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8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aveExternalLinkValues="0"/>
  <mc:AlternateContent xmlns:mc="http://schemas.openxmlformats.org/markup-compatibility/2006">
    <mc:Choice Requires="x15">
      <x15ac:absPath xmlns:x15ac="http://schemas.microsoft.com/office/spreadsheetml/2010/11/ac" url="S:\AccountingShared\Budget\FY24-25 Budget\FY24-25 BUDGET - FINAL\"/>
    </mc:Choice>
  </mc:AlternateContent>
  <xr:revisionPtr revIDLastSave="0" documentId="8_{07581D1C-0DA9-4506-9F9C-0EF0FDCE9E91}" xr6:coauthVersionLast="47" xr6:coauthVersionMax="47" xr10:uidLastSave="{00000000-0000-0000-0000-000000000000}"/>
  <bookViews>
    <workbookView xWindow="-120" yWindow="-120" windowWidth="20730" windowHeight="11160" tabRatio="890" firstSheet="5" activeTab="5" xr2:uid="{A24ACCC6-F318-4315-A473-0DAFFA1AB96B}"/>
  </bookViews>
  <sheets>
    <sheet name="PARKS_Alloc" sheetId="11" state="hidden" r:id="rId1"/>
    <sheet name="PARKS_Alloc FY24-25" sheetId="12" state="hidden" r:id="rId2"/>
    <sheet name="PARKS_Alloc FY25-26" sheetId="19" state="hidden" r:id="rId3"/>
    <sheet name="PARKS_Alloc FY26-27" sheetId="20" state="hidden" r:id="rId4"/>
    <sheet name="Fee Calculation Worksheet_V1" sheetId="1" state="hidden" r:id="rId5"/>
    <sheet name="Fee Calculation Worksheet_FY25" sheetId="39" r:id="rId6"/>
    <sheet name="BOS_Apprvd_Ranges_062519" sheetId="38" state="hidden" r:id="rId7"/>
    <sheet name="PARKS_Alloc 3YR-AVG" sheetId="21" state="hidden" r:id="rId8"/>
    <sheet name="KEY" sheetId="10" state="hidden" r:id="rId9"/>
    <sheet name="INVENTORY" sheetId="16" state="hidden" r:id="rId10"/>
    <sheet name="INV_PIVOT" sheetId="32" state="hidden" r:id="rId11"/>
    <sheet name="RevenueAnalysis" sheetId="24" state="hidden" r:id="rId12"/>
    <sheet name="Contract Rates" sheetId="25" state="hidden" r:id="rId13"/>
    <sheet name="GSS-ISF" sheetId="26" state="hidden" r:id="rId14"/>
    <sheet name="Master List" sheetId="34" state="hidden" r:id="rId15"/>
    <sheet name="USDirect_Attendance" sheetId="29" state="hidden" r:id="rId16"/>
    <sheet name="Simpler_FY21-23" sheetId="36" state="hidden" r:id="rId17"/>
    <sheet name="ITINIO" sheetId="37" state="hidden" r:id="rId18"/>
    <sheet name="USEDRCT_Camping" sheetId="30" state="hidden" r:id="rId19"/>
    <sheet name="Cost Comparison" sheetId="9" state="hidden" r:id="rId20"/>
  </sheets>
  <definedNames>
    <definedName name="_xlnm._FilterDatabase" localSheetId="6" hidden="1">BOS_Apprvd_Ranges_062519!$A$1:$I$58</definedName>
    <definedName name="_xlnm._FilterDatabase" localSheetId="9" hidden="1">INVENTORY!$A$1:$J$952</definedName>
    <definedName name="_xlnm._FilterDatabase" localSheetId="17" hidden="1">ITINIO!$A$1:$F$7521</definedName>
    <definedName name="_xlnm._FilterDatabase" localSheetId="8" hidden="1">KEY!$Q$1:$T$172</definedName>
    <definedName name="_xlnm._FilterDatabase" localSheetId="14" hidden="1">'Master List'!$A$1:$EU$159</definedName>
    <definedName name="_xlnm._FilterDatabase" localSheetId="11" hidden="1">RevenueAnalysis!$A$1:$I$200</definedName>
    <definedName name="_xlnm._FilterDatabase" localSheetId="16" hidden="1">'Simpler_FY21-23'!$A$1:$K$220</definedName>
    <definedName name="_xlnm._FilterDatabase" localSheetId="15" hidden="1">USDirect_Attendance!$A$1:$L$335</definedName>
    <definedName name="_xlnm._FilterDatabase" localSheetId="18" hidden="1">USEDRCT_Camping!$A$4:$Q$1156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_Sort1" hidden="1">#REF!</definedName>
    <definedName name="duffus" hidden="1">#REF!</definedName>
    <definedName name="duffus_1" hidden="1">#REF!</definedName>
    <definedName name="duffus_2" hidden="1">#REF!</definedName>
    <definedName name="keyy" hidden="1">#REF!</definedName>
    <definedName name="_xlnm.Print_Area" localSheetId="19">'Cost Comparison'!$A:$J</definedName>
    <definedName name="_xlnm.Print_Area" localSheetId="5">'Fee Calculation Worksheet_FY25'!$A:$K</definedName>
    <definedName name="_xlnm.Print_Area" localSheetId="4">'Fee Calculation Worksheet_V1'!$A$1:$I$40</definedName>
    <definedName name="_xlnm.Print_Area" localSheetId="14">'Master List'!$B$1:$K$158</definedName>
    <definedName name="_xlnm.Print_Area" localSheetId="0">PARKS_Alloc!$A$1:$X$49</definedName>
    <definedName name="_xlnm.Print_Area" localSheetId="7">'PARKS_Alloc 3YR-AVG'!$A$1:$Z$64</definedName>
    <definedName name="_xlnm.Print_Area" localSheetId="1">'PARKS_Alloc FY24-25'!$A$1:$Z$42</definedName>
    <definedName name="_xlnm.Print_Area" localSheetId="2">'PARKS_Alloc FY25-26'!$A$1:$Z$42</definedName>
    <definedName name="_xlnm.Print_Area" localSheetId="3">'PARKS_Alloc FY26-27'!$A$1:$Z$42</definedName>
    <definedName name="_xlnm.Print_Titles" localSheetId="19">'Cost Comparison'!$1:$3</definedName>
    <definedName name="_xlnm.Print_Titles" localSheetId="14">'Master List'!$1:$1</definedName>
    <definedName name="_xlnm.Print_Titles" localSheetId="7">'PARKS_Alloc 3YR-AVG'!$A:$B</definedName>
    <definedName name="protect_1" localSheetId="5">'Fee Calculation Worksheet_FY25'!$B$2:$K$7,'Fee Calculation Worksheet_FY25'!#REF!,'Fee Calculation Worksheet_FY25'!$I$8,'Fee Calculation Worksheet_FY25'!$K$8,'Fee Calculation Worksheet_FY25'!$B$9:$K$13,'Fee Calculation Worksheet_FY25'!#REF!,'Fee Calculation Worksheet_FY25'!$B$18:$K$18,'Fee Calculation Worksheet_FY25'!$H$16:$H$18,'Fee Calculation Worksheet_FY25'!$J$16:$J$17,'Fee Calculation Worksheet_FY25'!$K$16:$K$17,'Fee Calculation Worksheet_FY25'!#REF!,'Fee Calculation Worksheet_FY25'!#REF!,'Fee Calculation Worksheet_FY25'!#REF!,'Fee Calculation Worksheet_FY25'!$K$28:$K$33,'Fee Calculation Worksheet_FY25'!#REF!,'Fee Calculation Worksheet_FY25'!#REF!,'Fee Calculation Worksheet_FY25'!#REF!,'Fee Calculation Worksheet_FY25'!#REF!,'Fee Calculation Worksheet_FY25'!#REF!,'Fee Calculation Worksheet_FY25'!#REF!,'Fee Calculation Worksheet_FY25'!#REF!,'Fee Calculation Worksheet_FY25'!#REF!</definedName>
    <definedName name="protect_1" localSheetId="4">'Fee Calculation Worksheet_V1'!$A$2:$J$5,'Fee Calculation Worksheet_V1'!#REF!,'Fee Calculation Worksheet_V1'!$H$6,'Fee Calculation Worksheet_V1'!$J$6,'Fee Calculation Worksheet_V1'!$A$7:$J$11,'Fee Calculation Worksheet_V1'!#REF!,'Fee Calculation Worksheet_V1'!$A$16:$J$16,'Fee Calculation Worksheet_V1'!$G$14:$G$16,'Fee Calculation Worksheet_V1'!$I$14:$I$15,'Fee Calculation Worksheet_V1'!$J$14:$J$15,'Fee Calculation Worksheet_V1'!$A$18:$J$19,'Fee Calculation Worksheet_V1'!#REF!,'Fee Calculation Worksheet_V1'!#REF!,'Fee Calculation Worksheet_V1'!$J$30:$J$35,'Fee Calculation Worksheet_V1'!#REF!,'Fee Calculation Worksheet_V1'!#REF!,'Fee Calculation Worksheet_V1'!#REF!,'Fee Calculation Worksheet_V1'!#REF!,'Fee Calculation Worksheet_V1'!#REF!,'Fee Calculation Worksheet_V1'!#REF!,'Fee Calculation Worksheet_V1'!#REF!,'Fee Calculation Worksheet_V1'!#REF!</definedName>
    <definedName name="protect_1">#REF!,#REF!,#REF!,#REF!,#REF!,#REF!,#REF!,#REF!,#REF!,#REF!,#REF!,#REF!,#REF!,#REF!,#REF!,#REF!,#REF!,#REF!,#REF!,#REF!,#REF!,#REF!</definedName>
    <definedName name="Protect_Area" localSheetId="5">'Fee Calculation Worksheet_FY25'!$B$2:$J$6,'Fee Calculation Worksheet_FY25'!$B$7:$I$7,'Fee Calculation Worksheet_FY25'!$B$12:$J$12,'Fee Calculation Worksheet_FY25'!#REF!,'Fee Calculation Worksheet_FY25'!$C$16:$D$27,'Fee Calculation Worksheet_FY25'!$B$18:$B$27,'Fee Calculation Worksheet_FY25'!#REF!,'Fee Calculation Worksheet_FY25'!#REF!,'Fee Calculation Worksheet_FY25'!#REF!,'Fee Calculation Worksheet_FY25'!#REF!,'Fee Calculation Worksheet_FY25'!$H$18:$J$27,'Fee Calculation Worksheet_FY25'!$I$16:$I$17,'Fee Calculation Worksheet_FY25'!$J$16:$J$17,'Fee Calculation Worksheet_FY25'!#REF!,'Fee Calculation Worksheet_FY25'!#REF!,'Fee Calculation Worksheet_FY25'!#REF!,'Fee Calculation Worksheet_FY25'!#REF!,'Fee Calculation Worksheet_FY25'!#REF!,'Fee Calculation Worksheet_FY25'!#REF!,'Fee Calculation Worksheet_FY25'!#REF!,'Fee Calculation Worksheet_FY25'!$C$28:$D$37,'Fee Calculation Worksheet_FY25'!#REF!,'Fee Calculation Worksheet_FY25'!#REF!</definedName>
    <definedName name="Protect_Area" localSheetId="4">'Fee Calculation Worksheet_V1'!$A$2:$I$4,'Fee Calculation Worksheet_V1'!$A$5:$H$5,'Fee Calculation Worksheet_V1'!$A$10:$I$10,'Fee Calculation Worksheet_V1'!#REF!,'Fee Calculation Worksheet_V1'!$B$14:$C$18,'Fee Calculation Worksheet_V1'!$A$16:$A$18,'Fee Calculation Worksheet_V1'!$A$19,'Fee Calculation Worksheet_V1'!$B$19,'Fee Calculation Worksheet_V1'!$C$19,'Fee Calculation Worksheet_V1'!#REF!,'Fee Calculation Worksheet_V1'!$G$16:$I$18,'Fee Calculation Worksheet_V1'!$H$14:$H$15,'Fee Calculation Worksheet_V1'!$I$14:$I$15,'Fee Calculation Worksheet_V1'!$H$19:$I$19,'Fee Calculation Worksheet_V1'!#REF!,'Fee Calculation Worksheet_V1'!#REF!,'Fee Calculation Worksheet_V1'!#REF!,'Fee Calculation Worksheet_V1'!#REF!,'Fee Calculation Worksheet_V1'!#REF!,'Fee Calculation Worksheet_V1'!#REF!,'Fee Calculation Worksheet_V1'!$B$30:$C$39,'Fee Calculation Worksheet_V1'!#REF!,'Fee Calculation Worksheet_V1'!#REF!</definedName>
    <definedName name="Protect_Area">#REF!,#REF!,#REF!,#REF!,#REF!,#REF!,#REF!,#REF!,#REF!,#REF!,#REF!,#REF!,#REF!,#REF!,#REF!,#REF!,#REF!,#REF!,#REF!,#REF!,#REF!,#REF!,#REF!</definedName>
    <definedName name="SubscriberTable">#REF!</definedName>
  </definedNames>
  <calcPr calcId="191029"/>
  <pivotCaches>
    <pivotCache cacheId="48" r:id="rId21"/>
    <pivotCache cacheId="49" r:id="rId22"/>
    <pivotCache cacheId="50" r:id="rId23"/>
    <pivotCache cacheId="51" r:id="rId24"/>
    <pivotCache cacheId="52" r:id="rId25"/>
    <pivotCache cacheId="53" r:id="rId26"/>
    <pivotCache cacheId="54" r:id="rId2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1" l="1"/>
  <c r="C20" i="21"/>
  <c r="C16" i="21"/>
  <c r="D39" i="1" l="1"/>
  <c r="C39" i="1"/>
  <c r="D38" i="1"/>
  <c r="C38" i="1"/>
  <c r="D37" i="1"/>
  <c r="C37" i="1"/>
  <c r="C32" i="1"/>
  <c r="B33" i="1" s="1"/>
  <c r="D32" i="1"/>
  <c r="I33" i="1"/>
  <c r="C33" i="1" l="1"/>
  <c r="E37" i="39" l="1"/>
  <c r="D37" i="39"/>
  <c r="E36" i="39"/>
  <c r="D36" i="39"/>
  <c r="E35" i="39"/>
  <c r="D35" i="39"/>
  <c r="J21" i="39"/>
  <c r="J23" i="39" s="1"/>
  <c r="U34" i="21" l="1"/>
  <c r="U35" i="21" s="1"/>
  <c r="D34" i="21"/>
  <c r="D35" i="21" s="1"/>
  <c r="L34" i="21"/>
  <c r="L35" i="21" s="1"/>
  <c r="V34" i="21"/>
  <c r="V35" i="21" s="1"/>
  <c r="W34" i="21"/>
  <c r="W35" i="21" s="1"/>
  <c r="X34" i="21"/>
  <c r="X35" i="21" s="1"/>
  <c r="Y34" i="21"/>
  <c r="Y35" i="21" s="1"/>
  <c r="E34" i="21"/>
  <c r="E35" i="21" s="1"/>
  <c r="T33" i="21" l="1"/>
  <c r="T34" i="21" s="1"/>
  <c r="T35" i="21" s="1"/>
  <c r="K33" i="21"/>
  <c r="K34" i="21" s="1"/>
  <c r="K35" i="21" s="1"/>
  <c r="J33" i="21"/>
  <c r="J34" i="21" s="1"/>
  <c r="J35" i="21" s="1"/>
  <c r="I33" i="21"/>
  <c r="I34" i="21" s="1"/>
  <c r="I35" i="21" s="1"/>
  <c r="R33" i="21"/>
  <c r="R34" i="21" s="1"/>
  <c r="R35" i="21" s="1"/>
  <c r="S33" i="21"/>
  <c r="S34" i="21" s="1"/>
  <c r="S35" i="21" s="1"/>
  <c r="G33" i="21"/>
  <c r="G34" i="21" s="1"/>
  <c r="G35" i="21" s="1"/>
  <c r="H33" i="21"/>
  <c r="M34" i="21"/>
  <c r="M35" i="21" s="1"/>
  <c r="P33" i="21"/>
  <c r="P34" i="21" s="1"/>
  <c r="P35" i="21" s="1"/>
  <c r="F33" i="21"/>
  <c r="F34" i="21" s="1"/>
  <c r="F35" i="21" s="1"/>
  <c r="Q33" i="21"/>
  <c r="Q34" i="21" s="1"/>
  <c r="Q35" i="21" s="1"/>
  <c r="O33" i="21"/>
  <c r="O34" i="21" s="1"/>
  <c r="O35" i="21" s="1"/>
  <c r="N33" i="21"/>
  <c r="N34" i="21" s="1"/>
  <c r="N35" i="21" s="1"/>
  <c r="M33" i="21"/>
  <c r="H34" i="21" l="1"/>
  <c r="H35" i="21" s="1"/>
  <c r="D3" i="38" l="1"/>
  <c r="D4" i="38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2" i="38"/>
  <c r="H20" i="1"/>
  <c r="E20" i="10"/>
  <c r="C12" i="12"/>
  <c r="AA12" i="12"/>
  <c r="AA11" i="12"/>
  <c r="E30" i="39" l="1"/>
  <c r="D30" i="39"/>
  <c r="C20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C21" i="1"/>
  <c r="C22" i="1"/>
  <c r="C23" i="1"/>
  <c r="C24" i="1"/>
  <c r="C25" i="1"/>
  <c r="C26" i="1"/>
  <c r="C27" i="1"/>
  <c r="X19" i="10"/>
  <c r="Y19" i="10"/>
  <c r="AA19" i="10"/>
  <c r="AB19" i="10"/>
  <c r="AC19" i="10"/>
  <c r="AD19" i="10"/>
  <c r="AE19" i="10"/>
  <c r="W19" i="10"/>
  <c r="Z16" i="10"/>
  <c r="Z19" i="10" s="1"/>
  <c r="Y3" i="29"/>
  <c r="Y4" i="29"/>
  <c r="Y5" i="29"/>
  <c r="Y6" i="29"/>
  <c r="Y7" i="29"/>
  <c r="Y8" i="29"/>
  <c r="Y9" i="29"/>
  <c r="Y10" i="29"/>
  <c r="Y11" i="29"/>
  <c r="Y12" i="29"/>
  <c r="Y13" i="29"/>
  <c r="Y14" i="29"/>
  <c r="Y15" i="29"/>
  <c r="Y16" i="29"/>
  <c r="Y17" i="29"/>
  <c r="Y18" i="29"/>
  <c r="Y19" i="29"/>
  <c r="Y20" i="29"/>
  <c r="Y21" i="29"/>
  <c r="Y22" i="29"/>
  <c r="Y23" i="29"/>
  <c r="Y24" i="29"/>
  <c r="Y25" i="29"/>
  <c r="Y26" i="29"/>
  <c r="Y27" i="29"/>
  <c r="Y28" i="29"/>
  <c r="Y29" i="29"/>
  <c r="Y30" i="29"/>
  <c r="Y31" i="29"/>
  <c r="Y32" i="29"/>
  <c r="Y33" i="29"/>
  <c r="Y34" i="29"/>
  <c r="Y35" i="29"/>
  <c r="Y36" i="29"/>
  <c r="Y37" i="29"/>
  <c r="Y38" i="29"/>
  <c r="Y39" i="29"/>
  <c r="Y40" i="29"/>
  <c r="Y41" i="29"/>
  <c r="Y42" i="29"/>
  <c r="Y43" i="29"/>
  <c r="Y44" i="29"/>
  <c r="Y45" i="29"/>
  <c r="Y46" i="29"/>
  <c r="Y47" i="29"/>
  <c r="Y48" i="29"/>
  <c r="Y49" i="29"/>
  <c r="Y50" i="29"/>
  <c r="Y51" i="29"/>
  <c r="Y52" i="29"/>
  <c r="Y53" i="29"/>
  <c r="Y54" i="29"/>
  <c r="Y55" i="29"/>
  <c r="Y56" i="29"/>
  <c r="Y57" i="29"/>
  <c r="Y58" i="29"/>
  <c r="Y59" i="29"/>
  <c r="Y60" i="29"/>
  <c r="Y61" i="29"/>
  <c r="Y62" i="29"/>
  <c r="Y63" i="29"/>
  <c r="Y64" i="29"/>
  <c r="Y65" i="29"/>
  <c r="Y66" i="29"/>
  <c r="Y67" i="29"/>
  <c r="Y68" i="29"/>
  <c r="Y69" i="29"/>
  <c r="Y70" i="29"/>
  <c r="Y2" i="29"/>
  <c r="C31" i="39" l="1"/>
  <c r="D31" i="39"/>
  <c r="H27" i="1"/>
  <c r="H26" i="1"/>
  <c r="H25" i="1"/>
  <c r="H24" i="1"/>
  <c r="H23" i="1"/>
  <c r="H22" i="1"/>
  <c r="H21" i="1"/>
  <c r="S50" i="21"/>
  <c r="S52" i="21" s="1"/>
  <c r="T50" i="21"/>
  <c r="T55" i="21" s="1"/>
  <c r="U50" i="21"/>
  <c r="U55" i="21" s="1"/>
  <c r="P50" i="21"/>
  <c r="P54" i="21" s="1"/>
  <c r="M50" i="21"/>
  <c r="M53" i="21" s="1"/>
  <c r="D50" i="21"/>
  <c r="D53" i="21" s="1"/>
  <c r="E50" i="21"/>
  <c r="E55" i="21" s="1"/>
  <c r="F50" i="21"/>
  <c r="F55" i="21" s="1"/>
  <c r="G50" i="21"/>
  <c r="G56" i="21" s="1"/>
  <c r="H50" i="21"/>
  <c r="H55" i="21" s="1"/>
  <c r="I50" i="21"/>
  <c r="I55" i="21" s="1"/>
  <c r="J50" i="21"/>
  <c r="J55" i="21" s="1"/>
  <c r="K50" i="21"/>
  <c r="K53" i="21" s="1"/>
  <c r="L50" i="21"/>
  <c r="L55" i="21" s="1"/>
  <c r="N50" i="21"/>
  <c r="N53" i="21" s="1"/>
  <c r="O50" i="21"/>
  <c r="O53" i="21" s="1"/>
  <c r="Q50" i="21"/>
  <c r="Q55" i="21" s="1"/>
  <c r="R50" i="21"/>
  <c r="R55" i="21" s="1"/>
  <c r="V50" i="21"/>
  <c r="V55" i="21" s="1"/>
  <c r="W50" i="21"/>
  <c r="W53" i="21" s="1"/>
  <c r="X50" i="21"/>
  <c r="X55" i="21" s="1"/>
  <c r="Y50" i="21"/>
  <c r="Y52" i="21" s="1"/>
  <c r="C50" i="21"/>
  <c r="N3" i="10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2" i="10"/>
  <c r="I3" i="16"/>
  <c r="I4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204" i="16"/>
  <c r="I205" i="16"/>
  <c r="I206" i="16"/>
  <c r="I207" i="16"/>
  <c r="I208" i="16"/>
  <c r="I209" i="16"/>
  <c r="I210" i="16"/>
  <c r="I211" i="16"/>
  <c r="I212" i="16"/>
  <c r="I213" i="16"/>
  <c r="I214" i="16"/>
  <c r="I215" i="16"/>
  <c r="I216" i="16"/>
  <c r="I217" i="16"/>
  <c r="I218" i="16"/>
  <c r="I219" i="16"/>
  <c r="I220" i="16"/>
  <c r="I221" i="16"/>
  <c r="I222" i="16"/>
  <c r="I223" i="16"/>
  <c r="I224" i="16"/>
  <c r="I225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38" i="16"/>
  <c r="I239" i="16"/>
  <c r="I240" i="16"/>
  <c r="I241" i="16"/>
  <c r="I242" i="16"/>
  <c r="I243" i="16"/>
  <c r="I244" i="16"/>
  <c r="I245" i="16"/>
  <c r="I246" i="16"/>
  <c r="I247" i="16"/>
  <c r="I248" i="16"/>
  <c r="I249" i="16"/>
  <c r="I250" i="16"/>
  <c r="I251" i="16"/>
  <c r="I252" i="16"/>
  <c r="I253" i="16"/>
  <c r="I254" i="16"/>
  <c r="I255" i="16"/>
  <c r="I256" i="16"/>
  <c r="I257" i="16"/>
  <c r="I258" i="16"/>
  <c r="I259" i="16"/>
  <c r="I260" i="16"/>
  <c r="I261" i="16"/>
  <c r="I262" i="16"/>
  <c r="I263" i="16"/>
  <c r="I264" i="16"/>
  <c r="I265" i="16"/>
  <c r="I266" i="16"/>
  <c r="I267" i="16"/>
  <c r="I268" i="16"/>
  <c r="I269" i="16"/>
  <c r="I270" i="16"/>
  <c r="I271" i="16"/>
  <c r="I272" i="16"/>
  <c r="I273" i="16"/>
  <c r="I274" i="16"/>
  <c r="I275" i="16"/>
  <c r="I276" i="16"/>
  <c r="I277" i="16"/>
  <c r="I278" i="16"/>
  <c r="I279" i="16"/>
  <c r="I280" i="16"/>
  <c r="I281" i="16"/>
  <c r="I282" i="16"/>
  <c r="I283" i="16"/>
  <c r="I284" i="16"/>
  <c r="I285" i="16"/>
  <c r="I286" i="16"/>
  <c r="I287" i="16"/>
  <c r="I288" i="16"/>
  <c r="I289" i="16"/>
  <c r="I290" i="16"/>
  <c r="I291" i="16"/>
  <c r="I292" i="16"/>
  <c r="I293" i="16"/>
  <c r="I294" i="16"/>
  <c r="I295" i="16"/>
  <c r="I296" i="16"/>
  <c r="I297" i="16"/>
  <c r="I298" i="16"/>
  <c r="I299" i="16"/>
  <c r="I300" i="16"/>
  <c r="I301" i="16"/>
  <c r="I302" i="16"/>
  <c r="I303" i="16"/>
  <c r="I304" i="16"/>
  <c r="I305" i="16"/>
  <c r="I306" i="16"/>
  <c r="I307" i="16"/>
  <c r="I308" i="16"/>
  <c r="I309" i="16"/>
  <c r="I310" i="16"/>
  <c r="I311" i="16"/>
  <c r="I312" i="16"/>
  <c r="I313" i="16"/>
  <c r="I314" i="16"/>
  <c r="I315" i="16"/>
  <c r="I316" i="16"/>
  <c r="I317" i="16"/>
  <c r="I318" i="16"/>
  <c r="I319" i="16"/>
  <c r="I320" i="16"/>
  <c r="I321" i="16"/>
  <c r="I322" i="16"/>
  <c r="I323" i="16"/>
  <c r="I324" i="16"/>
  <c r="I325" i="16"/>
  <c r="I326" i="16"/>
  <c r="I327" i="16"/>
  <c r="I328" i="16"/>
  <c r="I329" i="16"/>
  <c r="I330" i="16"/>
  <c r="I331" i="16"/>
  <c r="I332" i="16"/>
  <c r="I333" i="16"/>
  <c r="I334" i="16"/>
  <c r="I335" i="16"/>
  <c r="I336" i="16"/>
  <c r="I337" i="16"/>
  <c r="I338" i="16"/>
  <c r="I339" i="16"/>
  <c r="I340" i="16"/>
  <c r="I341" i="16"/>
  <c r="I342" i="16"/>
  <c r="I343" i="16"/>
  <c r="I344" i="16"/>
  <c r="I345" i="16"/>
  <c r="I346" i="16"/>
  <c r="I347" i="16"/>
  <c r="I348" i="16"/>
  <c r="I349" i="16"/>
  <c r="I350" i="16"/>
  <c r="I351" i="16"/>
  <c r="I352" i="16"/>
  <c r="I353" i="16"/>
  <c r="I354" i="16"/>
  <c r="I355" i="16"/>
  <c r="I356" i="16"/>
  <c r="I357" i="16"/>
  <c r="I358" i="16"/>
  <c r="I359" i="16"/>
  <c r="I360" i="16"/>
  <c r="I361" i="16"/>
  <c r="I362" i="16"/>
  <c r="I363" i="16"/>
  <c r="I364" i="16"/>
  <c r="I365" i="16"/>
  <c r="I366" i="16"/>
  <c r="I367" i="16"/>
  <c r="I368" i="16"/>
  <c r="I369" i="16"/>
  <c r="I370" i="16"/>
  <c r="I371" i="16"/>
  <c r="I372" i="16"/>
  <c r="I373" i="16"/>
  <c r="I374" i="16"/>
  <c r="I375" i="16"/>
  <c r="I376" i="16"/>
  <c r="I377" i="16"/>
  <c r="I378" i="16"/>
  <c r="I379" i="16"/>
  <c r="I380" i="16"/>
  <c r="I381" i="16"/>
  <c r="I382" i="16"/>
  <c r="I383" i="16"/>
  <c r="I384" i="16"/>
  <c r="I385" i="16"/>
  <c r="I386" i="16"/>
  <c r="I387" i="16"/>
  <c r="I388" i="16"/>
  <c r="I389" i="16"/>
  <c r="I390" i="16"/>
  <c r="I391" i="16"/>
  <c r="I392" i="16"/>
  <c r="I393" i="16"/>
  <c r="I394" i="16"/>
  <c r="I395" i="16"/>
  <c r="I396" i="16"/>
  <c r="I397" i="16"/>
  <c r="I398" i="16"/>
  <c r="I399" i="16"/>
  <c r="I400" i="16"/>
  <c r="I401" i="16"/>
  <c r="I402" i="16"/>
  <c r="I403" i="16"/>
  <c r="I404" i="16"/>
  <c r="I405" i="16"/>
  <c r="I406" i="16"/>
  <c r="I407" i="16"/>
  <c r="I408" i="16"/>
  <c r="I409" i="16"/>
  <c r="I410" i="16"/>
  <c r="I411" i="16"/>
  <c r="I412" i="16"/>
  <c r="I413" i="16"/>
  <c r="I414" i="16"/>
  <c r="I415" i="16"/>
  <c r="I416" i="16"/>
  <c r="I417" i="16"/>
  <c r="I418" i="16"/>
  <c r="I419" i="16"/>
  <c r="I420" i="16"/>
  <c r="I421" i="16"/>
  <c r="I422" i="16"/>
  <c r="I423" i="16"/>
  <c r="I424" i="16"/>
  <c r="I425" i="16"/>
  <c r="I426" i="16"/>
  <c r="I427" i="16"/>
  <c r="I428" i="16"/>
  <c r="I429" i="16"/>
  <c r="I430" i="16"/>
  <c r="I431" i="16"/>
  <c r="I432" i="16"/>
  <c r="I433" i="16"/>
  <c r="I434" i="16"/>
  <c r="I435" i="16"/>
  <c r="I436" i="16"/>
  <c r="I437" i="16"/>
  <c r="I438" i="16"/>
  <c r="I439" i="16"/>
  <c r="I440" i="16"/>
  <c r="I441" i="16"/>
  <c r="I442" i="16"/>
  <c r="I443" i="16"/>
  <c r="I444" i="16"/>
  <c r="I445" i="16"/>
  <c r="I446" i="16"/>
  <c r="I447" i="16"/>
  <c r="I448" i="16"/>
  <c r="I449" i="16"/>
  <c r="I450" i="16"/>
  <c r="I451" i="16"/>
  <c r="I452" i="16"/>
  <c r="I453" i="16"/>
  <c r="I454" i="16"/>
  <c r="I455" i="16"/>
  <c r="I456" i="16"/>
  <c r="I457" i="16"/>
  <c r="I458" i="16"/>
  <c r="I459" i="16"/>
  <c r="I460" i="16"/>
  <c r="I461" i="16"/>
  <c r="I462" i="16"/>
  <c r="I463" i="16"/>
  <c r="I464" i="16"/>
  <c r="I465" i="16"/>
  <c r="I466" i="16"/>
  <c r="I467" i="16"/>
  <c r="I468" i="16"/>
  <c r="I469" i="16"/>
  <c r="I470" i="16"/>
  <c r="I471" i="16"/>
  <c r="I472" i="16"/>
  <c r="I473" i="16"/>
  <c r="I474" i="16"/>
  <c r="I475" i="16"/>
  <c r="I476" i="16"/>
  <c r="I477" i="16"/>
  <c r="I478" i="16"/>
  <c r="I479" i="16"/>
  <c r="I480" i="16"/>
  <c r="I481" i="16"/>
  <c r="I482" i="16"/>
  <c r="I483" i="16"/>
  <c r="I484" i="16"/>
  <c r="I485" i="16"/>
  <c r="I486" i="16"/>
  <c r="I487" i="16"/>
  <c r="I488" i="16"/>
  <c r="I489" i="16"/>
  <c r="I490" i="16"/>
  <c r="I491" i="16"/>
  <c r="I492" i="16"/>
  <c r="I493" i="16"/>
  <c r="I494" i="16"/>
  <c r="I495" i="16"/>
  <c r="I496" i="16"/>
  <c r="I497" i="16"/>
  <c r="I498" i="16"/>
  <c r="I499" i="16"/>
  <c r="I500" i="16"/>
  <c r="I501" i="16"/>
  <c r="I502" i="16"/>
  <c r="I503" i="16"/>
  <c r="I504" i="16"/>
  <c r="I505" i="16"/>
  <c r="I506" i="16"/>
  <c r="I507" i="16"/>
  <c r="I508" i="16"/>
  <c r="I509" i="16"/>
  <c r="I510" i="16"/>
  <c r="I511" i="16"/>
  <c r="I512" i="16"/>
  <c r="I513" i="16"/>
  <c r="I514" i="16"/>
  <c r="I515" i="16"/>
  <c r="I516" i="16"/>
  <c r="I517" i="16"/>
  <c r="I518" i="16"/>
  <c r="I519" i="16"/>
  <c r="I520" i="16"/>
  <c r="I521" i="16"/>
  <c r="I522" i="16"/>
  <c r="I523" i="16"/>
  <c r="I524" i="16"/>
  <c r="I525" i="16"/>
  <c r="I526" i="16"/>
  <c r="I527" i="16"/>
  <c r="I528" i="16"/>
  <c r="I529" i="16"/>
  <c r="I530" i="16"/>
  <c r="I531" i="16"/>
  <c r="I532" i="16"/>
  <c r="I533" i="16"/>
  <c r="I534" i="16"/>
  <c r="I535" i="16"/>
  <c r="I536" i="16"/>
  <c r="I537" i="16"/>
  <c r="I538" i="16"/>
  <c r="I539" i="16"/>
  <c r="I540" i="16"/>
  <c r="I541" i="16"/>
  <c r="I542" i="16"/>
  <c r="I543" i="16"/>
  <c r="I544" i="16"/>
  <c r="I545" i="16"/>
  <c r="I546" i="16"/>
  <c r="I547" i="16"/>
  <c r="I548" i="16"/>
  <c r="I549" i="16"/>
  <c r="I550" i="16"/>
  <c r="I551" i="16"/>
  <c r="I552" i="16"/>
  <c r="I553" i="16"/>
  <c r="I554" i="16"/>
  <c r="I555" i="16"/>
  <c r="I556" i="16"/>
  <c r="I557" i="16"/>
  <c r="I558" i="16"/>
  <c r="I559" i="16"/>
  <c r="I560" i="16"/>
  <c r="I561" i="16"/>
  <c r="I562" i="16"/>
  <c r="I563" i="16"/>
  <c r="I564" i="16"/>
  <c r="I565" i="16"/>
  <c r="I566" i="16"/>
  <c r="I567" i="16"/>
  <c r="I568" i="16"/>
  <c r="I569" i="16"/>
  <c r="I570" i="16"/>
  <c r="I571" i="16"/>
  <c r="I572" i="16"/>
  <c r="I573" i="16"/>
  <c r="I574" i="16"/>
  <c r="I575" i="16"/>
  <c r="I576" i="16"/>
  <c r="I577" i="16"/>
  <c r="I578" i="16"/>
  <c r="I579" i="16"/>
  <c r="I580" i="16"/>
  <c r="I581" i="16"/>
  <c r="I582" i="16"/>
  <c r="I583" i="16"/>
  <c r="I584" i="16"/>
  <c r="I585" i="16"/>
  <c r="I586" i="16"/>
  <c r="I587" i="16"/>
  <c r="I588" i="16"/>
  <c r="I589" i="16"/>
  <c r="I590" i="16"/>
  <c r="I591" i="16"/>
  <c r="I592" i="16"/>
  <c r="I593" i="16"/>
  <c r="I594" i="16"/>
  <c r="I595" i="16"/>
  <c r="I596" i="16"/>
  <c r="I597" i="16"/>
  <c r="I598" i="16"/>
  <c r="I599" i="16"/>
  <c r="I600" i="16"/>
  <c r="I601" i="16"/>
  <c r="I602" i="16"/>
  <c r="I603" i="16"/>
  <c r="I604" i="16"/>
  <c r="I605" i="16"/>
  <c r="I606" i="16"/>
  <c r="I607" i="16"/>
  <c r="I608" i="16"/>
  <c r="I609" i="16"/>
  <c r="I610" i="16"/>
  <c r="I611" i="16"/>
  <c r="I612" i="16"/>
  <c r="I613" i="16"/>
  <c r="I614" i="16"/>
  <c r="I615" i="16"/>
  <c r="I616" i="16"/>
  <c r="I617" i="16"/>
  <c r="I618" i="16"/>
  <c r="I619" i="16"/>
  <c r="I620" i="16"/>
  <c r="I621" i="16"/>
  <c r="I622" i="16"/>
  <c r="I623" i="16"/>
  <c r="I624" i="16"/>
  <c r="I625" i="16"/>
  <c r="I626" i="16"/>
  <c r="I627" i="16"/>
  <c r="I628" i="16"/>
  <c r="I629" i="16"/>
  <c r="I630" i="16"/>
  <c r="I631" i="16"/>
  <c r="I632" i="16"/>
  <c r="I633" i="16"/>
  <c r="I634" i="16"/>
  <c r="I635" i="16"/>
  <c r="I636" i="16"/>
  <c r="I637" i="16"/>
  <c r="I638" i="16"/>
  <c r="I639" i="16"/>
  <c r="I640" i="16"/>
  <c r="I641" i="16"/>
  <c r="I642" i="16"/>
  <c r="I643" i="16"/>
  <c r="I644" i="16"/>
  <c r="I645" i="16"/>
  <c r="I646" i="16"/>
  <c r="I647" i="16"/>
  <c r="I648" i="16"/>
  <c r="I649" i="16"/>
  <c r="I650" i="16"/>
  <c r="I651" i="16"/>
  <c r="I652" i="16"/>
  <c r="I653" i="16"/>
  <c r="I654" i="16"/>
  <c r="I655" i="16"/>
  <c r="I656" i="16"/>
  <c r="I657" i="16"/>
  <c r="I658" i="16"/>
  <c r="I659" i="16"/>
  <c r="I660" i="16"/>
  <c r="I661" i="16"/>
  <c r="I662" i="16"/>
  <c r="I663" i="16"/>
  <c r="I664" i="16"/>
  <c r="I665" i="16"/>
  <c r="I666" i="16"/>
  <c r="I667" i="16"/>
  <c r="I668" i="16"/>
  <c r="I669" i="16"/>
  <c r="I670" i="16"/>
  <c r="I671" i="16"/>
  <c r="I672" i="16"/>
  <c r="I673" i="16"/>
  <c r="I674" i="16"/>
  <c r="I675" i="16"/>
  <c r="I676" i="16"/>
  <c r="I677" i="16"/>
  <c r="I678" i="16"/>
  <c r="I679" i="16"/>
  <c r="I680" i="16"/>
  <c r="I681" i="16"/>
  <c r="I682" i="16"/>
  <c r="I683" i="16"/>
  <c r="I684" i="16"/>
  <c r="I685" i="16"/>
  <c r="I686" i="16"/>
  <c r="I687" i="16"/>
  <c r="I688" i="16"/>
  <c r="I689" i="16"/>
  <c r="I690" i="16"/>
  <c r="I691" i="16"/>
  <c r="I692" i="16"/>
  <c r="I693" i="16"/>
  <c r="I694" i="16"/>
  <c r="I695" i="16"/>
  <c r="I696" i="16"/>
  <c r="I697" i="16"/>
  <c r="I698" i="16"/>
  <c r="I699" i="16"/>
  <c r="I700" i="16"/>
  <c r="I701" i="16"/>
  <c r="I702" i="16"/>
  <c r="I703" i="16"/>
  <c r="I704" i="16"/>
  <c r="I705" i="16"/>
  <c r="I706" i="16"/>
  <c r="I707" i="16"/>
  <c r="I708" i="16"/>
  <c r="I709" i="16"/>
  <c r="I710" i="16"/>
  <c r="I711" i="16"/>
  <c r="I712" i="16"/>
  <c r="I713" i="16"/>
  <c r="I714" i="16"/>
  <c r="I715" i="16"/>
  <c r="I716" i="16"/>
  <c r="I717" i="16"/>
  <c r="I718" i="16"/>
  <c r="I719" i="16"/>
  <c r="I720" i="16"/>
  <c r="I721" i="16"/>
  <c r="I722" i="16"/>
  <c r="I723" i="16"/>
  <c r="I724" i="16"/>
  <c r="I725" i="16"/>
  <c r="I726" i="16"/>
  <c r="I727" i="16"/>
  <c r="I728" i="16"/>
  <c r="I729" i="16"/>
  <c r="I730" i="16"/>
  <c r="I731" i="16"/>
  <c r="I732" i="16"/>
  <c r="I733" i="16"/>
  <c r="I734" i="16"/>
  <c r="I735" i="16"/>
  <c r="I736" i="16"/>
  <c r="I737" i="16"/>
  <c r="I738" i="16"/>
  <c r="I739" i="16"/>
  <c r="I740" i="16"/>
  <c r="I741" i="16"/>
  <c r="I742" i="16"/>
  <c r="I743" i="16"/>
  <c r="I744" i="16"/>
  <c r="I745" i="16"/>
  <c r="I746" i="16"/>
  <c r="I747" i="16"/>
  <c r="I748" i="16"/>
  <c r="I749" i="16"/>
  <c r="I750" i="16"/>
  <c r="I751" i="16"/>
  <c r="I752" i="16"/>
  <c r="I753" i="16"/>
  <c r="I754" i="16"/>
  <c r="I755" i="16"/>
  <c r="I756" i="16"/>
  <c r="I757" i="16"/>
  <c r="I758" i="16"/>
  <c r="I759" i="16"/>
  <c r="I760" i="16"/>
  <c r="I761" i="16"/>
  <c r="I762" i="16"/>
  <c r="I763" i="16"/>
  <c r="I764" i="16"/>
  <c r="I765" i="16"/>
  <c r="I766" i="16"/>
  <c r="I767" i="16"/>
  <c r="I768" i="16"/>
  <c r="I769" i="16"/>
  <c r="I770" i="16"/>
  <c r="I771" i="16"/>
  <c r="I772" i="16"/>
  <c r="I773" i="16"/>
  <c r="I774" i="16"/>
  <c r="I775" i="16"/>
  <c r="I776" i="16"/>
  <c r="I777" i="16"/>
  <c r="I778" i="16"/>
  <c r="I779" i="16"/>
  <c r="I780" i="16"/>
  <c r="I781" i="16"/>
  <c r="I782" i="16"/>
  <c r="I783" i="16"/>
  <c r="I784" i="16"/>
  <c r="I785" i="16"/>
  <c r="I786" i="16"/>
  <c r="I787" i="16"/>
  <c r="I788" i="16"/>
  <c r="I789" i="16"/>
  <c r="I790" i="16"/>
  <c r="I791" i="16"/>
  <c r="I792" i="16"/>
  <c r="I793" i="16"/>
  <c r="I794" i="16"/>
  <c r="I795" i="16"/>
  <c r="I796" i="16"/>
  <c r="I797" i="16"/>
  <c r="I798" i="16"/>
  <c r="I799" i="16"/>
  <c r="I800" i="16"/>
  <c r="I801" i="16"/>
  <c r="I802" i="16"/>
  <c r="I803" i="16"/>
  <c r="I804" i="16"/>
  <c r="I805" i="16"/>
  <c r="I806" i="16"/>
  <c r="I807" i="16"/>
  <c r="I808" i="16"/>
  <c r="I809" i="16"/>
  <c r="I810" i="16"/>
  <c r="I811" i="16"/>
  <c r="I812" i="16"/>
  <c r="I813" i="16"/>
  <c r="I814" i="16"/>
  <c r="I815" i="16"/>
  <c r="I816" i="16"/>
  <c r="I817" i="16"/>
  <c r="I818" i="16"/>
  <c r="I819" i="16"/>
  <c r="I820" i="16"/>
  <c r="I821" i="16"/>
  <c r="I822" i="16"/>
  <c r="I823" i="16"/>
  <c r="I824" i="16"/>
  <c r="I825" i="16"/>
  <c r="I826" i="16"/>
  <c r="I827" i="16"/>
  <c r="I828" i="16"/>
  <c r="I829" i="16"/>
  <c r="I830" i="16"/>
  <c r="I831" i="16"/>
  <c r="I832" i="16"/>
  <c r="I833" i="16"/>
  <c r="I834" i="16"/>
  <c r="I835" i="16"/>
  <c r="I836" i="16"/>
  <c r="I837" i="16"/>
  <c r="I838" i="16"/>
  <c r="I839" i="16"/>
  <c r="I840" i="16"/>
  <c r="I841" i="16"/>
  <c r="I842" i="16"/>
  <c r="I843" i="16"/>
  <c r="I844" i="16"/>
  <c r="I845" i="16"/>
  <c r="I846" i="16"/>
  <c r="I847" i="16"/>
  <c r="I848" i="16"/>
  <c r="I849" i="16"/>
  <c r="I850" i="16"/>
  <c r="I851" i="16"/>
  <c r="I852" i="16"/>
  <c r="I853" i="16"/>
  <c r="I854" i="16"/>
  <c r="I855" i="16"/>
  <c r="I856" i="16"/>
  <c r="I857" i="16"/>
  <c r="I858" i="16"/>
  <c r="I859" i="16"/>
  <c r="I860" i="16"/>
  <c r="I861" i="16"/>
  <c r="I862" i="16"/>
  <c r="I863" i="16"/>
  <c r="I864" i="16"/>
  <c r="I865" i="16"/>
  <c r="I866" i="16"/>
  <c r="I867" i="16"/>
  <c r="I868" i="16"/>
  <c r="I869" i="16"/>
  <c r="I870" i="16"/>
  <c r="I871" i="16"/>
  <c r="I872" i="16"/>
  <c r="I873" i="16"/>
  <c r="I874" i="16"/>
  <c r="I875" i="16"/>
  <c r="I876" i="16"/>
  <c r="I877" i="16"/>
  <c r="I878" i="16"/>
  <c r="I879" i="16"/>
  <c r="I880" i="16"/>
  <c r="I881" i="16"/>
  <c r="I882" i="16"/>
  <c r="I883" i="16"/>
  <c r="I884" i="16"/>
  <c r="I885" i="16"/>
  <c r="I886" i="16"/>
  <c r="I887" i="16"/>
  <c r="I888" i="16"/>
  <c r="I889" i="16"/>
  <c r="I890" i="16"/>
  <c r="I891" i="16"/>
  <c r="I892" i="16"/>
  <c r="I893" i="16"/>
  <c r="I894" i="16"/>
  <c r="I895" i="16"/>
  <c r="I896" i="16"/>
  <c r="I897" i="16"/>
  <c r="I898" i="16"/>
  <c r="I899" i="16"/>
  <c r="I900" i="16"/>
  <c r="I901" i="16"/>
  <c r="I902" i="16"/>
  <c r="I903" i="16"/>
  <c r="I904" i="16"/>
  <c r="I905" i="16"/>
  <c r="I906" i="16"/>
  <c r="I907" i="16"/>
  <c r="I908" i="16"/>
  <c r="I909" i="16"/>
  <c r="I910" i="16"/>
  <c r="I911" i="16"/>
  <c r="I912" i="16"/>
  <c r="I913" i="16"/>
  <c r="I914" i="16"/>
  <c r="I915" i="16"/>
  <c r="I916" i="16"/>
  <c r="I917" i="16"/>
  <c r="I918" i="16"/>
  <c r="I919" i="16"/>
  <c r="I920" i="16"/>
  <c r="I921" i="16"/>
  <c r="I922" i="16"/>
  <c r="I923" i="16"/>
  <c r="I924" i="16"/>
  <c r="I925" i="16"/>
  <c r="I926" i="16"/>
  <c r="I927" i="16"/>
  <c r="I928" i="16"/>
  <c r="I929" i="16"/>
  <c r="I930" i="16"/>
  <c r="I931" i="16"/>
  <c r="I932" i="16"/>
  <c r="I933" i="16"/>
  <c r="I934" i="16"/>
  <c r="I935" i="16"/>
  <c r="I936" i="16"/>
  <c r="I937" i="16"/>
  <c r="I938" i="16"/>
  <c r="I939" i="16"/>
  <c r="I940" i="16"/>
  <c r="I941" i="16"/>
  <c r="I942" i="16"/>
  <c r="I943" i="16"/>
  <c r="I944" i="16"/>
  <c r="I945" i="16"/>
  <c r="I946" i="16"/>
  <c r="I947" i="16"/>
  <c r="I948" i="16"/>
  <c r="I949" i="16"/>
  <c r="I950" i="16"/>
  <c r="I951" i="16"/>
  <c r="I952" i="16"/>
  <c r="I2" i="16"/>
  <c r="M52" i="21" l="1"/>
  <c r="M55" i="21"/>
  <c r="M54" i="21"/>
  <c r="U56" i="21"/>
  <c r="J56" i="21"/>
  <c r="T56" i="21"/>
  <c r="U52" i="21"/>
  <c r="T52" i="21"/>
  <c r="S55" i="21"/>
  <c r="V54" i="21"/>
  <c r="T54" i="21"/>
  <c r="O54" i="21"/>
  <c r="N54" i="21"/>
  <c r="L53" i="21"/>
  <c r="N56" i="21"/>
  <c r="H28" i="1"/>
  <c r="I20" i="1" s="1"/>
  <c r="F20" i="1"/>
  <c r="E28" i="1"/>
  <c r="D28" i="1"/>
  <c r="C28" i="1"/>
  <c r="F27" i="1"/>
  <c r="F21" i="1"/>
  <c r="F23" i="1"/>
  <c r="F22" i="1"/>
  <c r="F26" i="1"/>
  <c r="F25" i="1"/>
  <c r="F24" i="1"/>
  <c r="J53" i="21"/>
  <c r="X52" i="21"/>
  <c r="L56" i="21"/>
  <c r="V52" i="21"/>
  <c r="I56" i="21"/>
  <c r="L54" i="21"/>
  <c r="H56" i="21"/>
  <c r="J54" i="21"/>
  <c r="N52" i="21"/>
  <c r="H54" i="21"/>
  <c r="L52" i="21"/>
  <c r="Y53" i="21"/>
  <c r="J52" i="21"/>
  <c r="G55" i="21"/>
  <c r="X53" i="21"/>
  <c r="I52" i="21"/>
  <c r="X56" i="21"/>
  <c r="Y54" i="21"/>
  <c r="V53" i="21"/>
  <c r="H52" i="21"/>
  <c r="V56" i="21"/>
  <c r="X54" i="21"/>
  <c r="D52" i="21"/>
  <c r="R56" i="21"/>
  <c r="F56" i="21"/>
  <c r="O55" i="21"/>
  <c r="U53" i="21"/>
  <c r="I53" i="21"/>
  <c r="R52" i="21"/>
  <c r="F52" i="21"/>
  <c r="D56" i="21"/>
  <c r="Q56" i="21"/>
  <c r="E56" i="21"/>
  <c r="N55" i="21"/>
  <c r="W54" i="21"/>
  <c r="K54" i="21"/>
  <c r="T53" i="21"/>
  <c r="H53" i="21"/>
  <c r="Q52" i="21"/>
  <c r="E52" i="21"/>
  <c r="G52" i="21"/>
  <c r="D55" i="21"/>
  <c r="P56" i="21"/>
  <c r="S53" i="21"/>
  <c r="G53" i="21"/>
  <c r="P52" i="21"/>
  <c r="D54" i="21"/>
  <c r="O56" i="21"/>
  <c r="U54" i="21"/>
  <c r="I54" i="21"/>
  <c r="R53" i="21"/>
  <c r="F53" i="21"/>
  <c r="O52" i="21"/>
  <c r="W55" i="21"/>
  <c r="K55" i="21"/>
  <c r="Q53" i="21"/>
  <c r="E53" i="21"/>
  <c r="Y55" i="21"/>
  <c r="Y56" i="21"/>
  <c r="M56" i="21"/>
  <c r="S54" i="21"/>
  <c r="G54" i="21"/>
  <c r="P53" i="21"/>
  <c r="S56" i="21"/>
  <c r="P55" i="21"/>
  <c r="R54" i="21"/>
  <c r="F54" i="21"/>
  <c r="W56" i="21"/>
  <c r="K56" i="21"/>
  <c r="Q54" i="21"/>
  <c r="E54" i="21"/>
  <c r="W52" i="21"/>
  <c r="K52" i="21"/>
  <c r="S6" i="30"/>
  <c r="T6" i="30" s="1"/>
  <c r="S7" i="30"/>
  <c r="T7" i="30" s="1"/>
  <c r="S8" i="30"/>
  <c r="T8" i="30" s="1"/>
  <c r="S9" i="30"/>
  <c r="T9" i="30" s="1"/>
  <c r="S10" i="30"/>
  <c r="T10" i="30" s="1"/>
  <c r="S11" i="30"/>
  <c r="T11" i="30" s="1"/>
  <c r="S12" i="30"/>
  <c r="T12" i="30" s="1"/>
  <c r="S13" i="30"/>
  <c r="T13" i="30" s="1"/>
  <c r="S14" i="30"/>
  <c r="T14" i="30" s="1"/>
  <c r="S15" i="30"/>
  <c r="T15" i="30" s="1"/>
  <c r="S16" i="30"/>
  <c r="T16" i="30" s="1"/>
  <c r="S17" i="30"/>
  <c r="T17" i="30" s="1"/>
  <c r="S18" i="30"/>
  <c r="T18" i="30" s="1"/>
  <c r="S19" i="30"/>
  <c r="T19" i="30" s="1"/>
  <c r="S20" i="30"/>
  <c r="T20" i="30" s="1"/>
  <c r="S21" i="30"/>
  <c r="T21" i="30" s="1"/>
  <c r="S22" i="30"/>
  <c r="T22" i="30" s="1"/>
  <c r="S23" i="30"/>
  <c r="T23" i="30" s="1"/>
  <c r="S24" i="30"/>
  <c r="T24" i="30" s="1"/>
  <c r="S25" i="30"/>
  <c r="T25" i="30" s="1"/>
  <c r="S26" i="30"/>
  <c r="T26" i="30" s="1"/>
  <c r="S27" i="30"/>
  <c r="T27" i="30" s="1"/>
  <c r="S28" i="30"/>
  <c r="T28" i="30" s="1"/>
  <c r="S29" i="30"/>
  <c r="T29" i="30" s="1"/>
  <c r="S30" i="30"/>
  <c r="T30" i="30" s="1"/>
  <c r="S31" i="30"/>
  <c r="T31" i="30" s="1"/>
  <c r="S32" i="30"/>
  <c r="T32" i="30" s="1"/>
  <c r="S33" i="30"/>
  <c r="T33" i="30" s="1"/>
  <c r="S34" i="30"/>
  <c r="T34" i="30" s="1"/>
  <c r="S35" i="30"/>
  <c r="T35" i="30" s="1"/>
  <c r="S36" i="30"/>
  <c r="T36" i="30" s="1"/>
  <c r="S37" i="30"/>
  <c r="T37" i="30" s="1"/>
  <c r="S38" i="30"/>
  <c r="T38" i="30" s="1"/>
  <c r="S39" i="30"/>
  <c r="T39" i="30" s="1"/>
  <c r="S40" i="30"/>
  <c r="T40" i="30" s="1"/>
  <c r="S41" i="30"/>
  <c r="S42" i="30"/>
  <c r="T42" i="30" s="1"/>
  <c r="S43" i="30"/>
  <c r="T43" i="30" s="1"/>
  <c r="S44" i="30"/>
  <c r="T44" i="30" s="1"/>
  <c r="S45" i="30"/>
  <c r="T45" i="30" s="1"/>
  <c r="S46" i="30"/>
  <c r="T46" i="30" s="1"/>
  <c r="S47" i="30"/>
  <c r="T47" i="30" s="1"/>
  <c r="S48" i="30"/>
  <c r="T48" i="30" s="1"/>
  <c r="S49" i="30"/>
  <c r="T49" i="30" s="1"/>
  <c r="S50" i="30"/>
  <c r="T50" i="30" s="1"/>
  <c r="S51" i="30"/>
  <c r="T51" i="30" s="1"/>
  <c r="S52" i="30"/>
  <c r="T52" i="30" s="1"/>
  <c r="S53" i="30"/>
  <c r="T53" i="30" s="1"/>
  <c r="S54" i="30"/>
  <c r="T54" i="30" s="1"/>
  <c r="S55" i="30"/>
  <c r="T55" i="30" s="1"/>
  <c r="S56" i="30"/>
  <c r="T56" i="30" s="1"/>
  <c r="S57" i="30"/>
  <c r="T57" i="30" s="1"/>
  <c r="S58" i="30"/>
  <c r="T58" i="30" s="1"/>
  <c r="S59" i="30"/>
  <c r="T59" i="30" s="1"/>
  <c r="S60" i="30"/>
  <c r="T60" i="30" s="1"/>
  <c r="S61" i="30"/>
  <c r="T61" i="30" s="1"/>
  <c r="S62" i="30"/>
  <c r="T62" i="30" s="1"/>
  <c r="S63" i="30"/>
  <c r="T63" i="30" s="1"/>
  <c r="S64" i="30"/>
  <c r="T64" i="30" s="1"/>
  <c r="S65" i="30"/>
  <c r="T65" i="30" s="1"/>
  <c r="S66" i="30"/>
  <c r="T66" i="30" s="1"/>
  <c r="S67" i="30"/>
  <c r="T67" i="30" s="1"/>
  <c r="S68" i="30"/>
  <c r="T68" i="30" s="1"/>
  <c r="S69" i="30"/>
  <c r="T69" i="30" s="1"/>
  <c r="S70" i="30"/>
  <c r="T70" i="30" s="1"/>
  <c r="S71" i="30"/>
  <c r="T71" i="30" s="1"/>
  <c r="S72" i="30"/>
  <c r="T72" i="30" s="1"/>
  <c r="S73" i="30"/>
  <c r="T73" i="30" s="1"/>
  <c r="S74" i="30"/>
  <c r="T74" i="30" s="1"/>
  <c r="S75" i="30"/>
  <c r="T75" i="30" s="1"/>
  <c r="S76" i="30"/>
  <c r="T76" i="30" s="1"/>
  <c r="S77" i="30"/>
  <c r="T77" i="30" s="1"/>
  <c r="S78" i="30"/>
  <c r="T78" i="30" s="1"/>
  <c r="S79" i="30"/>
  <c r="T79" i="30" s="1"/>
  <c r="S80" i="30"/>
  <c r="T80" i="30" s="1"/>
  <c r="S81" i="30"/>
  <c r="T81" i="30" s="1"/>
  <c r="S82" i="30"/>
  <c r="T82" i="30" s="1"/>
  <c r="S83" i="30"/>
  <c r="T83" i="30" s="1"/>
  <c r="S84" i="30"/>
  <c r="T84" i="30" s="1"/>
  <c r="S85" i="30"/>
  <c r="T85" i="30" s="1"/>
  <c r="S86" i="30"/>
  <c r="T86" i="30" s="1"/>
  <c r="S87" i="30"/>
  <c r="T87" i="30" s="1"/>
  <c r="S88" i="30"/>
  <c r="T88" i="30" s="1"/>
  <c r="S89" i="30"/>
  <c r="T89" i="30" s="1"/>
  <c r="S90" i="30"/>
  <c r="T90" i="30" s="1"/>
  <c r="S91" i="30"/>
  <c r="T91" i="30" s="1"/>
  <c r="S92" i="30"/>
  <c r="T92" i="30" s="1"/>
  <c r="S93" i="30"/>
  <c r="T93" i="30" s="1"/>
  <c r="S94" i="30"/>
  <c r="T94" i="30" s="1"/>
  <c r="S95" i="30"/>
  <c r="T95" i="30" s="1"/>
  <c r="S96" i="30"/>
  <c r="T96" i="30" s="1"/>
  <c r="S97" i="30"/>
  <c r="T97" i="30" s="1"/>
  <c r="S98" i="30"/>
  <c r="T98" i="30" s="1"/>
  <c r="S99" i="30"/>
  <c r="T99" i="30" s="1"/>
  <c r="S100" i="30"/>
  <c r="T100" i="30" s="1"/>
  <c r="S101" i="30"/>
  <c r="T101" i="30" s="1"/>
  <c r="S102" i="30"/>
  <c r="T102" i="30" s="1"/>
  <c r="S103" i="30"/>
  <c r="T103" i="30" s="1"/>
  <c r="S104" i="30"/>
  <c r="T104" i="30" s="1"/>
  <c r="S105" i="30"/>
  <c r="T105" i="30" s="1"/>
  <c r="S106" i="30"/>
  <c r="T106" i="30" s="1"/>
  <c r="S107" i="30"/>
  <c r="T107" i="30" s="1"/>
  <c r="S108" i="30"/>
  <c r="T108" i="30" s="1"/>
  <c r="S109" i="30"/>
  <c r="T109" i="30" s="1"/>
  <c r="S110" i="30"/>
  <c r="T110" i="30" s="1"/>
  <c r="S111" i="30"/>
  <c r="T111" i="30" s="1"/>
  <c r="S112" i="30"/>
  <c r="T112" i="30" s="1"/>
  <c r="S113" i="30"/>
  <c r="T113" i="30" s="1"/>
  <c r="S114" i="30"/>
  <c r="T114" i="30" s="1"/>
  <c r="S115" i="30"/>
  <c r="T115" i="30" s="1"/>
  <c r="S116" i="30"/>
  <c r="T116" i="30" s="1"/>
  <c r="S117" i="30"/>
  <c r="T117" i="30" s="1"/>
  <c r="S118" i="30"/>
  <c r="T118" i="30" s="1"/>
  <c r="S119" i="30"/>
  <c r="T119" i="30" s="1"/>
  <c r="S120" i="30"/>
  <c r="T120" i="30" s="1"/>
  <c r="S121" i="30"/>
  <c r="T121" i="30" s="1"/>
  <c r="S122" i="30"/>
  <c r="T122" i="30" s="1"/>
  <c r="S123" i="30"/>
  <c r="T123" i="30" s="1"/>
  <c r="S124" i="30"/>
  <c r="T124" i="30" s="1"/>
  <c r="S125" i="30"/>
  <c r="T125" i="30" s="1"/>
  <c r="S126" i="30"/>
  <c r="T126" i="30" s="1"/>
  <c r="S127" i="30"/>
  <c r="T127" i="30" s="1"/>
  <c r="S128" i="30"/>
  <c r="T128" i="30" s="1"/>
  <c r="S129" i="30"/>
  <c r="T129" i="30" s="1"/>
  <c r="S130" i="30"/>
  <c r="T130" i="30" s="1"/>
  <c r="S131" i="30"/>
  <c r="T131" i="30" s="1"/>
  <c r="S132" i="30"/>
  <c r="T132" i="30" s="1"/>
  <c r="S133" i="30"/>
  <c r="T133" i="30" s="1"/>
  <c r="S134" i="30"/>
  <c r="T134" i="30" s="1"/>
  <c r="S135" i="30"/>
  <c r="T135" i="30" s="1"/>
  <c r="S136" i="30"/>
  <c r="T136" i="30" s="1"/>
  <c r="S137" i="30"/>
  <c r="T137" i="30" s="1"/>
  <c r="S138" i="30"/>
  <c r="T138" i="30" s="1"/>
  <c r="S139" i="30"/>
  <c r="T139" i="30" s="1"/>
  <c r="S140" i="30"/>
  <c r="T140" i="30" s="1"/>
  <c r="S141" i="30"/>
  <c r="T141" i="30" s="1"/>
  <c r="S142" i="30"/>
  <c r="T142" i="30" s="1"/>
  <c r="S143" i="30"/>
  <c r="T143" i="30" s="1"/>
  <c r="S144" i="30"/>
  <c r="T144" i="30" s="1"/>
  <c r="S145" i="30"/>
  <c r="T145" i="30" s="1"/>
  <c r="S146" i="30"/>
  <c r="T146" i="30" s="1"/>
  <c r="S147" i="30"/>
  <c r="T147" i="30" s="1"/>
  <c r="S148" i="30"/>
  <c r="T148" i="30" s="1"/>
  <c r="S149" i="30"/>
  <c r="T149" i="30" s="1"/>
  <c r="S150" i="30"/>
  <c r="T150" i="30" s="1"/>
  <c r="S151" i="30"/>
  <c r="T151" i="30" s="1"/>
  <c r="S152" i="30"/>
  <c r="T152" i="30" s="1"/>
  <c r="S153" i="30"/>
  <c r="T153" i="30" s="1"/>
  <c r="S154" i="30"/>
  <c r="T154" i="30" s="1"/>
  <c r="S155" i="30"/>
  <c r="T155" i="30" s="1"/>
  <c r="S156" i="30"/>
  <c r="T156" i="30" s="1"/>
  <c r="S157" i="30"/>
  <c r="T157" i="30" s="1"/>
  <c r="S158" i="30"/>
  <c r="T158" i="30" s="1"/>
  <c r="S159" i="30"/>
  <c r="T159" i="30" s="1"/>
  <c r="S160" i="30"/>
  <c r="T160" i="30" s="1"/>
  <c r="S161" i="30"/>
  <c r="T161" i="30" s="1"/>
  <c r="S162" i="30"/>
  <c r="T162" i="30" s="1"/>
  <c r="S163" i="30"/>
  <c r="T163" i="30" s="1"/>
  <c r="S164" i="30"/>
  <c r="T164" i="30" s="1"/>
  <c r="S165" i="30"/>
  <c r="T165" i="30" s="1"/>
  <c r="S166" i="30"/>
  <c r="T166" i="30" s="1"/>
  <c r="S167" i="30"/>
  <c r="T167" i="30" s="1"/>
  <c r="S168" i="30"/>
  <c r="T168" i="30" s="1"/>
  <c r="S169" i="30"/>
  <c r="T169" i="30" s="1"/>
  <c r="S170" i="30"/>
  <c r="T170" i="30" s="1"/>
  <c r="S171" i="30"/>
  <c r="T171" i="30" s="1"/>
  <c r="S172" i="30"/>
  <c r="T172" i="30" s="1"/>
  <c r="S173" i="30"/>
  <c r="T173" i="30" s="1"/>
  <c r="S174" i="30"/>
  <c r="T174" i="30" s="1"/>
  <c r="S175" i="30"/>
  <c r="T175" i="30" s="1"/>
  <c r="S176" i="30"/>
  <c r="T176" i="30" s="1"/>
  <c r="S177" i="30"/>
  <c r="T177" i="30" s="1"/>
  <c r="S178" i="30"/>
  <c r="T178" i="30" s="1"/>
  <c r="S179" i="30"/>
  <c r="T179" i="30" s="1"/>
  <c r="S180" i="30"/>
  <c r="T180" i="30" s="1"/>
  <c r="S181" i="30"/>
  <c r="T181" i="30" s="1"/>
  <c r="S182" i="30"/>
  <c r="T182" i="30" s="1"/>
  <c r="S183" i="30"/>
  <c r="T183" i="30" s="1"/>
  <c r="S184" i="30"/>
  <c r="T184" i="30" s="1"/>
  <c r="S185" i="30"/>
  <c r="T185" i="30" s="1"/>
  <c r="S186" i="30"/>
  <c r="T186" i="30" s="1"/>
  <c r="S187" i="30"/>
  <c r="T187" i="30" s="1"/>
  <c r="S188" i="30"/>
  <c r="T188" i="30" s="1"/>
  <c r="S189" i="30"/>
  <c r="T189" i="30" s="1"/>
  <c r="S190" i="30"/>
  <c r="T190" i="30" s="1"/>
  <c r="S191" i="30"/>
  <c r="T191" i="30" s="1"/>
  <c r="S192" i="30"/>
  <c r="T192" i="30" s="1"/>
  <c r="S193" i="30"/>
  <c r="T193" i="30" s="1"/>
  <c r="S194" i="30"/>
  <c r="T194" i="30" s="1"/>
  <c r="S195" i="30"/>
  <c r="T195" i="30" s="1"/>
  <c r="S196" i="30"/>
  <c r="T196" i="30" s="1"/>
  <c r="S197" i="30"/>
  <c r="T197" i="30" s="1"/>
  <c r="S198" i="30"/>
  <c r="T198" i="30" s="1"/>
  <c r="S199" i="30"/>
  <c r="T199" i="30" s="1"/>
  <c r="S200" i="30"/>
  <c r="T200" i="30" s="1"/>
  <c r="S201" i="30"/>
  <c r="T201" i="30" s="1"/>
  <c r="S202" i="30"/>
  <c r="T202" i="30" s="1"/>
  <c r="S203" i="30"/>
  <c r="T203" i="30" s="1"/>
  <c r="S204" i="30"/>
  <c r="T204" i="30" s="1"/>
  <c r="S205" i="30"/>
  <c r="T205" i="30" s="1"/>
  <c r="S206" i="30"/>
  <c r="T206" i="30" s="1"/>
  <c r="S207" i="30"/>
  <c r="T207" i="30" s="1"/>
  <c r="S208" i="30"/>
  <c r="T208" i="30" s="1"/>
  <c r="S209" i="30"/>
  <c r="T209" i="30" s="1"/>
  <c r="S210" i="30"/>
  <c r="T210" i="30" s="1"/>
  <c r="S211" i="30"/>
  <c r="T211" i="30" s="1"/>
  <c r="S212" i="30"/>
  <c r="T212" i="30" s="1"/>
  <c r="S213" i="30"/>
  <c r="T213" i="30" s="1"/>
  <c r="S214" i="30"/>
  <c r="T214" i="30" s="1"/>
  <c r="S215" i="30"/>
  <c r="T215" i="30" s="1"/>
  <c r="S216" i="30"/>
  <c r="T216" i="30" s="1"/>
  <c r="S217" i="30"/>
  <c r="T217" i="30" s="1"/>
  <c r="S218" i="30"/>
  <c r="T218" i="30" s="1"/>
  <c r="S219" i="30"/>
  <c r="T219" i="30" s="1"/>
  <c r="S220" i="30"/>
  <c r="T220" i="30" s="1"/>
  <c r="S221" i="30"/>
  <c r="T221" i="30" s="1"/>
  <c r="S222" i="30"/>
  <c r="T222" i="30" s="1"/>
  <c r="S223" i="30"/>
  <c r="T223" i="30" s="1"/>
  <c r="S224" i="30"/>
  <c r="T224" i="30" s="1"/>
  <c r="S225" i="30"/>
  <c r="T225" i="30" s="1"/>
  <c r="S226" i="30"/>
  <c r="T226" i="30" s="1"/>
  <c r="S227" i="30"/>
  <c r="T227" i="30" s="1"/>
  <c r="S228" i="30"/>
  <c r="T228" i="30" s="1"/>
  <c r="S229" i="30"/>
  <c r="T229" i="30" s="1"/>
  <c r="S230" i="30"/>
  <c r="T230" i="30" s="1"/>
  <c r="S231" i="30"/>
  <c r="T231" i="30" s="1"/>
  <c r="S232" i="30"/>
  <c r="T232" i="30" s="1"/>
  <c r="S233" i="30"/>
  <c r="T233" i="30" s="1"/>
  <c r="S234" i="30"/>
  <c r="T234" i="30" s="1"/>
  <c r="S235" i="30"/>
  <c r="T235" i="30" s="1"/>
  <c r="S236" i="30"/>
  <c r="T236" i="30" s="1"/>
  <c r="S237" i="30"/>
  <c r="T237" i="30" s="1"/>
  <c r="S238" i="30"/>
  <c r="T238" i="30" s="1"/>
  <c r="S239" i="30"/>
  <c r="T239" i="30" s="1"/>
  <c r="S240" i="30"/>
  <c r="T240" i="30" s="1"/>
  <c r="S241" i="30"/>
  <c r="T241" i="30" s="1"/>
  <c r="S242" i="30"/>
  <c r="T242" i="30" s="1"/>
  <c r="S243" i="30"/>
  <c r="T243" i="30" s="1"/>
  <c r="S244" i="30"/>
  <c r="T244" i="30" s="1"/>
  <c r="S245" i="30"/>
  <c r="T245" i="30" s="1"/>
  <c r="S246" i="30"/>
  <c r="T246" i="30" s="1"/>
  <c r="S247" i="30"/>
  <c r="T247" i="30" s="1"/>
  <c r="S248" i="30"/>
  <c r="T248" i="30" s="1"/>
  <c r="S249" i="30"/>
  <c r="T249" i="30" s="1"/>
  <c r="S250" i="30"/>
  <c r="T250" i="30" s="1"/>
  <c r="S251" i="30"/>
  <c r="T251" i="30" s="1"/>
  <c r="S252" i="30"/>
  <c r="T252" i="30" s="1"/>
  <c r="S253" i="30"/>
  <c r="T253" i="30" s="1"/>
  <c r="S254" i="30"/>
  <c r="T254" i="30" s="1"/>
  <c r="S255" i="30"/>
  <c r="T255" i="30" s="1"/>
  <c r="S256" i="30"/>
  <c r="T256" i="30" s="1"/>
  <c r="S257" i="30"/>
  <c r="T257" i="30" s="1"/>
  <c r="S258" i="30"/>
  <c r="T258" i="30" s="1"/>
  <c r="S259" i="30"/>
  <c r="T259" i="30" s="1"/>
  <c r="S260" i="30"/>
  <c r="T260" i="30" s="1"/>
  <c r="S261" i="30"/>
  <c r="T261" i="30" s="1"/>
  <c r="S262" i="30"/>
  <c r="T262" i="30" s="1"/>
  <c r="S263" i="30"/>
  <c r="T263" i="30" s="1"/>
  <c r="S264" i="30"/>
  <c r="T264" i="30" s="1"/>
  <c r="S265" i="30"/>
  <c r="T265" i="30" s="1"/>
  <c r="S266" i="30"/>
  <c r="T266" i="30" s="1"/>
  <c r="S267" i="30"/>
  <c r="T267" i="30" s="1"/>
  <c r="S268" i="30"/>
  <c r="T268" i="30" s="1"/>
  <c r="S269" i="30"/>
  <c r="T269" i="30" s="1"/>
  <c r="S270" i="30"/>
  <c r="T270" i="30" s="1"/>
  <c r="S271" i="30"/>
  <c r="T271" i="30" s="1"/>
  <c r="S272" i="30"/>
  <c r="T272" i="30" s="1"/>
  <c r="S273" i="30"/>
  <c r="T273" i="30" s="1"/>
  <c r="S274" i="30"/>
  <c r="T274" i="30" s="1"/>
  <c r="S275" i="30"/>
  <c r="T275" i="30" s="1"/>
  <c r="S276" i="30"/>
  <c r="T276" i="30" s="1"/>
  <c r="S277" i="30"/>
  <c r="T277" i="30" s="1"/>
  <c r="S278" i="30"/>
  <c r="T278" i="30" s="1"/>
  <c r="S279" i="30"/>
  <c r="T279" i="30" s="1"/>
  <c r="S280" i="30"/>
  <c r="T280" i="30" s="1"/>
  <c r="S281" i="30"/>
  <c r="T281" i="30" s="1"/>
  <c r="S282" i="30"/>
  <c r="T282" i="30" s="1"/>
  <c r="S283" i="30"/>
  <c r="T283" i="30" s="1"/>
  <c r="S284" i="30"/>
  <c r="T284" i="30" s="1"/>
  <c r="S285" i="30"/>
  <c r="T285" i="30" s="1"/>
  <c r="S286" i="30"/>
  <c r="T286" i="30" s="1"/>
  <c r="S287" i="30"/>
  <c r="T287" i="30" s="1"/>
  <c r="S288" i="30"/>
  <c r="T288" i="30" s="1"/>
  <c r="S289" i="30"/>
  <c r="T289" i="30" s="1"/>
  <c r="S290" i="30"/>
  <c r="T290" i="30" s="1"/>
  <c r="S291" i="30"/>
  <c r="T291" i="30" s="1"/>
  <c r="S292" i="30"/>
  <c r="T292" i="30" s="1"/>
  <c r="S293" i="30"/>
  <c r="T293" i="30" s="1"/>
  <c r="S294" i="30"/>
  <c r="T294" i="30" s="1"/>
  <c r="S295" i="30"/>
  <c r="T295" i="30" s="1"/>
  <c r="S296" i="30"/>
  <c r="T296" i="30" s="1"/>
  <c r="S297" i="30"/>
  <c r="T297" i="30" s="1"/>
  <c r="S298" i="30"/>
  <c r="T298" i="30" s="1"/>
  <c r="S299" i="30"/>
  <c r="T299" i="30" s="1"/>
  <c r="S300" i="30"/>
  <c r="T300" i="30" s="1"/>
  <c r="S301" i="30"/>
  <c r="T301" i="30" s="1"/>
  <c r="S302" i="30"/>
  <c r="T302" i="30" s="1"/>
  <c r="S303" i="30"/>
  <c r="T303" i="30" s="1"/>
  <c r="S304" i="30"/>
  <c r="T304" i="30" s="1"/>
  <c r="S305" i="30"/>
  <c r="T305" i="30" s="1"/>
  <c r="S306" i="30"/>
  <c r="T306" i="30" s="1"/>
  <c r="S307" i="30"/>
  <c r="T307" i="30" s="1"/>
  <c r="S308" i="30"/>
  <c r="T308" i="30" s="1"/>
  <c r="S309" i="30"/>
  <c r="T309" i="30" s="1"/>
  <c r="S310" i="30"/>
  <c r="T310" i="30" s="1"/>
  <c r="S311" i="30"/>
  <c r="T311" i="30" s="1"/>
  <c r="S312" i="30"/>
  <c r="T312" i="30" s="1"/>
  <c r="S313" i="30"/>
  <c r="T313" i="30" s="1"/>
  <c r="S314" i="30"/>
  <c r="T314" i="30" s="1"/>
  <c r="S315" i="30"/>
  <c r="T315" i="30" s="1"/>
  <c r="S316" i="30"/>
  <c r="T316" i="30" s="1"/>
  <c r="S317" i="30"/>
  <c r="T317" i="30" s="1"/>
  <c r="S318" i="30"/>
  <c r="T318" i="30" s="1"/>
  <c r="S319" i="30"/>
  <c r="T319" i="30" s="1"/>
  <c r="S320" i="30"/>
  <c r="T320" i="30" s="1"/>
  <c r="S321" i="30"/>
  <c r="T321" i="30" s="1"/>
  <c r="S322" i="30"/>
  <c r="T322" i="30" s="1"/>
  <c r="S323" i="30"/>
  <c r="T323" i="30" s="1"/>
  <c r="S324" i="30"/>
  <c r="T324" i="30" s="1"/>
  <c r="S325" i="30"/>
  <c r="T325" i="30" s="1"/>
  <c r="S326" i="30"/>
  <c r="T326" i="30" s="1"/>
  <c r="S327" i="30"/>
  <c r="T327" i="30" s="1"/>
  <c r="S328" i="30"/>
  <c r="T328" i="30" s="1"/>
  <c r="S329" i="30"/>
  <c r="T329" i="30" s="1"/>
  <c r="S330" i="30"/>
  <c r="T330" i="30" s="1"/>
  <c r="S331" i="30"/>
  <c r="T331" i="30" s="1"/>
  <c r="S332" i="30"/>
  <c r="T332" i="30" s="1"/>
  <c r="S333" i="30"/>
  <c r="T333" i="30" s="1"/>
  <c r="S334" i="30"/>
  <c r="T334" i="30" s="1"/>
  <c r="S335" i="30"/>
  <c r="T335" i="30" s="1"/>
  <c r="S336" i="30"/>
  <c r="T336" i="30" s="1"/>
  <c r="S337" i="30"/>
  <c r="T337" i="30" s="1"/>
  <c r="S338" i="30"/>
  <c r="T338" i="30" s="1"/>
  <c r="S339" i="30"/>
  <c r="T339" i="30" s="1"/>
  <c r="S340" i="30"/>
  <c r="T340" i="30" s="1"/>
  <c r="S341" i="30"/>
  <c r="T341" i="30" s="1"/>
  <c r="S342" i="30"/>
  <c r="T342" i="30" s="1"/>
  <c r="S343" i="30"/>
  <c r="T343" i="30" s="1"/>
  <c r="S344" i="30"/>
  <c r="T344" i="30" s="1"/>
  <c r="S345" i="30"/>
  <c r="T345" i="30" s="1"/>
  <c r="S346" i="30"/>
  <c r="T346" i="30" s="1"/>
  <c r="S347" i="30"/>
  <c r="T347" i="30" s="1"/>
  <c r="S348" i="30"/>
  <c r="T348" i="30" s="1"/>
  <c r="S349" i="30"/>
  <c r="T349" i="30" s="1"/>
  <c r="S350" i="30"/>
  <c r="T350" i="30" s="1"/>
  <c r="S351" i="30"/>
  <c r="T351" i="30" s="1"/>
  <c r="S352" i="30"/>
  <c r="T352" i="30" s="1"/>
  <c r="S353" i="30"/>
  <c r="T353" i="30" s="1"/>
  <c r="S354" i="30"/>
  <c r="T354" i="30" s="1"/>
  <c r="S355" i="30"/>
  <c r="T355" i="30" s="1"/>
  <c r="S356" i="30"/>
  <c r="T356" i="30" s="1"/>
  <c r="S357" i="30"/>
  <c r="T357" i="30" s="1"/>
  <c r="S358" i="30"/>
  <c r="T358" i="30" s="1"/>
  <c r="S359" i="30"/>
  <c r="T359" i="30" s="1"/>
  <c r="S360" i="30"/>
  <c r="T360" i="30" s="1"/>
  <c r="S361" i="30"/>
  <c r="T361" i="30" s="1"/>
  <c r="S362" i="30"/>
  <c r="T362" i="30" s="1"/>
  <c r="S363" i="30"/>
  <c r="T363" i="30" s="1"/>
  <c r="S364" i="30"/>
  <c r="T364" i="30" s="1"/>
  <c r="S365" i="30"/>
  <c r="T365" i="30" s="1"/>
  <c r="S366" i="30"/>
  <c r="T366" i="30" s="1"/>
  <c r="S367" i="30"/>
  <c r="T367" i="30" s="1"/>
  <c r="S368" i="30"/>
  <c r="T368" i="30" s="1"/>
  <c r="S369" i="30"/>
  <c r="T369" i="30" s="1"/>
  <c r="S370" i="30"/>
  <c r="T370" i="30" s="1"/>
  <c r="S371" i="30"/>
  <c r="T371" i="30" s="1"/>
  <c r="S372" i="30"/>
  <c r="T372" i="30" s="1"/>
  <c r="S373" i="30"/>
  <c r="T373" i="30" s="1"/>
  <c r="S374" i="30"/>
  <c r="T374" i="30" s="1"/>
  <c r="S375" i="30"/>
  <c r="T375" i="30" s="1"/>
  <c r="S376" i="30"/>
  <c r="T376" i="30" s="1"/>
  <c r="S377" i="30"/>
  <c r="T377" i="30" s="1"/>
  <c r="S378" i="30"/>
  <c r="T378" i="30" s="1"/>
  <c r="S379" i="30"/>
  <c r="T379" i="30" s="1"/>
  <c r="S380" i="30"/>
  <c r="T380" i="30" s="1"/>
  <c r="S381" i="30"/>
  <c r="T381" i="30" s="1"/>
  <c r="S382" i="30"/>
  <c r="T382" i="30" s="1"/>
  <c r="S383" i="30"/>
  <c r="T383" i="30" s="1"/>
  <c r="S384" i="30"/>
  <c r="T384" i="30" s="1"/>
  <c r="S385" i="30"/>
  <c r="T385" i="30" s="1"/>
  <c r="S386" i="30"/>
  <c r="T386" i="30" s="1"/>
  <c r="S387" i="30"/>
  <c r="T387" i="30" s="1"/>
  <c r="S388" i="30"/>
  <c r="T388" i="30" s="1"/>
  <c r="S389" i="30"/>
  <c r="T389" i="30" s="1"/>
  <c r="S390" i="30"/>
  <c r="T390" i="30" s="1"/>
  <c r="S391" i="30"/>
  <c r="T391" i="30" s="1"/>
  <c r="S392" i="30"/>
  <c r="T392" i="30" s="1"/>
  <c r="S393" i="30"/>
  <c r="T393" i="30" s="1"/>
  <c r="S394" i="30"/>
  <c r="T394" i="30" s="1"/>
  <c r="S395" i="30"/>
  <c r="T395" i="30" s="1"/>
  <c r="S396" i="30"/>
  <c r="T396" i="30" s="1"/>
  <c r="S397" i="30"/>
  <c r="T397" i="30" s="1"/>
  <c r="S398" i="30"/>
  <c r="T398" i="30" s="1"/>
  <c r="S399" i="30"/>
  <c r="T399" i="30" s="1"/>
  <c r="S400" i="30"/>
  <c r="T400" i="30" s="1"/>
  <c r="S401" i="30"/>
  <c r="T401" i="30" s="1"/>
  <c r="S402" i="30"/>
  <c r="T402" i="30" s="1"/>
  <c r="S403" i="30"/>
  <c r="T403" i="30" s="1"/>
  <c r="S404" i="30"/>
  <c r="T404" i="30" s="1"/>
  <c r="S405" i="30"/>
  <c r="T405" i="30" s="1"/>
  <c r="S406" i="30"/>
  <c r="T406" i="30" s="1"/>
  <c r="S407" i="30"/>
  <c r="T407" i="30" s="1"/>
  <c r="S408" i="30"/>
  <c r="T408" i="30" s="1"/>
  <c r="S409" i="30"/>
  <c r="T409" i="30" s="1"/>
  <c r="S410" i="30"/>
  <c r="T410" i="30" s="1"/>
  <c r="S411" i="30"/>
  <c r="T411" i="30" s="1"/>
  <c r="S412" i="30"/>
  <c r="T412" i="30" s="1"/>
  <c r="S413" i="30"/>
  <c r="T413" i="30" s="1"/>
  <c r="S414" i="30"/>
  <c r="T414" i="30" s="1"/>
  <c r="S415" i="30"/>
  <c r="T415" i="30" s="1"/>
  <c r="S416" i="30"/>
  <c r="T416" i="30" s="1"/>
  <c r="S417" i="30"/>
  <c r="T417" i="30" s="1"/>
  <c r="S418" i="30"/>
  <c r="T418" i="30" s="1"/>
  <c r="S419" i="30"/>
  <c r="T419" i="30" s="1"/>
  <c r="S420" i="30"/>
  <c r="T420" i="30" s="1"/>
  <c r="S421" i="30"/>
  <c r="T421" i="30" s="1"/>
  <c r="S422" i="30"/>
  <c r="T422" i="30" s="1"/>
  <c r="S423" i="30"/>
  <c r="T423" i="30" s="1"/>
  <c r="S424" i="30"/>
  <c r="T424" i="30" s="1"/>
  <c r="S425" i="30"/>
  <c r="T425" i="30" s="1"/>
  <c r="S426" i="30"/>
  <c r="T426" i="30" s="1"/>
  <c r="S427" i="30"/>
  <c r="T427" i="30" s="1"/>
  <c r="S428" i="30"/>
  <c r="T428" i="30" s="1"/>
  <c r="S429" i="30"/>
  <c r="T429" i="30" s="1"/>
  <c r="S430" i="30"/>
  <c r="T430" i="30" s="1"/>
  <c r="S431" i="30"/>
  <c r="T431" i="30" s="1"/>
  <c r="S432" i="30"/>
  <c r="T432" i="30" s="1"/>
  <c r="S433" i="30"/>
  <c r="T433" i="30" s="1"/>
  <c r="S434" i="30"/>
  <c r="T434" i="30" s="1"/>
  <c r="S435" i="30"/>
  <c r="T435" i="30" s="1"/>
  <c r="S436" i="30"/>
  <c r="T436" i="30" s="1"/>
  <c r="S437" i="30"/>
  <c r="T437" i="30" s="1"/>
  <c r="S438" i="30"/>
  <c r="T438" i="30" s="1"/>
  <c r="S439" i="30"/>
  <c r="T439" i="30" s="1"/>
  <c r="S440" i="30"/>
  <c r="T440" i="30" s="1"/>
  <c r="S441" i="30"/>
  <c r="T441" i="30" s="1"/>
  <c r="S442" i="30"/>
  <c r="T442" i="30" s="1"/>
  <c r="S443" i="30"/>
  <c r="T443" i="30" s="1"/>
  <c r="S444" i="30"/>
  <c r="T444" i="30" s="1"/>
  <c r="S445" i="30"/>
  <c r="T445" i="30" s="1"/>
  <c r="S446" i="30"/>
  <c r="T446" i="30" s="1"/>
  <c r="S447" i="30"/>
  <c r="T447" i="30" s="1"/>
  <c r="S448" i="30"/>
  <c r="T448" i="30" s="1"/>
  <c r="S449" i="30"/>
  <c r="T449" i="30" s="1"/>
  <c r="S450" i="30"/>
  <c r="T450" i="30" s="1"/>
  <c r="S451" i="30"/>
  <c r="T451" i="30" s="1"/>
  <c r="S452" i="30"/>
  <c r="T452" i="30" s="1"/>
  <c r="S453" i="30"/>
  <c r="T453" i="30" s="1"/>
  <c r="S454" i="30"/>
  <c r="T454" i="30" s="1"/>
  <c r="S455" i="30"/>
  <c r="T455" i="30" s="1"/>
  <c r="S456" i="30"/>
  <c r="T456" i="30" s="1"/>
  <c r="S457" i="30"/>
  <c r="T457" i="30" s="1"/>
  <c r="S458" i="30"/>
  <c r="T458" i="30" s="1"/>
  <c r="S459" i="30"/>
  <c r="T459" i="30" s="1"/>
  <c r="S460" i="30"/>
  <c r="T460" i="30" s="1"/>
  <c r="S461" i="30"/>
  <c r="T461" i="30" s="1"/>
  <c r="S462" i="30"/>
  <c r="T462" i="30" s="1"/>
  <c r="S463" i="30"/>
  <c r="T463" i="30" s="1"/>
  <c r="S464" i="30"/>
  <c r="T464" i="30" s="1"/>
  <c r="S465" i="30"/>
  <c r="T465" i="30" s="1"/>
  <c r="S466" i="30"/>
  <c r="T466" i="30" s="1"/>
  <c r="S467" i="30"/>
  <c r="T467" i="30" s="1"/>
  <c r="S468" i="30"/>
  <c r="T468" i="30" s="1"/>
  <c r="S469" i="30"/>
  <c r="T469" i="30" s="1"/>
  <c r="S470" i="30"/>
  <c r="T470" i="30" s="1"/>
  <c r="S471" i="30"/>
  <c r="T471" i="30" s="1"/>
  <c r="S472" i="30"/>
  <c r="T472" i="30" s="1"/>
  <c r="S473" i="30"/>
  <c r="T473" i="30" s="1"/>
  <c r="S474" i="30"/>
  <c r="T474" i="30" s="1"/>
  <c r="S475" i="30"/>
  <c r="T475" i="30" s="1"/>
  <c r="S476" i="30"/>
  <c r="T476" i="30" s="1"/>
  <c r="S477" i="30"/>
  <c r="T477" i="30" s="1"/>
  <c r="S478" i="30"/>
  <c r="T478" i="30" s="1"/>
  <c r="S479" i="30"/>
  <c r="T479" i="30" s="1"/>
  <c r="S480" i="30"/>
  <c r="T480" i="30" s="1"/>
  <c r="S481" i="30"/>
  <c r="T481" i="30" s="1"/>
  <c r="S482" i="30"/>
  <c r="T482" i="30" s="1"/>
  <c r="S483" i="30"/>
  <c r="T483" i="30" s="1"/>
  <c r="S484" i="30"/>
  <c r="T484" i="30" s="1"/>
  <c r="S485" i="30"/>
  <c r="T485" i="30" s="1"/>
  <c r="S486" i="30"/>
  <c r="T486" i="30" s="1"/>
  <c r="S487" i="30"/>
  <c r="T487" i="30" s="1"/>
  <c r="S488" i="30"/>
  <c r="T488" i="30" s="1"/>
  <c r="S489" i="30"/>
  <c r="T489" i="30" s="1"/>
  <c r="S490" i="30"/>
  <c r="T490" i="30" s="1"/>
  <c r="S491" i="30"/>
  <c r="T491" i="30" s="1"/>
  <c r="S492" i="30"/>
  <c r="T492" i="30" s="1"/>
  <c r="S493" i="30"/>
  <c r="T493" i="30" s="1"/>
  <c r="S494" i="30"/>
  <c r="T494" i="30" s="1"/>
  <c r="S495" i="30"/>
  <c r="T495" i="30" s="1"/>
  <c r="S496" i="30"/>
  <c r="T496" i="30" s="1"/>
  <c r="S497" i="30"/>
  <c r="T497" i="30" s="1"/>
  <c r="S498" i="30"/>
  <c r="T498" i="30" s="1"/>
  <c r="S499" i="30"/>
  <c r="T499" i="30" s="1"/>
  <c r="S500" i="30"/>
  <c r="T500" i="30" s="1"/>
  <c r="S501" i="30"/>
  <c r="T501" i="30" s="1"/>
  <c r="S502" i="30"/>
  <c r="T502" i="30" s="1"/>
  <c r="S503" i="30"/>
  <c r="T503" i="30" s="1"/>
  <c r="S504" i="30"/>
  <c r="T504" i="30" s="1"/>
  <c r="S505" i="30"/>
  <c r="T505" i="30" s="1"/>
  <c r="S506" i="30"/>
  <c r="T506" i="30" s="1"/>
  <c r="S507" i="30"/>
  <c r="T507" i="30" s="1"/>
  <c r="S508" i="30"/>
  <c r="T508" i="30" s="1"/>
  <c r="S509" i="30"/>
  <c r="T509" i="30" s="1"/>
  <c r="S510" i="30"/>
  <c r="T510" i="30" s="1"/>
  <c r="S511" i="30"/>
  <c r="T511" i="30" s="1"/>
  <c r="S512" i="30"/>
  <c r="T512" i="30" s="1"/>
  <c r="S513" i="30"/>
  <c r="T513" i="30" s="1"/>
  <c r="S514" i="30"/>
  <c r="T514" i="30" s="1"/>
  <c r="S515" i="30"/>
  <c r="T515" i="30" s="1"/>
  <c r="S516" i="30"/>
  <c r="T516" i="30" s="1"/>
  <c r="S517" i="30"/>
  <c r="T517" i="30" s="1"/>
  <c r="S518" i="30"/>
  <c r="T518" i="30" s="1"/>
  <c r="S519" i="30"/>
  <c r="T519" i="30" s="1"/>
  <c r="S520" i="30"/>
  <c r="T520" i="30" s="1"/>
  <c r="S521" i="30"/>
  <c r="T521" i="30" s="1"/>
  <c r="S522" i="30"/>
  <c r="T522" i="30" s="1"/>
  <c r="S523" i="30"/>
  <c r="T523" i="30" s="1"/>
  <c r="S524" i="30"/>
  <c r="T524" i="30" s="1"/>
  <c r="S525" i="30"/>
  <c r="T525" i="30" s="1"/>
  <c r="S526" i="30"/>
  <c r="T526" i="30" s="1"/>
  <c r="S527" i="30"/>
  <c r="T527" i="30" s="1"/>
  <c r="S528" i="30"/>
  <c r="T528" i="30" s="1"/>
  <c r="S529" i="30"/>
  <c r="T529" i="30" s="1"/>
  <c r="S530" i="30"/>
  <c r="T530" i="30" s="1"/>
  <c r="S531" i="30"/>
  <c r="T531" i="30" s="1"/>
  <c r="S532" i="30"/>
  <c r="T532" i="30" s="1"/>
  <c r="S533" i="30"/>
  <c r="T533" i="30" s="1"/>
  <c r="S534" i="30"/>
  <c r="T534" i="30" s="1"/>
  <c r="S535" i="30"/>
  <c r="T535" i="30" s="1"/>
  <c r="S536" i="30"/>
  <c r="T536" i="30" s="1"/>
  <c r="S537" i="30"/>
  <c r="T537" i="30" s="1"/>
  <c r="S538" i="30"/>
  <c r="T538" i="30" s="1"/>
  <c r="S539" i="30"/>
  <c r="T539" i="30" s="1"/>
  <c r="S540" i="30"/>
  <c r="T540" i="30" s="1"/>
  <c r="S541" i="30"/>
  <c r="T541" i="30" s="1"/>
  <c r="S542" i="30"/>
  <c r="T542" i="30" s="1"/>
  <c r="S543" i="30"/>
  <c r="T543" i="30" s="1"/>
  <c r="S544" i="30"/>
  <c r="T544" i="30" s="1"/>
  <c r="S545" i="30"/>
  <c r="T545" i="30" s="1"/>
  <c r="S546" i="30"/>
  <c r="T546" i="30" s="1"/>
  <c r="S547" i="30"/>
  <c r="T547" i="30" s="1"/>
  <c r="S548" i="30"/>
  <c r="T548" i="30" s="1"/>
  <c r="S549" i="30"/>
  <c r="T549" i="30" s="1"/>
  <c r="S550" i="30"/>
  <c r="T550" i="30" s="1"/>
  <c r="S551" i="30"/>
  <c r="T551" i="30" s="1"/>
  <c r="S552" i="30"/>
  <c r="T552" i="30" s="1"/>
  <c r="S553" i="30"/>
  <c r="T553" i="30" s="1"/>
  <c r="S554" i="30"/>
  <c r="T554" i="30" s="1"/>
  <c r="S555" i="30"/>
  <c r="T555" i="30" s="1"/>
  <c r="S556" i="30"/>
  <c r="T556" i="30" s="1"/>
  <c r="S557" i="30"/>
  <c r="T557" i="30" s="1"/>
  <c r="S558" i="30"/>
  <c r="T558" i="30" s="1"/>
  <c r="S559" i="30"/>
  <c r="T559" i="30" s="1"/>
  <c r="S560" i="30"/>
  <c r="T560" i="30" s="1"/>
  <c r="S561" i="30"/>
  <c r="T561" i="30" s="1"/>
  <c r="S562" i="30"/>
  <c r="T562" i="30" s="1"/>
  <c r="S563" i="30"/>
  <c r="T563" i="30" s="1"/>
  <c r="S564" i="30"/>
  <c r="T564" i="30" s="1"/>
  <c r="S565" i="30"/>
  <c r="T565" i="30" s="1"/>
  <c r="S566" i="30"/>
  <c r="T566" i="30" s="1"/>
  <c r="S567" i="30"/>
  <c r="T567" i="30" s="1"/>
  <c r="S568" i="30"/>
  <c r="T568" i="30" s="1"/>
  <c r="S569" i="30"/>
  <c r="T569" i="30" s="1"/>
  <c r="S570" i="30"/>
  <c r="T570" i="30" s="1"/>
  <c r="S571" i="30"/>
  <c r="T571" i="30" s="1"/>
  <c r="S572" i="30"/>
  <c r="T572" i="30" s="1"/>
  <c r="S573" i="30"/>
  <c r="T573" i="30" s="1"/>
  <c r="S574" i="30"/>
  <c r="T574" i="30" s="1"/>
  <c r="S575" i="30"/>
  <c r="T575" i="30" s="1"/>
  <c r="S576" i="30"/>
  <c r="T576" i="30" s="1"/>
  <c r="S577" i="30"/>
  <c r="T577" i="30" s="1"/>
  <c r="S578" i="30"/>
  <c r="T578" i="30" s="1"/>
  <c r="S579" i="30"/>
  <c r="T579" i="30" s="1"/>
  <c r="S580" i="30"/>
  <c r="T580" i="30" s="1"/>
  <c r="S581" i="30"/>
  <c r="T581" i="30" s="1"/>
  <c r="S582" i="30"/>
  <c r="T582" i="30" s="1"/>
  <c r="S583" i="30"/>
  <c r="T583" i="30" s="1"/>
  <c r="S584" i="30"/>
  <c r="T584" i="30" s="1"/>
  <c r="S585" i="30"/>
  <c r="T585" i="30" s="1"/>
  <c r="S586" i="30"/>
  <c r="T586" i="30" s="1"/>
  <c r="S587" i="30"/>
  <c r="T587" i="30" s="1"/>
  <c r="S588" i="30"/>
  <c r="T588" i="30" s="1"/>
  <c r="S589" i="30"/>
  <c r="T589" i="30" s="1"/>
  <c r="S590" i="30"/>
  <c r="T590" i="30" s="1"/>
  <c r="S591" i="30"/>
  <c r="T591" i="30" s="1"/>
  <c r="S592" i="30"/>
  <c r="T592" i="30" s="1"/>
  <c r="S593" i="30"/>
  <c r="T593" i="30" s="1"/>
  <c r="S594" i="30"/>
  <c r="T594" i="30" s="1"/>
  <c r="S595" i="30"/>
  <c r="T595" i="30" s="1"/>
  <c r="S596" i="30"/>
  <c r="T596" i="30" s="1"/>
  <c r="S597" i="30"/>
  <c r="T597" i="30" s="1"/>
  <c r="S598" i="30"/>
  <c r="T598" i="30" s="1"/>
  <c r="S599" i="30"/>
  <c r="T599" i="30" s="1"/>
  <c r="S600" i="30"/>
  <c r="T600" i="30" s="1"/>
  <c r="S601" i="30"/>
  <c r="T601" i="30" s="1"/>
  <c r="S602" i="30"/>
  <c r="T602" i="30" s="1"/>
  <c r="S603" i="30"/>
  <c r="T603" i="30" s="1"/>
  <c r="S604" i="30"/>
  <c r="T604" i="30" s="1"/>
  <c r="S605" i="30"/>
  <c r="T605" i="30" s="1"/>
  <c r="S606" i="30"/>
  <c r="T606" i="30" s="1"/>
  <c r="S607" i="30"/>
  <c r="T607" i="30" s="1"/>
  <c r="S608" i="30"/>
  <c r="T608" i="30" s="1"/>
  <c r="S609" i="30"/>
  <c r="T609" i="30" s="1"/>
  <c r="S610" i="30"/>
  <c r="T610" i="30" s="1"/>
  <c r="S611" i="30"/>
  <c r="T611" i="30" s="1"/>
  <c r="S612" i="30"/>
  <c r="T612" i="30" s="1"/>
  <c r="S613" i="30"/>
  <c r="T613" i="30" s="1"/>
  <c r="S614" i="30"/>
  <c r="T614" i="30" s="1"/>
  <c r="S615" i="30"/>
  <c r="T615" i="30" s="1"/>
  <c r="S616" i="30"/>
  <c r="T616" i="30" s="1"/>
  <c r="S617" i="30"/>
  <c r="T617" i="30" s="1"/>
  <c r="S618" i="30"/>
  <c r="T618" i="30" s="1"/>
  <c r="S619" i="30"/>
  <c r="T619" i="30" s="1"/>
  <c r="S620" i="30"/>
  <c r="T620" i="30" s="1"/>
  <c r="S621" i="30"/>
  <c r="T621" i="30" s="1"/>
  <c r="S622" i="30"/>
  <c r="T622" i="30" s="1"/>
  <c r="S623" i="30"/>
  <c r="T623" i="30" s="1"/>
  <c r="S624" i="30"/>
  <c r="T624" i="30" s="1"/>
  <c r="S625" i="30"/>
  <c r="T625" i="30" s="1"/>
  <c r="S626" i="30"/>
  <c r="T626" i="30" s="1"/>
  <c r="S627" i="30"/>
  <c r="T627" i="30" s="1"/>
  <c r="S628" i="30"/>
  <c r="T628" i="30" s="1"/>
  <c r="S629" i="30"/>
  <c r="T629" i="30" s="1"/>
  <c r="S630" i="30"/>
  <c r="T630" i="30" s="1"/>
  <c r="S631" i="30"/>
  <c r="T631" i="30" s="1"/>
  <c r="S632" i="30"/>
  <c r="T632" i="30" s="1"/>
  <c r="S633" i="30"/>
  <c r="T633" i="30" s="1"/>
  <c r="S634" i="30"/>
  <c r="T634" i="30" s="1"/>
  <c r="S635" i="30"/>
  <c r="T635" i="30" s="1"/>
  <c r="S636" i="30"/>
  <c r="T636" i="30" s="1"/>
  <c r="S637" i="30"/>
  <c r="T637" i="30" s="1"/>
  <c r="S638" i="30"/>
  <c r="T638" i="30" s="1"/>
  <c r="S639" i="30"/>
  <c r="T639" i="30" s="1"/>
  <c r="S640" i="30"/>
  <c r="T640" i="30" s="1"/>
  <c r="S641" i="30"/>
  <c r="T641" i="30" s="1"/>
  <c r="S642" i="30"/>
  <c r="T642" i="30" s="1"/>
  <c r="S643" i="30"/>
  <c r="T643" i="30" s="1"/>
  <c r="S644" i="30"/>
  <c r="T644" i="30" s="1"/>
  <c r="S645" i="30"/>
  <c r="T645" i="30" s="1"/>
  <c r="S646" i="30"/>
  <c r="T646" i="30" s="1"/>
  <c r="S647" i="30"/>
  <c r="T647" i="30" s="1"/>
  <c r="S648" i="30"/>
  <c r="T648" i="30" s="1"/>
  <c r="S649" i="30"/>
  <c r="T649" i="30" s="1"/>
  <c r="S650" i="30"/>
  <c r="T650" i="30" s="1"/>
  <c r="S651" i="30"/>
  <c r="T651" i="30" s="1"/>
  <c r="S652" i="30"/>
  <c r="T652" i="30" s="1"/>
  <c r="S653" i="30"/>
  <c r="T653" i="30" s="1"/>
  <c r="S654" i="30"/>
  <c r="T654" i="30" s="1"/>
  <c r="S655" i="30"/>
  <c r="T655" i="30" s="1"/>
  <c r="S656" i="30"/>
  <c r="T656" i="30" s="1"/>
  <c r="S657" i="30"/>
  <c r="T657" i="30" s="1"/>
  <c r="S658" i="30"/>
  <c r="T658" i="30" s="1"/>
  <c r="S659" i="30"/>
  <c r="T659" i="30" s="1"/>
  <c r="S660" i="30"/>
  <c r="T660" i="30" s="1"/>
  <c r="S661" i="30"/>
  <c r="T661" i="30" s="1"/>
  <c r="S662" i="30"/>
  <c r="T662" i="30" s="1"/>
  <c r="S663" i="30"/>
  <c r="T663" i="30" s="1"/>
  <c r="S664" i="30"/>
  <c r="T664" i="30" s="1"/>
  <c r="S665" i="30"/>
  <c r="T665" i="30" s="1"/>
  <c r="S666" i="30"/>
  <c r="T666" i="30" s="1"/>
  <c r="S667" i="30"/>
  <c r="T667" i="30" s="1"/>
  <c r="S668" i="30"/>
  <c r="T668" i="30" s="1"/>
  <c r="S669" i="30"/>
  <c r="T669" i="30" s="1"/>
  <c r="S670" i="30"/>
  <c r="T670" i="30" s="1"/>
  <c r="S671" i="30"/>
  <c r="T671" i="30" s="1"/>
  <c r="S672" i="30"/>
  <c r="T672" i="30" s="1"/>
  <c r="S673" i="30"/>
  <c r="T673" i="30" s="1"/>
  <c r="S674" i="30"/>
  <c r="T674" i="30" s="1"/>
  <c r="S675" i="30"/>
  <c r="T675" i="30" s="1"/>
  <c r="S676" i="30"/>
  <c r="T676" i="30" s="1"/>
  <c r="S677" i="30"/>
  <c r="T677" i="30" s="1"/>
  <c r="S678" i="30"/>
  <c r="T678" i="30" s="1"/>
  <c r="S679" i="30"/>
  <c r="T679" i="30" s="1"/>
  <c r="S680" i="30"/>
  <c r="T680" i="30" s="1"/>
  <c r="S681" i="30"/>
  <c r="T681" i="30" s="1"/>
  <c r="S682" i="30"/>
  <c r="T682" i="30" s="1"/>
  <c r="S683" i="30"/>
  <c r="T683" i="30" s="1"/>
  <c r="S684" i="30"/>
  <c r="T684" i="30" s="1"/>
  <c r="S685" i="30"/>
  <c r="T685" i="30" s="1"/>
  <c r="S686" i="30"/>
  <c r="T686" i="30" s="1"/>
  <c r="S687" i="30"/>
  <c r="T687" i="30" s="1"/>
  <c r="S688" i="30"/>
  <c r="T688" i="30" s="1"/>
  <c r="S689" i="30"/>
  <c r="T689" i="30" s="1"/>
  <c r="S690" i="30"/>
  <c r="T690" i="30" s="1"/>
  <c r="S691" i="30"/>
  <c r="T691" i="30" s="1"/>
  <c r="S692" i="30"/>
  <c r="T692" i="30" s="1"/>
  <c r="S693" i="30"/>
  <c r="T693" i="30" s="1"/>
  <c r="S694" i="30"/>
  <c r="T694" i="30" s="1"/>
  <c r="S695" i="30"/>
  <c r="T695" i="30" s="1"/>
  <c r="S696" i="30"/>
  <c r="T696" i="30" s="1"/>
  <c r="S697" i="30"/>
  <c r="T697" i="30" s="1"/>
  <c r="S698" i="30"/>
  <c r="T698" i="30" s="1"/>
  <c r="S699" i="30"/>
  <c r="T699" i="30" s="1"/>
  <c r="S700" i="30"/>
  <c r="T700" i="30" s="1"/>
  <c r="S701" i="30"/>
  <c r="T701" i="30" s="1"/>
  <c r="S702" i="30"/>
  <c r="T702" i="30" s="1"/>
  <c r="S703" i="30"/>
  <c r="T703" i="30" s="1"/>
  <c r="S704" i="30"/>
  <c r="T704" i="30" s="1"/>
  <c r="S705" i="30"/>
  <c r="T705" i="30" s="1"/>
  <c r="S706" i="30"/>
  <c r="T706" i="30" s="1"/>
  <c r="S707" i="30"/>
  <c r="T707" i="30" s="1"/>
  <c r="S708" i="30"/>
  <c r="T708" i="30" s="1"/>
  <c r="S709" i="30"/>
  <c r="T709" i="30" s="1"/>
  <c r="S710" i="30"/>
  <c r="T710" i="30" s="1"/>
  <c r="S711" i="30"/>
  <c r="T711" i="30" s="1"/>
  <c r="S712" i="30"/>
  <c r="T712" i="30" s="1"/>
  <c r="S713" i="30"/>
  <c r="T713" i="30" s="1"/>
  <c r="S714" i="30"/>
  <c r="T714" i="30" s="1"/>
  <c r="S715" i="30"/>
  <c r="T715" i="30" s="1"/>
  <c r="S716" i="30"/>
  <c r="T716" i="30" s="1"/>
  <c r="S717" i="30"/>
  <c r="T717" i="30" s="1"/>
  <c r="S718" i="30"/>
  <c r="T718" i="30" s="1"/>
  <c r="S719" i="30"/>
  <c r="T719" i="30" s="1"/>
  <c r="S720" i="30"/>
  <c r="T720" i="30" s="1"/>
  <c r="S721" i="30"/>
  <c r="T721" i="30" s="1"/>
  <c r="S722" i="30"/>
  <c r="T722" i="30" s="1"/>
  <c r="S723" i="30"/>
  <c r="T723" i="30" s="1"/>
  <c r="S724" i="30"/>
  <c r="T724" i="30" s="1"/>
  <c r="S725" i="30"/>
  <c r="T725" i="30" s="1"/>
  <c r="S726" i="30"/>
  <c r="T726" i="30" s="1"/>
  <c r="S727" i="30"/>
  <c r="T727" i="30" s="1"/>
  <c r="S728" i="30"/>
  <c r="T728" i="30" s="1"/>
  <c r="S729" i="30"/>
  <c r="T729" i="30" s="1"/>
  <c r="S730" i="30"/>
  <c r="T730" i="30" s="1"/>
  <c r="S731" i="30"/>
  <c r="T731" i="30" s="1"/>
  <c r="S732" i="30"/>
  <c r="T732" i="30" s="1"/>
  <c r="S733" i="30"/>
  <c r="T733" i="30" s="1"/>
  <c r="S734" i="30"/>
  <c r="T734" i="30" s="1"/>
  <c r="S735" i="30"/>
  <c r="T735" i="30" s="1"/>
  <c r="S736" i="30"/>
  <c r="T736" i="30" s="1"/>
  <c r="S737" i="30"/>
  <c r="T737" i="30" s="1"/>
  <c r="S738" i="30"/>
  <c r="T738" i="30" s="1"/>
  <c r="S739" i="30"/>
  <c r="T739" i="30" s="1"/>
  <c r="S740" i="30"/>
  <c r="T740" i="30" s="1"/>
  <c r="S741" i="30"/>
  <c r="T741" i="30" s="1"/>
  <c r="S742" i="30"/>
  <c r="T742" i="30" s="1"/>
  <c r="S743" i="30"/>
  <c r="T743" i="30" s="1"/>
  <c r="S744" i="30"/>
  <c r="T744" i="30" s="1"/>
  <c r="S745" i="30"/>
  <c r="T745" i="30" s="1"/>
  <c r="S746" i="30"/>
  <c r="T746" i="30" s="1"/>
  <c r="S747" i="30"/>
  <c r="T747" i="30" s="1"/>
  <c r="S748" i="30"/>
  <c r="T748" i="30" s="1"/>
  <c r="S749" i="30"/>
  <c r="T749" i="30" s="1"/>
  <c r="S750" i="30"/>
  <c r="T750" i="30" s="1"/>
  <c r="S751" i="30"/>
  <c r="T751" i="30" s="1"/>
  <c r="S752" i="30"/>
  <c r="T752" i="30" s="1"/>
  <c r="S753" i="30"/>
  <c r="T753" i="30" s="1"/>
  <c r="S754" i="30"/>
  <c r="T754" i="30" s="1"/>
  <c r="S755" i="30"/>
  <c r="T755" i="30" s="1"/>
  <c r="S756" i="30"/>
  <c r="T756" i="30" s="1"/>
  <c r="S757" i="30"/>
  <c r="T757" i="30" s="1"/>
  <c r="S758" i="30"/>
  <c r="T758" i="30" s="1"/>
  <c r="S759" i="30"/>
  <c r="T759" i="30" s="1"/>
  <c r="S760" i="30"/>
  <c r="T760" i="30" s="1"/>
  <c r="S761" i="30"/>
  <c r="T761" i="30" s="1"/>
  <c r="S762" i="30"/>
  <c r="T762" i="30" s="1"/>
  <c r="S763" i="30"/>
  <c r="T763" i="30" s="1"/>
  <c r="S764" i="30"/>
  <c r="T764" i="30" s="1"/>
  <c r="S765" i="30"/>
  <c r="T765" i="30" s="1"/>
  <c r="S766" i="30"/>
  <c r="T766" i="30" s="1"/>
  <c r="S767" i="30"/>
  <c r="T767" i="30" s="1"/>
  <c r="S768" i="30"/>
  <c r="T768" i="30" s="1"/>
  <c r="S769" i="30"/>
  <c r="T769" i="30" s="1"/>
  <c r="S770" i="30"/>
  <c r="T770" i="30" s="1"/>
  <c r="S771" i="30"/>
  <c r="T771" i="30" s="1"/>
  <c r="S772" i="30"/>
  <c r="T772" i="30" s="1"/>
  <c r="S773" i="30"/>
  <c r="T773" i="30" s="1"/>
  <c r="S774" i="30"/>
  <c r="T774" i="30" s="1"/>
  <c r="S775" i="30"/>
  <c r="T775" i="30" s="1"/>
  <c r="S776" i="30"/>
  <c r="T776" i="30" s="1"/>
  <c r="S777" i="30"/>
  <c r="T777" i="30" s="1"/>
  <c r="S778" i="30"/>
  <c r="T778" i="30" s="1"/>
  <c r="S779" i="30"/>
  <c r="T779" i="30" s="1"/>
  <c r="S780" i="30"/>
  <c r="T780" i="30" s="1"/>
  <c r="S781" i="30"/>
  <c r="T781" i="30" s="1"/>
  <c r="S782" i="30"/>
  <c r="T782" i="30" s="1"/>
  <c r="S783" i="30"/>
  <c r="T783" i="30" s="1"/>
  <c r="S784" i="30"/>
  <c r="T784" i="30" s="1"/>
  <c r="S785" i="30"/>
  <c r="T785" i="30" s="1"/>
  <c r="S786" i="30"/>
  <c r="T786" i="30" s="1"/>
  <c r="S787" i="30"/>
  <c r="T787" i="30" s="1"/>
  <c r="S788" i="30"/>
  <c r="T788" i="30" s="1"/>
  <c r="S789" i="30"/>
  <c r="T789" i="30" s="1"/>
  <c r="S790" i="30"/>
  <c r="T790" i="30" s="1"/>
  <c r="S791" i="30"/>
  <c r="T791" i="30" s="1"/>
  <c r="S792" i="30"/>
  <c r="T792" i="30" s="1"/>
  <c r="S793" i="30"/>
  <c r="T793" i="30" s="1"/>
  <c r="S794" i="30"/>
  <c r="T794" i="30" s="1"/>
  <c r="S795" i="30"/>
  <c r="T795" i="30" s="1"/>
  <c r="S796" i="30"/>
  <c r="T796" i="30" s="1"/>
  <c r="S797" i="30"/>
  <c r="T797" i="30" s="1"/>
  <c r="S798" i="30"/>
  <c r="T798" i="30" s="1"/>
  <c r="S799" i="30"/>
  <c r="T799" i="30" s="1"/>
  <c r="S800" i="30"/>
  <c r="T800" i="30" s="1"/>
  <c r="S801" i="30"/>
  <c r="T801" i="30" s="1"/>
  <c r="S802" i="30"/>
  <c r="T802" i="30" s="1"/>
  <c r="S803" i="30"/>
  <c r="T803" i="30" s="1"/>
  <c r="S804" i="30"/>
  <c r="T804" i="30" s="1"/>
  <c r="S805" i="30"/>
  <c r="T805" i="30" s="1"/>
  <c r="S806" i="30"/>
  <c r="T806" i="30" s="1"/>
  <c r="S807" i="30"/>
  <c r="T807" i="30" s="1"/>
  <c r="S808" i="30"/>
  <c r="T808" i="30" s="1"/>
  <c r="S809" i="30"/>
  <c r="T809" i="30" s="1"/>
  <c r="S810" i="30"/>
  <c r="T810" i="30" s="1"/>
  <c r="S811" i="30"/>
  <c r="T811" i="30" s="1"/>
  <c r="S812" i="30"/>
  <c r="T812" i="30" s="1"/>
  <c r="S813" i="30"/>
  <c r="T813" i="30" s="1"/>
  <c r="S814" i="30"/>
  <c r="T814" i="30" s="1"/>
  <c r="S815" i="30"/>
  <c r="T815" i="30" s="1"/>
  <c r="S816" i="30"/>
  <c r="T816" i="30" s="1"/>
  <c r="S817" i="30"/>
  <c r="T817" i="30" s="1"/>
  <c r="S818" i="30"/>
  <c r="T818" i="30" s="1"/>
  <c r="S819" i="30"/>
  <c r="T819" i="30" s="1"/>
  <c r="S820" i="30"/>
  <c r="T820" i="30" s="1"/>
  <c r="S821" i="30"/>
  <c r="T821" i="30" s="1"/>
  <c r="S822" i="30"/>
  <c r="T822" i="30" s="1"/>
  <c r="S823" i="30"/>
  <c r="T823" i="30" s="1"/>
  <c r="S824" i="30"/>
  <c r="T824" i="30" s="1"/>
  <c r="S825" i="30"/>
  <c r="T825" i="30" s="1"/>
  <c r="S826" i="30"/>
  <c r="T826" i="30" s="1"/>
  <c r="S827" i="30"/>
  <c r="T827" i="30" s="1"/>
  <c r="S828" i="30"/>
  <c r="T828" i="30" s="1"/>
  <c r="S829" i="30"/>
  <c r="T829" i="30" s="1"/>
  <c r="S830" i="30"/>
  <c r="T830" i="30" s="1"/>
  <c r="S831" i="30"/>
  <c r="T831" i="30" s="1"/>
  <c r="S832" i="30"/>
  <c r="T832" i="30" s="1"/>
  <c r="S833" i="30"/>
  <c r="T833" i="30" s="1"/>
  <c r="S834" i="30"/>
  <c r="T834" i="30" s="1"/>
  <c r="S835" i="30"/>
  <c r="T835" i="30" s="1"/>
  <c r="S836" i="30"/>
  <c r="T836" i="30" s="1"/>
  <c r="S837" i="30"/>
  <c r="T837" i="30" s="1"/>
  <c r="S838" i="30"/>
  <c r="T838" i="30" s="1"/>
  <c r="S839" i="30"/>
  <c r="T839" i="30" s="1"/>
  <c r="S840" i="30"/>
  <c r="T840" i="30" s="1"/>
  <c r="S841" i="30"/>
  <c r="T841" i="30" s="1"/>
  <c r="S842" i="30"/>
  <c r="T842" i="30" s="1"/>
  <c r="S843" i="30"/>
  <c r="T843" i="30" s="1"/>
  <c r="S844" i="30"/>
  <c r="T844" i="30" s="1"/>
  <c r="S845" i="30"/>
  <c r="T845" i="30" s="1"/>
  <c r="S846" i="30"/>
  <c r="T846" i="30" s="1"/>
  <c r="S847" i="30"/>
  <c r="T847" i="30" s="1"/>
  <c r="S848" i="30"/>
  <c r="T848" i="30" s="1"/>
  <c r="S849" i="30"/>
  <c r="T849" i="30" s="1"/>
  <c r="S850" i="30"/>
  <c r="T850" i="30" s="1"/>
  <c r="S851" i="30"/>
  <c r="T851" i="30" s="1"/>
  <c r="S852" i="30"/>
  <c r="T852" i="30" s="1"/>
  <c r="S853" i="30"/>
  <c r="T853" i="30" s="1"/>
  <c r="S854" i="30"/>
  <c r="T854" i="30" s="1"/>
  <c r="S855" i="30"/>
  <c r="T855" i="30" s="1"/>
  <c r="S856" i="30"/>
  <c r="T856" i="30" s="1"/>
  <c r="S857" i="30"/>
  <c r="T857" i="30" s="1"/>
  <c r="S858" i="30"/>
  <c r="T858" i="30" s="1"/>
  <c r="S859" i="30"/>
  <c r="T859" i="30" s="1"/>
  <c r="S860" i="30"/>
  <c r="T860" i="30" s="1"/>
  <c r="S861" i="30"/>
  <c r="T861" i="30" s="1"/>
  <c r="S862" i="30"/>
  <c r="T862" i="30" s="1"/>
  <c r="S863" i="30"/>
  <c r="T863" i="30" s="1"/>
  <c r="S864" i="30"/>
  <c r="T864" i="30" s="1"/>
  <c r="S865" i="30"/>
  <c r="T865" i="30" s="1"/>
  <c r="S866" i="30"/>
  <c r="T866" i="30" s="1"/>
  <c r="S867" i="30"/>
  <c r="T867" i="30" s="1"/>
  <c r="S868" i="30"/>
  <c r="T868" i="30" s="1"/>
  <c r="S869" i="30"/>
  <c r="T869" i="30" s="1"/>
  <c r="S870" i="30"/>
  <c r="T870" i="30" s="1"/>
  <c r="S871" i="30"/>
  <c r="T871" i="30" s="1"/>
  <c r="S872" i="30"/>
  <c r="T872" i="30" s="1"/>
  <c r="S873" i="30"/>
  <c r="T873" i="30" s="1"/>
  <c r="S874" i="30"/>
  <c r="T874" i="30" s="1"/>
  <c r="S875" i="30"/>
  <c r="T875" i="30" s="1"/>
  <c r="S876" i="30"/>
  <c r="T876" i="30" s="1"/>
  <c r="S877" i="30"/>
  <c r="T877" i="30" s="1"/>
  <c r="S878" i="30"/>
  <c r="T878" i="30" s="1"/>
  <c r="S879" i="30"/>
  <c r="T879" i="30" s="1"/>
  <c r="S880" i="30"/>
  <c r="T880" i="30" s="1"/>
  <c r="S881" i="30"/>
  <c r="T881" i="30" s="1"/>
  <c r="S882" i="30"/>
  <c r="T882" i="30" s="1"/>
  <c r="S883" i="30"/>
  <c r="T883" i="30" s="1"/>
  <c r="S884" i="30"/>
  <c r="T884" i="30" s="1"/>
  <c r="S885" i="30"/>
  <c r="T885" i="30" s="1"/>
  <c r="S886" i="30"/>
  <c r="T886" i="30" s="1"/>
  <c r="S887" i="30"/>
  <c r="T887" i="30" s="1"/>
  <c r="S888" i="30"/>
  <c r="T888" i="30" s="1"/>
  <c r="S889" i="30"/>
  <c r="T889" i="30" s="1"/>
  <c r="S890" i="30"/>
  <c r="T890" i="30" s="1"/>
  <c r="S891" i="30"/>
  <c r="T891" i="30" s="1"/>
  <c r="S892" i="30"/>
  <c r="T892" i="30" s="1"/>
  <c r="S893" i="30"/>
  <c r="T893" i="30" s="1"/>
  <c r="S894" i="30"/>
  <c r="T894" i="30" s="1"/>
  <c r="S895" i="30"/>
  <c r="T895" i="30" s="1"/>
  <c r="S896" i="30"/>
  <c r="T896" i="30" s="1"/>
  <c r="S897" i="30"/>
  <c r="T897" i="30" s="1"/>
  <c r="S898" i="30"/>
  <c r="T898" i="30" s="1"/>
  <c r="S899" i="30"/>
  <c r="T899" i="30" s="1"/>
  <c r="S900" i="30"/>
  <c r="T900" i="30" s="1"/>
  <c r="S901" i="30"/>
  <c r="T901" i="30" s="1"/>
  <c r="S902" i="30"/>
  <c r="T902" i="30" s="1"/>
  <c r="S903" i="30"/>
  <c r="T903" i="30" s="1"/>
  <c r="S904" i="30"/>
  <c r="T904" i="30" s="1"/>
  <c r="S905" i="30"/>
  <c r="T905" i="30" s="1"/>
  <c r="S906" i="30"/>
  <c r="T906" i="30" s="1"/>
  <c r="S907" i="30"/>
  <c r="T907" i="30" s="1"/>
  <c r="S908" i="30"/>
  <c r="T908" i="30" s="1"/>
  <c r="S909" i="30"/>
  <c r="T909" i="30" s="1"/>
  <c r="S910" i="30"/>
  <c r="T910" i="30" s="1"/>
  <c r="S911" i="30"/>
  <c r="T911" i="30" s="1"/>
  <c r="S912" i="30"/>
  <c r="T912" i="30" s="1"/>
  <c r="S913" i="30"/>
  <c r="T913" i="30" s="1"/>
  <c r="S914" i="30"/>
  <c r="T914" i="30" s="1"/>
  <c r="S915" i="30"/>
  <c r="T915" i="30" s="1"/>
  <c r="S916" i="30"/>
  <c r="T916" i="30" s="1"/>
  <c r="S917" i="30"/>
  <c r="T917" i="30" s="1"/>
  <c r="S918" i="30"/>
  <c r="T918" i="30" s="1"/>
  <c r="S919" i="30"/>
  <c r="T919" i="30" s="1"/>
  <c r="S920" i="30"/>
  <c r="T920" i="30" s="1"/>
  <c r="S921" i="30"/>
  <c r="T921" i="30" s="1"/>
  <c r="S922" i="30"/>
  <c r="T922" i="30" s="1"/>
  <c r="S923" i="30"/>
  <c r="T923" i="30" s="1"/>
  <c r="S924" i="30"/>
  <c r="T924" i="30" s="1"/>
  <c r="S925" i="30"/>
  <c r="T925" i="30" s="1"/>
  <c r="S926" i="30"/>
  <c r="T926" i="30" s="1"/>
  <c r="S927" i="30"/>
  <c r="T927" i="30" s="1"/>
  <c r="S928" i="30"/>
  <c r="T928" i="30" s="1"/>
  <c r="S929" i="30"/>
  <c r="T929" i="30" s="1"/>
  <c r="S930" i="30"/>
  <c r="T930" i="30" s="1"/>
  <c r="S931" i="30"/>
  <c r="T931" i="30" s="1"/>
  <c r="S932" i="30"/>
  <c r="T932" i="30" s="1"/>
  <c r="S933" i="30"/>
  <c r="T933" i="30" s="1"/>
  <c r="S934" i="30"/>
  <c r="T934" i="30" s="1"/>
  <c r="S935" i="30"/>
  <c r="T935" i="30" s="1"/>
  <c r="S936" i="30"/>
  <c r="T936" i="30" s="1"/>
  <c r="S937" i="30"/>
  <c r="T937" i="30" s="1"/>
  <c r="S938" i="30"/>
  <c r="T938" i="30" s="1"/>
  <c r="S939" i="30"/>
  <c r="T939" i="30" s="1"/>
  <c r="S940" i="30"/>
  <c r="T940" i="30" s="1"/>
  <c r="S941" i="30"/>
  <c r="T941" i="30" s="1"/>
  <c r="S942" i="30"/>
  <c r="T942" i="30" s="1"/>
  <c r="S943" i="30"/>
  <c r="T943" i="30" s="1"/>
  <c r="S944" i="30"/>
  <c r="T944" i="30" s="1"/>
  <c r="S945" i="30"/>
  <c r="T945" i="30" s="1"/>
  <c r="S946" i="30"/>
  <c r="T946" i="30" s="1"/>
  <c r="S947" i="30"/>
  <c r="T947" i="30" s="1"/>
  <c r="S948" i="30"/>
  <c r="T948" i="30" s="1"/>
  <c r="S949" i="30"/>
  <c r="T949" i="30" s="1"/>
  <c r="S950" i="30"/>
  <c r="T950" i="30" s="1"/>
  <c r="S951" i="30"/>
  <c r="T951" i="30" s="1"/>
  <c r="S952" i="30"/>
  <c r="T952" i="30" s="1"/>
  <c r="S953" i="30"/>
  <c r="T953" i="30" s="1"/>
  <c r="S954" i="30"/>
  <c r="T954" i="30" s="1"/>
  <c r="S955" i="30"/>
  <c r="T955" i="30" s="1"/>
  <c r="S956" i="30"/>
  <c r="T956" i="30" s="1"/>
  <c r="S957" i="30"/>
  <c r="T957" i="30" s="1"/>
  <c r="S958" i="30"/>
  <c r="T958" i="30" s="1"/>
  <c r="S959" i="30"/>
  <c r="T959" i="30" s="1"/>
  <c r="S960" i="30"/>
  <c r="T960" i="30" s="1"/>
  <c r="S961" i="30"/>
  <c r="T961" i="30" s="1"/>
  <c r="S962" i="30"/>
  <c r="T962" i="30" s="1"/>
  <c r="S963" i="30"/>
  <c r="T963" i="30" s="1"/>
  <c r="S964" i="30"/>
  <c r="T964" i="30" s="1"/>
  <c r="S965" i="30"/>
  <c r="T965" i="30" s="1"/>
  <c r="S966" i="30"/>
  <c r="T966" i="30" s="1"/>
  <c r="S967" i="30"/>
  <c r="T967" i="30" s="1"/>
  <c r="S968" i="30"/>
  <c r="T968" i="30" s="1"/>
  <c r="S969" i="30"/>
  <c r="T969" i="30" s="1"/>
  <c r="S970" i="30"/>
  <c r="T970" i="30" s="1"/>
  <c r="S971" i="30"/>
  <c r="T971" i="30" s="1"/>
  <c r="S972" i="30"/>
  <c r="T972" i="30" s="1"/>
  <c r="S973" i="30"/>
  <c r="T973" i="30" s="1"/>
  <c r="S974" i="30"/>
  <c r="T974" i="30" s="1"/>
  <c r="S975" i="30"/>
  <c r="T975" i="30" s="1"/>
  <c r="S976" i="30"/>
  <c r="T976" i="30" s="1"/>
  <c r="S977" i="30"/>
  <c r="T977" i="30" s="1"/>
  <c r="S978" i="30"/>
  <c r="T978" i="30" s="1"/>
  <c r="S979" i="30"/>
  <c r="T979" i="30" s="1"/>
  <c r="S980" i="30"/>
  <c r="T980" i="30" s="1"/>
  <c r="S981" i="30"/>
  <c r="T981" i="30" s="1"/>
  <c r="S982" i="30"/>
  <c r="T982" i="30" s="1"/>
  <c r="S983" i="30"/>
  <c r="T983" i="30" s="1"/>
  <c r="S984" i="30"/>
  <c r="T984" i="30" s="1"/>
  <c r="S985" i="30"/>
  <c r="T985" i="30" s="1"/>
  <c r="S986" i="30"/>
  <c r="T986" i="30" s="1"/>
  <c r="S987" i="30"/>
  <c r="T987" i="30" s="1"/>
  <c r="S988" i="30"/>
  <c r="T988" i="30" s="1"/>
  <c r="S989" i="30"/>
  <c r="T989" i="30" s="1"/>
  <c r="S990" i="30"/>
  <c r="T990" i="30" s="1"/>
  <c r="S991" i="30"/>
  <c r="T991" i="30" s="1"/>
  <c r="S992" i="30"/>
  <c r="T992" i="30" s="1"/>
  <c r="S993" i="30"/>
  <c r="T993" i="30" s="1"/>
  <c r="S994" i="30"/>
  <c r="T994" i="30" s="1"/>
  <c r="S995" i="30"/>
  <c r="T995" i="30" s="1"/>
  <c r="S996" i="30"/>
  <c r="T996" i="30" s="1"/>
  <c r="S997" i="30"/>
  <c r="T997" i="30" s="1"/>
  <c r="S998" i="30"/>
  <c r="T998" i="30" s="1"/>
  <c r="S999" i="30"/>
  <c r="T999" i="30" s="1"/>
  <c r="S1000" i="30"/>
  <c r="T1000" i="30" s="1"/>
  <c r="S1001" i="30"/>
  <c r="T1001" i="30" s="1"/>
  <c r="S1002" i="30"/>
  <c r="T1002" i="30" s="1"/>
  <c r="S1003" i="30"/>
  <c r="T1003" i="30" s="1"/>
  <c r="S1004" i="30"/>
  <c r="T1004" i="30" s="1"/>
  <c r="S1005" i="30"/>
  <c r="T1005" i="30" s="1"/>
  <c r="S1006" i="30"/>
  <c r="T1006" i="30" s="1"/>
  <c r="S1007" i="30"/>
  <c r="T1007" i="30" s="1"/>
  <c r="S1008" i="30"/>
  <c r="T1008" i="30" s="1"/>
  <c r="S1009" i="30"/>
  <c r="T1009" i="30" s="1"/>
  <c r="S1010" i="30"/>
  <c r="T1010" i="30" s="1"/>
  <c r="S1011" i="30"/>
  <c r="T1011" i="30" s="1"/>
  <c r="S1012" i="30"/>
  <c r="T1012" i="30" s="1"/>
  <c r="S1013" i="30"/>
  <c r="T1013" i="30" s="1"/>
  <c r="S1014" i="30"/>
  <c r="T1014" i="30" s="1"/>
  <c r="S1015" i="30"/>
  <c r="T1015" i="30" s="1"/>
  <c r="S1016" i="30"/>
  <c r="T1016" i="30" s="1"/>
  <c r="S1017" i="30"/>
  <c r="T1017" i="30" s="1"/>
  <c r="S1018" i="30"/>
  <c r="T1018" i="30" s="1"/>
  <c r="S1019" i="30"/>
  <c r="T1019" i="30" s="1"/>
  <c r="S1020" i="30"/>
  <c r="T1020" i="30" s="1"/>
  <c r="S1021" i="30"/>
  <c r="T1021" i="30" s="1"/>
  <c r="S1022" i="30"/>
  <c r="T1022" i="30" s="1"/>
  <c r="S1023" i="30"/>
  <c r="T1023" i="30" s="1"/>
  <c r="S1024" i="30"/>
  <c r="T1024" i="30" s="1"/>
  <c r="S1025" i="30"/>
  <c r="T1025" i="30" s="1"/>
  <c r="S1026" i="30"/>
  <c r="T1026" i="30" s="1"/>
  <c r="S1027" i="30"/>
  <c r="T1027" i="30" s="1"/>
  <c r="S1028" i="30"/>
  <c r="T1028" i="30" s="1"/>
  <c r="S1029" i="30"/>
  <c r="T1029" i="30" s="1"/>
  <c r="S1030" i="30"/>
  <c r="T1030" i="30" s="1"/>
  <c r="S1031" i="30"/>
  <c r="T1031" i="30" s="1"/>
  <c r="S1032" i="30"/>
  <c r="T1032" i="30" s="1"/>
  <c r="S1033" i="30"/>
  <c r="T1033" i="30" s="1"/>
  <c r="S1034" i="30"/>
  <c r="T1034" i="30" s="1"/>
  <c r="S1035" i="30"/>
  <c r="T1035" i="30" s="1"/>
  <c r="S1036" i="30"/>
  <c r="T1036" i="30" s="1"/>
  <c r="S1037" i="30"/>
  <c r="T1037" i="30" s="1"/>
  <c r="S1038" i="30"/>
  <c r="T1038" i="30" s="1"/>
  <c r="S1039" i="30"/>
  <c r="T1039" i="30" s="1"/>
  <c r="S1040" i="30"/>
  <c r="T1040" i="30" s="1"/>
  <c r="S1041" i="30"/>
  <c r="T1041" i="30" s="1"/>
  <c r="S1042" i="30"/>
  <c r="T1042" i="30" s="1"/>
  <c r="S1043" i="30"/>
  <c r="T1043" i="30" s="1"/>
  <c r="S1044" i="30"/>
  <c r="T1044" i="30" s="1"/>
  <c r="S1045" i="30"/>
  <c r="T1045" i="30" s="1"/>
  <c r="S1046" i="30"/>
  <c r="T1046" i="30" s="1"/>
  <c r="S1047" i="30"/>
  <c r="T1047" i="30" s="1"/>
  <c r="S1048" i="30"/>
  <c r="T1048" i="30" s="1"/>
  <c r="S1049" i="30"/>
  <c r="T1049" i="30" s="1"/>
  <c r="S1050" i="30"/>
  <c r="T1050" i="30" s="1"/>
  <c r="S1051" i="30"/>
  <c r="T1051" i="30" s="1"/>
  <c r="S1052" i="30"/>
  <c r="T1052" i="30" s="1"/>
  <c r="S1053" i="30"/>
  <c r="T1053" i="30" s="1"/>
  <c r="S1054" i="30"/>
  <c r="T1054" i="30" s="1"/>
  <c r="S1055" i="30"/>
  <c r="T1055" i="30" s="1"/>
  <c r="S1056" i="30"/>
  <c r="T1056" i="30" s="1"/>
  <c r="S1057" i="30"/>
  <c r="T1057" i="30" s="1"/>
  <c r="S1058" i="30"/>
  <c r="T1058" i="30" s="1"/>
  <c r="S1059" i="30"/>
  <c r="T1059" i="30" s="1"/>
  <c r="S1060" i="30"/>
  <c r="T1060" i="30" s="1"/>
  <c r="S1061" i="30"/>
  <c r="T1061" i="30" s="1"/>
  <c r="S1062" i="30"/>
  <c r="T1062" i="30" s="1"/>
  <c r="S1063" i="30"/>
  <c r="T1063" i="30" s="1"/>
  <c r="S1064" i="30"/>
  <c r="T1064" i="30" s="1"/>
  <c r="S1065" i="30"/>
  <c r="T1065" i="30" s="1"/>
  <c r="S1066" i="30"/>
  <c r="T1066" i="30" s="1"/>
  <c r="S1067" i="30"/>
  <c r="T1067" i="30" s="1"/>
  <c r="S1068" i="30"/>
  <c r="T1068" i="30" s="1"/>
  <c r="S1069" i="30"/>
  <c r="T1069" i="30" s="1"/>
  <c r="S1070" i="30"/>
  <c r="T1070" i="30" s="1"/>
  <c r="S1071" i="30"/>
  <c r="T1071" i="30" s="1"/>
  <c r="S1072" i="30"/>
  <c r="T1072" i="30" s="1"/>
  <c r="S1073" i="30"/>
  <c r="T1073" i="30" s="1"/>
  <c r="S1074" i="30"/>
  <c r="T1074" i="30" s="1"/>
  <c r="S1075" i="30"/>
  <c r="T1075" i="30" s="1"/>
  <c r="S1076" i="30"/>
  <c r="T1076" i="30" s="1"/>
  <c r="S1077" i="30"/>
  <c r="T1077" i="30" s="1"/>
  <c r="S1078" i="30"/>
  <c r="T1078" i="30" s="1"/>
  <c r="S1079" i="30"/>
  <c r="T1079" i="30" s="1"/>
  <c r="S1080" i="30"/>
  <c r="T1080" i="30" s="1"/>
  <c r="S1081" i="30"/>
  <c r="T1081" i="30" s="1"/>
  <c r="S1082" i="30"/>
  <c r="T1082" i="30" s="1"/>
  <c r="S1083" i="30"/>
  <c r="T1083" i="30" s="1"/>
  <c r="S1084" i="30"/>
  <c r="T1084" i="30" s="1"/>
  <c r="S1085" i="30"/>
  <c r="T1085" i="30" s="1"/>
  <c r="S1086" i="30"/>
  <c r="T1086" i="30" s="1"/>
  <c r="S1087" i="30"/>
  <c r="T1087" i="30" s="1"/>
  <c r="S1088" i="30"/>
  <c r="T1088" i="30" s="1"/>
  <c r="S1089" i="30"/>
  <c r="T1089" i="30" s="1"/>
  <c r="S1090" i="30"/>
  <c r="T1090" i="30" s="1"/>
  <c r="S1091" i="30"/>
  <c r="T1091" i="30" s="1"/>
  <c r="S1092" i="30"/>
  <c r="T1092" i="30" s="1"/>
  <c r="S1093" i="30"/>
  <c r="T1093" i="30" s="1"/>
  <c r="S1094" i="30"/>
  <c r="T1094" i="30" s="1"/>
  <c r="S1095" i="30"/>
  <c r="T1095" i="30" s="1"/>
  <c r="S1096" i="30"/>
  <c r="T1096" i="30" s="1"/>
  <c r="S1097" i="30"/>
  <c r="T1097" i="30" s="1"/>
  <c r="S1098" i="30"/>
  <c r="T1098" i="30" s="1"/>
  <c r="S1099" i="30"/>
  <c r="T1099" i="30" s="1"/>
  <c r="S1100" i="30"/>
  <c r="T1100" i="30" s="1"/>
  <c r="S1101" i="30"/>
  <c r="T1101" i="30" s="1"/>
  <c r="S1102" i="30"/>
  <c r="T1102" i="30" s="1"/>
  <c r="S1103" i="30"/>
  <c r="T1103" i="30" s="1"/>
  <c r="S1104" i="30"/>
  <c r="T1104" i="30" s="1"/>
  <c r="S1105" i="30"/>
  <c r="T1105" i="30" s="1"/>
  <c r="S1106" i="30"/>
  <c r="T1106" i="30" s="1"/>
  <c r="S1107" i="30"/>
  <c r="T1107" i="30" s="1"/>
  <c r="S1108" i="30"/>
  <c r="T1108" i="30" s="1"/>
  <c r="S1109" i="30"/>
  <c r="T1109" i="30" s="1"/>
  <c r="S1110" i="30"/>
  <c r="T1110" i="30" s="1"/>
  <c r="S1111" i="30"/>
  <c r="T1111" i="30" s="1"/>
  <c r="S1112" i="30"/>
  <c r="T1112" i="30" s="1"/>
  <c r="S1113" i="30"/>
  <c r="T1113" i="30" s="1"/>
  <c r="S1114" i="30"/>
  <c r="T1114" i="30" s="1"/>
  <c r="S1115" i="30"/>
  <c r="T1115" i="30" s="1"/>
  <c r="S1116" i="30"/>
  <c r="T1116" i="30" s="1"/>
  <c r="S1117" i="30"/>
  <c r="T1117" i="30" s="1"/>
  <c r="S1118" i="30"/>
  <c r="T1118" i="30" s="1"/>
  <c r="S1119" i="30"/>
  <c r="T1119" i="30" s="1"/>
  <c r="S1120" i="30"/>
  <c r="T1120" i="30" s="1"/>
  <c r="S1121" i="30"/>
  <c r="T1121" i="30" s="1"/>
  <c r="S1122" i="30"/>
  <c r="T1122" i="30" s="1"/>
  <c r="S1123" i="30"/>
  <c r="T1123" i="30" s="1"/>
  <c r="S1124" i="30"/>
  <c r="T1124" i="30" s="1"/>
  <c r="S1125" i="30"/>
  <c r="T1125" i="30" s="1"/>
  <c r="S1126" i="30"/>
  <c r="T1126" i="30" s="1"/>
  <c r="S1127" i="30"/>
  <c r="T1127" i="30" s="1"/>
  <c r="S1128" i="30"/>
  <c r="T1128" i="30" s="1"/>
  <c r="S1129" i="30"/>
  <c r="T1129" i="30" s="1"/>
  <c r="S1130" i="30"/>
  <c r="T1130" i="30" s="1"/>
  <c r="S1131" i="30"/>
  <c r="T1131" i="30" s="1"/>
  <c r="S1132" i="30"/>
  <c r="T1132" i="30" s="1"/>
  <c r="S1133" i="30"/>
  <c r="T1133" i="30" s="1"/>
  <c r="S1134" i="30"/>
  <c r="T1134" i="30" s="1"/>
  <c r="S1135" i="30"/>
  <c r="T1135" i="30" s="1"/>
  <c r="S1136" i="30"/>
  <c r="T1136" i="30" s="1"/>
  <c r="S1137" i="30"/>
  <c r="T1137" i="30" s="1"/>
  <c r="S1138" i="30"/>
  <c r="T1138" i="30" s="1"/>
  <c r="S1139" i="30"/>
  <c r="T1139" i="30" s="1"/>
  <c r="S1140" i="30"/>
  <c r="T1140" i="30" s="1"/>
  <c r="S1141" i="30"/>
  <c r="T1141" i="30" s="1"/>
  <c r="S1142" i="30"/>
  <c r="T1142" i="30" s="1"/>
  <c r="S1143" i="30"/>
  <c r="T1143" i="30" s="1"/>
  <c r="S1144" i="30"/>
  <c r="T1144" i="30" s="1"/>
  <c r="S1145" i="30"/>
  <c r="T1145" i="30" s="1"/>
  <c r="S1146" i="30"/>
  <c r="T1146" i="30" s="1"/>
  <c r="S1147" i="30"/>
  <c r="T1147" i="30" s="1"/>
  <c r="S1148" i="30"/>
  <c r="T1148" i="30" s="1"/>
  <c r="S1149" i="30"/>
  <c r="T1149" i="30" s="1"/>
  <c r="S1150" i="30"/>
  <c r="T1150" i="30" s="1"/>
  <c r="S1151" i="30"/>
  <c r="T1151" i="30" s="1"/>
  <c r="S1152" i="30"/>
  <c r="T1152" i="30" s="1"/>
  <c r="S1153" i="30"/>
  <c r="T1153" i="30" s="1"/>
  <c r="S1154" i="30"/>
  <c r="T1154" i="30" s="1"/>
  <c r="S1155" i="30"/>
  <c r="T1155" i="30" s="1"/>
  <c r="S1156" i="30"/>
  <c r="T1156" i="30" s="1"/>
  <c r="S5" i="30"/>
  <c r="T5" i="30" s="1"/>
  <c r="I27" i="1" l="1"/>
  <c r="I26" i="1"/>
  <c r="I25" i="1"/>
  <c r="I24" i="1"/>
  <c r="I23" i="1"/>
  <c r="I22" i="1"/>
  <c r="I21" i="1"/>
  <c r="G27" i="1"/>
  <c r="G23" i="1"/>
  <c r="G21" i="1"/>
  <c r="G24" i="1"/>
  <c r="G25" i="1"/>
  <c r="G26" i="1"/>
  <c r="G22" i="1"/>
  <c r="G20" i="1"/>
  <c r="F28" i="1"/>
  <c r="T41" i="30"/>
  <c r="I28" i="1" l="1"/>
  <c r="G28" i="1"/>
  <c r="B32" i="10"/>
  <c r="B33" i="10"/>
  <c r="L241" i="29"/>
  <c r="L221" i="29"/>
  <c r="L224" i="29"/>
  <c r="L227" i="29"/>
  <c r="L230" i="29"/>
  <c r="L234" i="29"/>
  <c r="L232" i="29"/>
  <c r="L238" i="29"/>
  <c r="L73" i="29"/>
  <c r="L75" i="29"/>
  <c r="L78" i="29"/>
  <c r="L111" i="29"/>
  <c r="L168" i="29"/>
  <c r="L115" i="29"/>
  <c r="L119" i="29"/>
  <c r="L128" i="29"/>
  <c r="L133" i="29"/>
  <c r="L141" i="29"/>
  <c r="L146" i="29"/>
  <c r="L171" i="29"/>
  <c r="L173" i="29"/>
  <c r="L176" i="29"/>
  <c r="L178" i="29"/>
  <c r="L180" i="29"/>
  <c r="L183" i="29"/>
  <c r="L88" i="29"/>
  <c r="L89" i="29"/>
  <c r="L12" i="29"/>
  <c r="L13" i="29"/>
  <c r="L14" i="29"/>
  <c r="L18" i="29"/>
  <c r="L24" i="29"/>
  <c r="L28" i="29"/>
  <c r="L33" i="29"/>
  <c r="L36" i="29"/>
  <c r="L39" i="29"/>
  <c r="L8" i="29"/>
  <c r="L15" i="29"/>
  <c r="L23" i="29"/>
  <c r="L19" i="29"/>
  <c r="L25" i="29"/>
  <c r="L29" i="29"/>
  <c r="L34" i="29"/>
  <c r="L37" i="29"/>
  <c r="L40" i="29"/>
  <c r="L9" i="29"/>
  <c r="L2" i="29"/>
  <c r="L3" i="29"/>
  <c r="L6" i="29"/>
  <c r="L4" i="29"/>
  <c r="L10" i="29"/>
  <c r="L16" i="29"/>
  <c r="L20" i="29"/>
  <c r="L26" i="29"/>
  <c r="L30" i="29"/>
  <c r="L35" i="29"/>
  <c r="L38" i="29"/>
  <c r="L41" i="29"/>
  <c r="L5" i="29"/>
  <c r="L7" i="29"/>
  <c r="L76" i="29"/>
  <c r="L79" i="29"/>
  <c r="L82" i="29"/>
  <c r="L156" i="29"/>
  <c r="L157" i="29"/>
  <c r="L267" i="29"/>
  <c r="L262" i="29"/>
  <c r="L198" i="29"/>
  <c r="L186" i="29"/>
  <c r="L187" i="29"/>
  <c r="L188" i="29"/>
  <c r="L189" i="29"/>
  <c r="L63" i="29"/>
  <c r="L70" i="29"/>
  <c r="L263" i="29"/>
  <c r="L265" i="29"/>
  <c r="L264" i="29"/>
  <c r="L266" i="29"/>
  <c r="L196" i="29"/>
  <c r="L113" i="29"/>
  <c r="L116" i="29"/>
  <c r="L123" i="29"/>
  <c r="L120" i="29"/>
  <c r="L127" i="29"/>
  <c r="L129" i="29"/>
  <c r="L134" i="29"/>
  <c r="L142" i="29"/>
  <c r="L145" i="29"/>
  <c r="L147" i="29"/>
  <c r="L151" i="29"/>
  <c r="L170" i="29"/>
  <c r="L172" i="29"/>
  <c r="L175" i="29"/>
  <c r="L174" i="29"/>
  <c r="L177" i="29"/>
  <c r="L179" i="29"/>
  <c r="L181" i="29"/>
  <c r="L182" i="29"/>
  <c r="L184" i="29"/>
  <c r="L185" i="29"/>
  <c r="L61" i="29"/>
  <c r="L64" i="29"/>
  <c r="L66" i="29"/>
  <c r="L92" i="29"/>
  <c r="L94" i="29"/>
  <c r="L96" i="29"/>
  <c r="L93" i="29"/>
  <c r="L95" i="29"/>
  <c r="L163" i="29"/>
  <c r="L164" i="29"/>
  <c r="L165" i="29"/>
  <c r="L166" i="29"/>
  <c r="L167" i="29"/>
  <c r="L55" i="29"/>
  <c r="L56" i="29"/>
  <c r="L57" i="29"/>
  <c r="L59" i="29"/>
  <c r="L130" i="29"/>
  <c r="L135" i="29"/>
  <c r="L148" i="29"/>
  <c r="L11" i="29"/>
  <c r="L21" i="29"/>
  <c r="L27" i="29"/>
  <c r="L31" i="29"/>
  <c r="L60" i="29"/>
  <c r="L169" i="29"/>
  <c r="L74" i="29"/>
  <c r="L77" i="29"/>
  <c r="L80" i="29"/>
  <c r="L83" i="29"/>
  <c r="L81" i="29"/>
  <c r="L84" i="29"/>
  <c r="L85" i="29"/>
  <c r="L86" i="29"/>
  <c r="L87" i="29"/>
  <c r="L67" i="29"/>
  <c r="L62" i="29"/>
  <c r="L65" i="29"/>
  <c r="L68" i="29"/>
  <c r="L69" i="29"/>
  <c r="L71" i="29"/>
  <c r="L72" i="29"/>
  <c r="L117" i="29"/>
  <c r="L124" i="29"/>
  <c r="L125" i="29"/>
  <c r="L121" i="29"/>
  <c r="L225" i="29"/>
  <c r="L228" i="29"/>
  <c r="L235" i="29"/>
  <c r="L236" i="29"/>
  <c r="L242" i="29"/>
  <c r="L245" i="29"/>
  <c r="L248" i="29"/>
  <c r="L246" i="29"/>
  <c r="L249" i="29"/>
  <c r="L252" i="29"/>
  <c r="L255" i="29"/>
  <c r="L258" i="29"/>
  <c r="L259" i="29"/>
  <c r="L243" i="29"/>
  <c r="L250" i="29"/>
  <c r="L253" i="29"/>
  <c r="L256" i="29"/>
  <c r="L260" i="29"/>
  <c r="L244" i="29"/>
  <c r="L247" i="29"/>
  <c r="L251" i="29"/>
  <c r="L254" i="29"/>
  <c r="L257" i="29"/>
  <c r="L261" i="29"/>
  <c r="L268" i="29"/>
  <c r="L269" i="29"/>
  <c r="L114" i="29"/>
  <c r="L126" i="29"/>
  <c r="L131" i="29"/>
  <c r="L136" i="29"/>
  <c r="L143" i="29"/>
  <c r="L149" i="29"/>
  <c r="L17" i="29"/>
  <c r="L22" i="29"/>
  <c r="L32" i="29"/>
  <c r="L42" i="29"/>
  <c r="L139" i="29"/>
  <c r="L140" i="29"/>
  <c r="L118" i="29"/>
  <c r="L122" i="29"/>
  <c r="L132" i="29"/>
  <c r="L137" i="29"/>
  <c r="L144" i="29"/>
  <c r="L150" i="29"/>
  <c r="L201" i="29"/>
  <c r="L214" i="29"/>
  <c r="L162" i="29"/>
  <c r="L217" i="29"/>
  <c r="L218" i="29"/>
  <c r="L220" i="29"/>
  <c r="L223" i="29"/>
  <c r="L222" i="29"/>
  <c r="L226" i="29"/>
  <c r="L229" i="29"/>
  <c r="L231" i="29"/>
  <c r="L233" i="29"/>
  <c r="L237" i="29"/>
  <c r="L239" i="29"/>
  <c r="L240" i="29"/>
  <c r="L112" i="29"/>
  <c r="L138" i="29"/>
  <c r="L58" i="29"/>
  <c r="L191" i="29"/>
  <c r="L192" i="29"/>
  <c r="L193" i="29"/>
  <c r="L194" i="29"/>
  <c r="L195" i="29"/>
  <c r="L50" i="29"/>
  <c r="L90" i="29"/>
  <c r="L91" i="29"/>
  <c r="L101" i="29"/>
  <c r="L106" i="29"/>
  <c r="L102" i="29"/>
  <c r="L107" i="29"/>
  <c r="L97" i="29"/>
  <c r="L98" i="29"/>
  <c r="L105" i="29"/>
  <c r="L108" i="29"/>
  <c r="L109" i="29"/>
  <c r="L99" i="29"/>
  <c r="L100" i="29"/>
  <c r="L103" i="29"/>
  <c r="L104" i="29"/>
  <c r="L110" i="29"/>
  <c r="L158" i="29"/>
  <c r="L160" i="29"/>
  <c r="L159" i="29"/>
  <c r="L161" i="29"/>
  <c r="L152" i="29"/>
  <c r="L154" i="29"/>
  <c r="L153" i="29"/>
  <c r="L155" i="29"/>
  <c r="L199" i="29"/>
  <c r="L197" i="29"/>
  <c r="L204" i="29"/>
  <c r="L205" i="29"/>
  <c r="L206" i="29"/>
  <c r="L207" i="29"/>
  <c r="L209" i="29"/>
  <c r="L211" i="29"/>
  <c r="L215" i="29"/>
  <c r="L52" i="29"/>
  <c r="L53" i="29"/>
  <c r="L54" i="29"/>
  <c r="L51" i="29"/>
  <c r="L190" i="29"/>
  <c r="L202" i="29"/>
  <c r="L203" i="29"/>
  <c r="L208" i="29"/>
  <c r="L210" i="29"/>
  <c r="L212" i="29"/>
  <c r="L213" i="29"/>
  <c r="L216" i="29"/>
  <c r="L200" i="29"/>
  <c r="L43" i="29"/>
  <c r="L44" i="29"/>
  <c r="L46" i="29"/>
  <c r="L45" i="29"/>
  <c r="L47" i="29"/>
  <c r="L48" i="29"/>
  <c r="L49" i="29"/>
  <c r="L219" i="29"/>
  <c r="G43" i="16"/>
  <c r="G44" i="16"/>
  <c r="G20" i="16"/>
  <c r="G21" i="16"/>
  <c r="G22" i="16"/>
  <c r="G189" i="16"/>
  <c r="G235" i="16"/>
  <c r="G322" i="16"/>
  <c r="G323" i="16"/>
  <c r="G503" i="16"/>
  <c r="G539" i="16"/>
  <c r="G542" i="16"/>
  <c r="G507" i="16"/>
  <c r="G510" i="16"/>
  <c r="G513" i="16"/>
  <c r="G521" i="16"/>
  <c r="G524" i="16"/>
  <c r="G527" i="16"/>
  <c r="G499" i="16"/>
  <c r="G243" i="16"/>
  <c r="G246" i="16"/>
  <c r="G247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R6" i="30"/>
  <c r="R7" i="30"/>
  <c r="R8" i="30"/>
  <c r="R9" i="30"/>
  <c r="R10" i="30"/>
  <c r="R11" i="30"/>
  <c r="R12" i="30"/>
  <c r="R13" i="30"/>
  <c r="R14" i="30"/>
  <c r="R15" i="30"/>
  <c r="R16" i="30"/>
  <c r="R17" i="30"/>
  <c r="R18" i="30"/>
  <c r="R19" i="30"/>
  <c r="R20" i="30"/>
  <c r="R21" i="30"/>
  <c r="R22" i="30"/>
  <c r="R23" i="30"/>
  <c r="R24" i="30"/>
  <c r="R25" i="30"/>
  <c r="R26" i="30"/>
  <c r="R27" i="30"/>
  <c r="R28" i="30"/>
  <c r="R29" i="30"/>
  <c r="R30" i="30"/>
  <c r="R31" i="30"/>
  <c r="R32" i="30"/>
  <c r="R33" i="30"/>
  <c r="R34" i="30"/>
  <c r="R35" i="30"/>
  <c r="R36" i="30"/>
  <c r="R37" i="30"/>
  <c r="R38" i="30"/>
  <c r="R39" i="30"/>
  <c r="R40" i="30"/>
  <c r="G317" i="16" s="1"/>
  <c r="R41" i="30"/>
  <c r="G545" i="16" s="1"/>
  <c r="R42" i="30"/>
  <c r="G546" i="16" s="1"/>
  <c r="R43" i="30"/>
  <c r="G547" i="16" s="1"/>
  <c r="R44" i="30"/>
  <c r="G548" i="16" s="1"/>
  <c r="R45" i="30"/>
  <c r="G549" i="16" s="1"/>
  <c r="R46" i="30"/>
  <c r="G550" i="16" s="1"/>
  <c r="R47" i="30"/>
  <c r="G551" i="16" s="1"/>
  <c r="R48" i="30"/>
  <c r="G552" i="16" s="1"/>
  <c r="R49" i="30"/>
  <c r="G553" i="16" s="1"/>
  <c r="R50" i="30"/>
  <c r="G554" i="16" s="1"/>
  <c r="R51" i="30"/>
  <c r="G555" i="16" s="1"/>
  <c r="R52" i="30"/>
  <c r="G556" i="16" s="1"/>
  <c r="R53" i="30"/>
  <c r="G557" i="16" s="1"/>
  <c r="R54" i="30"/>
  <c r="G558" i="16" s="1"/>
  <c r="R55" i="30"/>
  <c r="G559" i="16" s="1"/>
  <c r="R56" i="30"/>
  <c r="G560" i="16" s="1"/>
  <c r="R57" i="30"/>
  <c r="G561" i="16" s="1"/>
  <c r="R58" i="30"/>
  <c r="G562" i="16" s="1"/>
  <c r="R59" i="30"/>
  <c r="G563" i="16" s="1"/>
  <c r="R60" i="30"/>
  <c r="G564" i="16" s="1"/>
  <c r="R61" i="30"/>
  <c r="G565" i="16" s="1"/>
  <c r="R62" i="30"/>
  <c r="G566" i="16" s="1"/>
  <c r="R63" i="30"/>
  <c r="G567" i="16" s="1"/>
  <c r="R64" i="30"/>
  <c r="G568" i="16" s="1"/>
  <c r="R65" i="30"/>
  <c r="G569" i="16" s="1"/>
  <c r="R66" i="30"/>
  <c r="G570" i="16" s="1"/>
  <c r="R67" i="30"/>
  <c r="G318" i="16" s="1"/>
  <c r="R68" i="30"/>
  <c r="G571" i="16" s="1"/>
  <c r="R69" i="30"/>
  <c r="G319" i="16" s="1"/>
  <c r="R70" i="30"/>
  <c r="G572" i="16" s="1"/>
  <c r="R71" i="30"/>
  <c r="G573" i="16" s="1"/>
  <c r="R72" i="30"/>
  <c r="G574" i="16" s="1"/>
  <c r="R73" i="30"/>
  <c r="G575" i="16" s="1"/>
  <c r="R74" i="30"/>
  <c r="G576" i="16" s="1"/>
  <c r="R75" i="30"/>
  <c r="G577" i="16" s="1"/>
  <c r="R76" i="30"/>
  <c r="G578" i="16" s="1"/>
  <c r="R77" i="30"/>
  <c r="G579" i="16" s="1"/>
  <c r="R78" i="30"/>
  <c r="G580" i="16" s="1"/>
  <c r="R79" i="30"/>
  <c r="G581" i="16" s="1"/>
  <c r="R80" i="30"/>
  <c r="G582" i="16" s="1"/>
  <c r="R81" i="30"/>
  <c r="G901" i="16" s="1"/>
  <c r="R82" i="30"/>
  <c r="G583" i="16" s="1"/>
  <c r="R83" i="30"/>
  <c r="G902" i="16" s="1"/>
  <c r="R84" i="30"/>
  <c r="G584" i="16" s="1"/>
  <c r="R85" i="30"/>
  <c r="G903" i="16" s="1"/>
  <c r="R86" i="30"/>
  <c r="G585" i="16" s="1"/>
  <c r="R87" i="30"/>
  <c r="G904" i="16" s="1"/>
  <c r="R88" i="30"/>
  <c r="G586" i="16" s="1"/>
  <c r="R89" i="30"/>
  <c r="G905" i="16" s="1"/>
  <c r="R90" i="30"/>
  <c r="G587" i="16" s="1"/>
  <c r="R91" i="30"/>
  <c r="G906" i="16" s="1"/>
  <c r="R92" i="30"/>
  <c r="G588" i="16" s="1"/>
  <c r="R93" i="30"/>
  <c r="G907" i="16" s="1"/>
  <c r="R94" i="30"/>
  <c r="G589" i="16" s="1"/>
  <c r="R95" i="30"/>
  <c r="G908" i="16" s="1"/>
  <c r="R96" i="30"/>
  <c r="G590" i="16" s="1"/>
  <c r="R97" i="30"/>
  <c r="G909" i="16" s="1"/>
  <c r="R98" i="30"/>
  <c r="G591" i="16" s="1"/>
  <c r="R99" i="30"/>
  <c r="G910" i="16" s="1"/>
  <c r="R100" i="30"/>
  <c r="G9" i="16" s="1"/>
  <c r="R101" i="30"/>
  <c r="G10" i="16" s="1"/>
  <c r="R102" i="30"/>
  <c r="G11" i="16" s="1"/>
  <c r="R103" i="30"/>
  <c r="G12" i="16" s="1"/>
  <c r="R104" i="30"/>
  <c r="G13" i="16" s="1"/>
  <c r="R105" i="30"/>
  <c r="G14" i="16" s="1"/>
  <c r="R106" i="30"/>
  <c r="G15" i="16" s="1"/>
  <c r="R107" i="30"/>
  <c r="G16" i="16" s="1"/>
  <c r="R108" i="30"/>
  <c r="G17" i="16" s="1"/>
  <c r="R109" i="30"/>
  <c r="G18" i="16" s="1"/>
  <c r="R110" i="30"/>
  <c r="G19" i="16" s="1"/>
  <c r="R111" i="30"/>
  <c r="G23" i="16" s="1"/>
  <c r="R112" i="30"/>
  <c r="G24" i="16" s="1"/>
  <c r="R113" i="30"/>
  <c r="G25" i="16" s="1"/>
  <c r="R114" i="30"/>
  <c r="G26" i="16" s="1"/>
  <c r="R115" i="30"/>
  <c r="G27" i="16" s="1"/>
  <c r="R116" i="30"/>
  <c r="G28" i="16" s="1"/>
  <c r="R117" i="30"/>
  <c r="G29" i="16" s="1"/>
  <c r="R118" i="30"/>
  <c r="G30" i="16" s="1"/>
  <c r="R119" i="30"/>
  <c r="G31" i="16" s="1"/>
  <c r="R120" i="30"/>
  <c r="G32" i="16" s="1"/>
  <c r="R121" i="30"/>
  <c r="G33" i="16" s="1"/>
  <c r="R122" i="30"/>
  <c r="G34" i="16" s="1"/>
  <c r="R123" i="30"/>
  <c r="G35" i="16" s="1"/>
  <c r="R124" i="30"/>
  <c r="G36" i="16" s="1"/>
  <c r="R125" i="30"/>
  <c r="G37" i="16" s="1"/>
  <c r="R126" i="30"/>
  <c r="G38" i="16" s="1"/>
  <c r="R127" i="30"/>
  <c r="G39" i="16" s="1"/>
  <c r="R128" i="30"/>
  <c r="G40" i="16" s="1"/>
  <c r="R129" i="30"/>
  <c r="G41" i="16" s="1"/>
  <c r="R130" i="30"/>
  <c r="G42" i="16" s="1"/>
  <c r="R131" i="30"/>
  <c r="R132" i="30"/>
  <c r="R133" i="30"/>
  <c r="R134" i="30"/>
  <c r="R135" i="30"/>
  <c r="R136" i="30"/>
  <c r="R137" i="30"/>
  <c r="R138" i="30"/>
  <c r="R139" i="30"/>
  <c r="R140" i="30"/>
  <c r="R141" i="30"/>
  <c r="R142" i="30"/>
  <c r="R143" i="30"/>
  <c r="R144" i="30"/>
  <c r="R145" i="30"/>
  <c r="R146" i="30"/>
  <c r="R147" i="30"/>
  <c r="R148" i="30"/>
  <c r="R149" i="30"/>
  <c r="R150" i="30"/>
  <c r="R151" i="30"/>
  <c r="R152" i="30"/>
  <c r="R153" i="30"/>
  <c r="R154" i="30"/>
  <c r="R155" i="30"/>
  <c r="R156" i="30"/>
  <c r="R157" i="30"/>
  <c r="R158" i="30"/>
  <c r="R159" i="30"/>
  <c r="R160" i="30"/>
  <c r="R161" i="30"/>
  <c r="R162" i="30"/>
  <c r="R163" i="30"/>
  <c r="R164" i="30"/>
  <c r="R165" i="30"/>
  <c r="R166" i="30"/>
  <c r="R167" i="30"/>
  <c r="R168" i="30"/>
  <c r="R169" i="30"/>
  <c r="R170" i="30"/>
  <c r="R171" i="30"/>
  <c r="R172" i="30"/>
  <c r="R173" i="30"/>
  <c r="R174" i="30"/>
  <c r="R175" i="30"/>
  <c r="R176" i="30"/>
  <c r="R177" i="30"/>
  <c r="R178" i="30"/>
  <c r="R179" i="30"/>
  <c r="R180" i="30"/>
  <c r="R181" i="30"/>
  <c r="R182" i="30"/>
  <c r="R183" i="30"/>
  <c r="R184" i="30"/>
  <c r="R185" i="30"/>
  <c r="R186" i="30"/>
  <c r="R187" i="30"/>
  <c r="R188" i="30"/>
  <c r="R189" i="30"/>
  <c r="R190" i="30"/>
  <c r="R191" i="30"/>
  <c r="R192" i="30"/>
  <c r="R193" i="30"/>
  <c r="R194" i="30"/>
  <c r="R195" i="30"/>
  <c r="R196" i="30"/>
  <c r="R197" i="30"/>
  <c r="R198" i="30"/>
  <c r="R199" i="30"/>
  <c r="R200" i="30"/>
  <c r="R201" i="30"/>
  <c r="R202" i="30"/>
  <c r="R203" i="30"/>
  <c r="R204" i="30"/>
  <c r="R205" i="30"/>
  <c r="R206" i="30"/>
  <c r="R207" i="30"/>
  <c r="R208" i="30"/>
  <c r="R209" i="30"/>
  <c r="R210" i="30"/>
  <c r="R211" i="30"/>
  <c r="R212" i="30"/>
  <c r="R213" i="30"/>
  <c r="R214" i="30"/>
  <c r="R215" i="30"/>
  <c r="R216" i="30"/>
  <c r="R217" i="30"/>
  <c r="R218" i="30"/>
  <c r="R219" i="30"/>
  <c r="R220" i="30"/>
  <c r="R221" i="30"/>
  <c r="R222" i="30"/>
  <c r="R223" i="30"/>
  <c r="R224" i="30"/>
  <c r="G45" i="16" s="1"/>
  <c r="R225" i="30"/>
  <c r="G46" i="16" s="1"/>
  <c r="R226" i="30"/>
  <c r="G47" i="16" s="1"/>
  <c r="R227" i="30"/>
  <c r="G48" i="16" s="1"/>
  <c r="R228" i="30"/>
  <c r="G49" i="16" s="1"/>
  <c r="R229" i="30"/>
  <c r="G50" i="16" s="1"/>
  <c r="R230" i="30"/>
  <c r="G51" i="16" s="1"/>
  <c r="R231" i="30"/>
  <c r="G761" i="16" s="1"/>
  <c r="R232" i="30"/>
  <c r="G762" i="16" s="1"/>
  <c r="R233" i="30"/>
  <c r="G763" i="16" s="1"/>
  <c r="R234" i="30"/>
  <c r="G52" i="16" s="1"/>
  <c r="R235" i="30"/>
  <c r="G764" i="16" s="1"/>
  <c r="R236" i="30"/>
  <c r="G53" i="16" s="1"/>
  <c r="R237" i="30"/>
  <c r="G54" i="16" s="1"/>
  <c r="R238" i="30"/>
  <c r="G55" i="16" s="1"/>
  <c r="R239" i="30"/>
  <c r="G56" i="16" s="1"/>
  <c r="R240" i="30"/>
  <c r="G57" i="16" s="1"/>
  <c r="R241" i="30"/>
  <c r="G58" i="16" s="1"/>
  <c r="R242" i="30"/>
  <c r="G59" i="16" s="1"/>
  <c r="R243" i="30"/>
  <c r="G60" i="16" s="1"/>
  <c r="R244" i="30"/>
  <c r="G61" i="16" s="1"/>
  <c r="R245" i="30"/>
  <c r="G62" i="16" s="1"/>
  <c r="R246" i="30"/>
  <c r="G63" i="16" s="1"/>
  <c r="R247" i="30"/>
  <c r="G64" i="16" s="1"/>
  <c r="R248" i="30"/>
  <c r="G65" i="16" s="1"/>
  <c r="R249" i="30"/>
  <c r="G66" i="16" s="1"/>
  <c r="R250" i="30"/>
  <c r="G67" i="16" s="1"/>
  <c r="R251" i="30"/>
  <c r="G68" i="16" s="1"/>
  <c r="R252" i="30"/>
  <c r="G69" i="16" s="1"/>
  <c r="R253" i="30"/>
  <c r="G70" i="16" s="1"/>
  <c r="R254" i="30"/>
  <c r="G71" i="16" s="1"/>
  <c r="R255" i="30"/>
  <c r="G72" i="16" s="1"/>
  <c r="R256" i="30"/>
  <c r="G73" i="16" s="1"/>
  <c r="R257" i="30"/>
  <c r="G74" i="16" s="1"/>
  <c r="R258" i="30"/>
  <c r="G75" i="16" s="1"/>
  <c r="R259" i="30"/>
  <c r="G76" i="16" s="1"/>
  <c r="R260" i="30"/>
  <c r="G77" i="16" s="1"/>
  <c r="R261" i="30"/>
  <c r="G765" i="16" s="1"/>
  <c r="R262" i="30"/>
  <c r="G766" i="16" s="1"/>
  <c r="R263" i="30"/>
  <c r="G767" i="16" s="1"/>
  <c r="R264" i="30"/>
  <c r="G768" i="16" s="1"/>
  <c r="R265" i="30"/>
  <c r="G78" i="16" s="1"/>
  <c r="R266" i="30"/>
  <c r="G79" i="16" s="1"/>
  <c r="R267" i="30"/>
  <c r="G80" i="16" s="1"/>
  <c r="R268" i="30"/>
  <c r="G769" i="16" s="1"/>
  <c r="R269" i="30"/>
  <c r="G81" i="16" s="1"/>
  <c r="R270" i="30"/>
  <c r="G82" i="16" s="1"/>
  <c r="R271" i="30"/>
  <c r="G83" i="16" s="1"/>
  <c r="R272" i="30"/>
  <c r="G84" i="16" s="1"/>
  <c r="R273" i="30"/>
  <c r="G85" i="16" s="1"/>
  <c r="R274" i="30"/>
  <c r="G86" i="16" s="1"/>
  <c r="R275" i="30"/>
  <c r="G87" i="16" s="1"/>
  <c r="R276" i="30"/>
  <c r="G88" i="16" s="1"/>
  <c r="R277" i="30"/>
  <c r="G89" i="16" s="1"/>
  <c r="R278" i="30"/>
  <c r="G90" i="16" s="1"/>
  <c r="R279" i="30"/>
  <c r="G91" i="16" s="1"/>
  <c r="R280" i="30"/>
  <c r="G92" i="16" s="1"/>
  <c r="R281" i="30"/>
  <c r="G93" i="16" s="1"/>
  <c r="R282" i="30"/>
  <c r="G94" i="16" s="1"/>
  <c r="R283" i="30"/>
  <c r="G95" i="16" s="1"/>
  <c r="R284" i="30"/>
  <c r="G96" i="16" s="1"/>
  <c r="R285" i="30"/>
  <c r="G97" i="16" s="1"/>
  <c r="R286" i="30"/>
  <c r="G98" i="16" s="1"/>
  <c r="R287" i="30"/>
  <c r="G99" i="16" s="1"/>
  <c r="R288" i="30"/>
  <c r="G100" i="16" s="1"/>
  <c r="R289" i="30"/>
  <c r="G101" i="16" s="1"/>
  <c r="R290" i="30"/>
  <c r="G770" i="16" s="1"/>
  <c r="R291" i="30"/>
  <c r="G771" i="16" s="1"/>
  <c r="R292" i="30"/>
  <c r="G772" i="16" s="1"/>
  <c r="R293" i="30"/>
  <c r="G102" i="16" s="1"/>
  <c r="R294" i="30"/>
  <c r="G103" i="16" s="1"/>
  <c r="R295" i="30"/>
  <c r="G104" i="16" s="1"/>
  <c r="R296" i="30"/>
  <c r="G105" i="16" s="1"/>
  <c r="R297" i="30"/>
  <c r="G106" i="16" s="1"/>
  <c r="R298" i="30"/>
  <c r="G107" i="16" s="1"/>
  <c r="R299" i="30"/>
  <c r="G108" i="16" s="1"/>
  <c r="R300" i="30"/>
  <c r="G109" i="16" s="1"/>
  <c r="R301" i="30"/>
  <c r="G110" i="16" s="1"/>
  <c r="R302" i="30"/>
  <c r="G111" i="16" s="1"/>
  <c r="R303" i="30"/>
  <c r="G112" i="16" s="1"/>
  <c r="R304" i="30"/>
  <c r="G113" i="16" s="1"/>
  <c r="R305" i="30"/>
  <c r="G114" i="16" s="1"/>
  <c r="R306" i="30"/>
  <c r="G115" i="16" s="1"/>
  <c r="R307" i="30"/>
  <c r="G116" i="16" s="1"/>
  <c r="R308" i="30"/>
  <c r="G117" i="16" s="1"/>
  <c r="R309" i="30"/>
  <c r="G118" i="16" s="1"/>
  <c r="R310" i="30"/>
  <c r="G773" i="16" s="1"/>
  <c r="R311" i="30"/>
  <c r="G774" i="16" s="1"/>
  <c r="R312" i="30"/>
  <c r="G775" i="16" s="1"/>
  <c r="R313" i="30"/>
  <c r="G776" i="16" s="1"/>
  <c r="R314" i="30"/>
  <c r="G119" i="16" s="1"/>
  <c r="R315" i="30"/>
  <c r="G777" i="16" s="1"/>
  <c r="R316" i="30"/>
  <c r="G778" i="16" s="1"/>
  <c r="R317" i="30"/>
  <c r="G120" i="16" s="1"/>
  <c r="R318" i="30"/>
  <c r="G121" i="16" s="1"/>
  <c r="R319" i="30"/>
  <c r="G122" i="16" s="1"/>
  <c r="R320" i="30"/>
  <c r="G123" i="16" s="1"/>
  <c r="R321" i="30"/>
  <c r="G124" i="16" s="1"/>
  <c r="R322" i="30"/>
  <c r="G125" i="16" s="1"/>
  <c r="R323" i="30"/>
  <c r="G126" i="16" s="1"/>
  <c r="R324" i="30"/>
  <c r="G127" i="16" s="1"/>
  <c r="R325" i="30"/>
  <c r="G128" i="16" s="1"/>
  <c r="R326" i="30"/>
  <c r="G129" i="16" s="1"/>
  <c r="R327" i="30"/>
  <c r="G130" i="16" s="1"/>
  <c r="R328" i="30"/>
  <c r="G131" i="16" s="1"/>
  <c r="R329" i="30"/>
  <c r="G132" i="16" s="1"/>
  <c r="R330" i="30"/>
  <c r="G133" i="16" s="1"/>
  <c r="R331" i="30"/>
  <c r="G134" i="16" s="1"/>
  <c r="R332" i="30"/>
  <c r="G135" i="16" s="1"/>
  <c r="R333" i="30"/>
  <c r="G136" i="16" s="1"/>
  <c r="R334" i="30"/>
  <c r="G137" i="16" s="1"/>
  <c r="R335" i="30"/>
  <c r="G138" i="16" s="1"/>
  <c r="R336" i="30"/>
  <c r="G139" i="16" s="1"/>
  <c r="R337" i="30"/>
  <c r="G140" i="16" s="1"/>
  <c r="R338" i="30"/>
  <c r="G141" i="16" s="1"/>
  <c r="R339" i="30"/>
  <c r="G142" i="16" s="1"/>
  <c r="R340" i="30"/>
  <c r="G143" i="16" s="1"/>
  <c r="R341" i="30"/>
  <c r="G144" i="16" s="1"/>
  <c r="R342" i="30"/>
  <c r="G145" i="16" s="1"/>
  <c r="R343" i="30"/>
  <c r="G146" i="16" s="1"/>
  <c r="R344" i="30"/>
  <c r="G779" i="16" s="1"/>
  <c r="R345" i="30"/>
  <c r="G147" i="16" s="1"/>
  <c r="R346" i="30"/>
  <c r="G148" i="16" s="1"/>
  <c r="R347" i="30"/>
  <c r="G149" i="16" s="1"/>
  <c r="R348" i="30"/>
  <c r="G150" i="16" s="1"/>
  <c r="R349" i="30"/>
  <c r="G151" i="16" s="1"/>
  <c r="R350" i="30"/>
  <c r="G780" i="16" s="1"/>
  <c r="R351" i="30"/>
  <c r="G781" i="16" s="1"/>
  <c r="R352" i="30"/>
  <c r="G152" i="16" s="1"/>
  <c r="R353" i="30"/>
  <c r="G153" i="16" s="1"/>
  <c r="R354" i="30"/>
  <c r="G154" i="16" s="1"/>
  <c r="R355" i="30"/>
  <c r="G155" i="16" s="1"/>
  <c r="R356" i="30"/>
  <c r="G156" i="16" s="1"/>
  <c r="R357" i="30"/>
  <c r="G782" i="16" s="1"/>
  <c r="R358" i="30"/>
  <c r="R359" i="30"/>
  <c r="R360" i="30"/>
  <c r="R361" i="30"/>
  <c r="R362" i="30"/>
  <c r="R363" i="30"/>
  <c r="G783" i="16" s="1"/>
  <c r="R364" i="30"/>
  <c r="G166" i="16" s="1"/>
  <c r="R365" i="30"/>
  <c r="G175" i="16" s="1"/>
  <c r="R366" i="30"/>
  <c r="G185" i="16" s="1"/>
  <c r="R367" i="30"/>
  <c r="G192" i="16" s="1"/>
  <c r="R368" i="30"/>
  <c r="G202" i="16" s="1"/>
  <c r="R369" i="30"/>
  <c r="G211" i="16" s="1"/>
  <c r="R370" i="30"/>
  <c r="G222" i="16" s="1"/>
  <c r="R371" i="30"/>
  <c r="G792" i="16" s="1"/>
  <c r="R372" i="30"/>
  <c r="G157" i="16" s="1"/>
  <c r="R373" i="30"/>
  <c r="G158" i="16" s="1"/>
  <c r="R374" i="30"/>
  <c r="G159" i="16" s="1"/>
  <c r="R375" i="30"/>
  <c r="G160" i="16" s="1"/>
  <c r="R376" i="30"/>
  <c r="G161" i="16" s="1"/>
  <c r="R377" i="30"/>
  <c r="G784" i="16" s="1"/>
  <c r="R378" i="30"/>
  <c r="G162" i="16" s="1"/>
  <c r="R379" i="30"/>
  <c r="G163" i="16" s="1"/>
  <c r="R380" i="30"/>
  <c r="G164" i="16" s="1"/>
  <c r="R381" i="30"/>
  <c r="G165" i="16" s="1"/>
  <c r="R382" i="30"/>
  <c r="G167" i="16" s="1"/>
  <c r="R383" i="30"/>
  <c r="G168" i="16" s="1"/>
  <c r="R384" i="30"/>
  <c r="G169" i="16" s="1"/>
  <c r="R385" i="30"/>
  <c r="G170" i="16" s="1"/>
  <c r="R386" i="30"/>
  <c r="G171" i="16" s="1"/>
  <c r="R387" i="30"/>
  <c r="G172" i="16" s="1"/>
  <c r="R388" i="30"/>
  <c r="G173" i="16" s="1"/>
  <c r="R389" i="30"/>
  <c r="G174" i="16" s="1"/>
  <c r="R390" i="30"/>
  <c r="G176" i="16" s="1"/>
  <c r="R391" i="30"/>
  <c r="G177" i="16" s="1"/>
  <c r="R392" i="30"/>
  <c r="G178" i="16" s="1"/>
  <c r="R393" i="30"/>
  <c r="G179" i="16" s="1"/>
  <c r="R394" i="30"/>
  <c r="G180" i="16" s="1"/>
  <c r="R395" i="30"/>
  <c r="G181" i="16" s="1"/>
  <c r="R396" i="30"/>
  <c r="G182" i="16" s="1"/>
  <c r="R397" i="30"/>
  <c r="G183" i="16" s="1"/>
  <c r="R398" i="30"/>
  <c r="G184" i="16" s="1"/>
  <c r="R399" i="30"/>
  <c r="G785" i="16" s="1"/>
  <c r="R400" i="30"/>
  <c r="G186" i="16" s="1"/>
  <c r="R401" i="30"/>
  <c r="G187" i="16" s="1"/>
  <c r="R402" i="30"/>
  <c r="G188" i="16" s="1"/>
  <c r="R403" i="30"/>
  <c r="G786" i="16" s="1"/>
  <c r="R404" i="30"/>
  <c r="G787" i="16" s="1"/>
  <c r="R405" i="30"/>
  <c r="G190" i="16" s="1"/>
  <c r="R406" i="30"/>
  <c r="G191" i="16" s="1"/>
  <c r="R407" i="30"/>
  <c r="R408" i="30"/>
  <c r="G788" i="16" s="1"/>
  <c r="R409" i="30"/>
  <c r="G193" i="16" s="1"/>
  <c r="R410" i="30"/>
  <c r="G194" i="16" s="1"/>
  <c r="R411" i="30"/>
  <c r="G195" i="16" s="1"/>
  <c r="R412" i="30"/>
  <c r="G196" i="16" s="1"/>
  <c r="R413" i="30"/>
  <c r="G197" i="16" s="1"/>
  <c r="R414" i="30"/>
  <c r="G198" i="16" s="1"/>
  <c r="R415" i="30"/>
  <c r="G199" i="16" s="1"/>
  <c r="R416" i="30"/>
  <c r="G200" i="16" s="1"/>
  <c r="R417" i="30"/>
  <c r="G201" i="16" s="1"/>
  <c r="R418" i="30"/>
  <c r="G203" i="16" s="1"/>
  <c r="R419" i="30"/>
  <c r="G204" i="16" s="1"/>
  <c r="R420" i="30"/>
  <c r="G205" i="16" s="1"/>
  <c r="R421" i="30"/>
  <c r="G789" i="16" s="1"/>
  <c r="R422" i="30"/>
  <c r="G206" i="16" s="1"/>
  <c r="R423" i="30"/>
  <c r="G207" i="16" s="1"/>
  <c r="R424" i="30"/>
  <c r="G208" i="16" s="1"/>
  <c r="R425" i="30"/>
  <c r="G209" i="16" s="1"/>
  <c r="R426" i="30"/>
  <c r="G210" i="16" s="1"/>
  <c r="R427" i="30"/>
  <c r="G212" i="16" s="1"/>
  <c r="R428" i="30"/>
  <c r="G213" i="16" s="1"/>
  <c r="R429" i="30"/>
  <c r="G214" i="16" s="1"/>
  <c r="R430" i="30"/>
  <c r="G215" i="16" s="1"/>
  <c r="R431" i="30"/>
  <c r="G216" i="16" s="1"/>
  <c r="R432" i="30"/>
  <c r="G217" i="16" s="1"/>
  <c r="R433" i="30"/>
  <c r="G218" i="16" s="1"/>
  <c r="R434" i="30"/>
  <c r="G219" i="16" s="1"/>
  <c r="R435" i="30"/>
  <c r="G220" i="16" s="1"/>
  <c r="R436" i="30"/>
  <c r="G221" i="16" s="1"/>
  <c r="R437" i="30"/>
  <c r="G223" i="16" s="1"/>
  <c r="R438" i="30"/>
  <c r="G224" i="16" s="1"/>
  <c r="R439" i="30"/>
  <c r="G225" i="16" s="1"/>
  <c r="R440" i="30"/>
  <c r="G790" i="16" s="1"/>
  <c r="R441" i="30"/>
  <c r="G791" i="16" s="1"/>
  <c r="R442" i="30"/>
  <c r="G226" i="16" s="1"/>
  <c r="R443" i="30"/>
  <c r="G227" i="16" s="1"/>
  <c r="R444" i="30"/>
  <c r="G228" i="16" s="1"/>
  <c r="R445" i="30"/>
  <c r="G229" i="16" s="1"/>
  <c r="R446" i="30"/>
  <c r="G230" i="16" s="1"/>
  <c r="R447" i="30"/>
  <c r="G231" i="16" s="1"/>
  <c r="R448" i="30"/>
  <c r="G232" i="16" s="1"/>
  <c r="R449" i="30"/>
  <c r="G793" i="16" s="1"/>
  <c r="R450" i="30"/>
  <c r="G794" i="16" s="1"/>
  <c r="R451" i="30"/>
  <c r="G795" i="16" s="1"/>
  <c r="R452" i="30"/>
  <c r="G796" i="16" s="1"/>
  <c r="R453" i="30"/>
  <c r="G797" i="16" s="1"/>
  <c r="R454" i="30"/>
  <c r="G233" i="16" s="1"/>
  <c r="R455" i="30"/>
  <c r="G234" i="16" s="1"/>
  <c r="R456" i="30"/>
  <c r="R457" i="30"/>
  <c r="R458" i="30"/>
  <c r="R459" i="30"/>
  <c r="G236" i="16" s="1"/>
  <c r="R460" i="30"/>
  <c r="G237" i="16" s="1"/>
  <c r="R461" i="30"/>
  <c r="G238" i="16" s="1"/>
  <c r="R462" i="30"/>
  <c r="G239" i="16" s="1"/>
  <c r="R463" i="30"/>
  <c r="G240" i="16" s="1"/>
  <c r="R464" i="30"/>
  <c r="G241" i="16" s="1"/>
  <c r="R465" i="30"/>
  <c r="G242" i="16" s="1"/>
  <c r="R466" i="30"/>
  <c r="G244" i="16" s="1"/>
  <c r="R467" i="30"/>
  <c r="G245" i="16" s="1"/>
  <c r="R468" i="30"/>
  <c r="G248" i="16" s="1"/>
  <c r="R469" i="30"/>
  <c r="G249" i="16" s="1"/>
  <c r="R470" i="30"/>
  <c r="G250" i="16" s="1"/>
  <c r="R471" i="30"/>
  <c r="G251" i="16" s="1"/>
  <c r="R472" i="30"/>
  <c r="G252" i="16" s="1"/>
  <c r="R473" i="30"/>
  <c r="G253" i="16" s="1"/>
  <c r="R474" i="30"/>
  <c r="G268" i="16" s="1"/>
  <c r="R475" i="30"/>
  <c r="G278" i="16" s="1"/>
  <c r="R476" i="30"/>
  <c r="G279" i="16" s="1"/>
  <c r="R477" i="30"/>
  <c r="G280" i="16" s="1"/>
  <c r="R478" i="30"/>
  <c r="G281" i="16" s="1"/>
  <c r="R479" i="30"/>
  <c r="G282" i="16" s="1"/>
  <c r="R480" i="30"/>
  <c r="G283" i="16" s="1"/>
  <c r="R481" i="30"/>
  <c r="G284" i="16" s="1"/>
  <c r="R482" i="30"/>
  <c r="G285" i="16" s="1"/>
  <c r="R483" i="30"/>
  <c r="G269" i="16" s="1"/>
  <c r="R484" i="30"/>
  <c r="G270" i="16" s="1"/>
  <c r="R485" i="30"/>
  <c r="G271" i="16" s="1"/>
  <c r="R486" i="30"/>
  <c r="G272" i="16" s="1"/>
  <c r="R487" i="30"/>
  <c r="G273" i="16" s="1"/>
  <c r="R488" i="30"/>
  <c r="G274" i="16" s="1"/>
  <c r="R489" i="30"/>
  <c r="G275" i="16" s="1"/>
  <c r="R490" i="30"/>
  <c r="G276" i="16" s="1"/>
  <c r="R491" i="30"/>
  <c r="G277" i="16" s="1"/>
  <c r="R492" i="30"/>
  <c r="G798" i="16" s="1"/>
  <c r="R493" i="30"/>
  <c r="G799" i="16" s="1"/>
  <c r="R494" i="30"/>
  <c r="G800" i="16" s="1"/>
  <c r="R495" i="30"/>
  <c r="G801" i="16" s="1"/>
  <c r="R496" i="30"/>
  <c r="G802" i="16" s="1"/>
  <c r="R497" i="30"/>
  <c r="G803" i="16" s="1"/>
  <c r="R498" i="30"/>
  <c r="G804" i="16" s="1"/>
  <c r="R499" i="30"/>
  <c r="G805" i="16" s="1"/>
  <c r="R500" i="30"/>
  <c r="G806" i="16" s="1"/>
  <c r="R501" i="30"/>
  <c r="G528" i="16" s="1"/>
  <c r="R502" i="30"/>
  <c r="G529" i="16" s="1"/>
  <c r="R503" i="30"/>
  <c r="G530" i="16" s="1"/>
  <c r="R504" i="30"/>
  <c r="G531" i="16" s="1"/>
  <c r="R505" i="30"/>
  <c r="G532" i="16" s="1"/>
  <c r="R506" i="30"/>
  <c r="R507" i="30"/>
  <c r="G324" i="16" s="1"/>
  <c r="R508" i="30"/>
  <c r="G325" i="16" s="1"/>
  <c r="R509" i="30"/>
  <c r="G501" i="16" s="1"/>
  <c r="R510" i="30"/>
  <c r="G320" i="16" s="1"/>
  <c r="R511" i="30"/>
  <c r="G321" i="16" s="1"/>
  <c r="R512" i="30"/>
  <c r="G592" i="16" s="1"/>
  <c r="R513" i="30"/>
  <c r="G593" i="16" s="1"/>
  <c r="R514" i="30"/>
  <c r="G594" i="16" s="1"/>
  <c r="R515" i="30"/>
  <c r="G595" i="16" s="1"/>
  <c r="R516" i="30"/>
  <c r="G596" i="16" s="1"/>
  <c r="R517" i="30"/>
  <c r="G597" i="16" s="1"/>
  <c r="R518" i="30"/>
  <c r="G598" i="16" s="1"/>
  <c r="R519" i="30"/>
  <c r="G599" i="16" s="1"/>
  <c r="R520" i="30"/>
  <c r="G600" i="16" s="1"/>
  <c r="R521" i="30"/>
  <c r="G601" i="16" s="1"/>
  <c r="R522" i="30"/>
  <c r="G602" i="16" s="1"/>
  <c r="R523" i="30"/>
  <c r="G603" i="16" s="1"/>
  <c r="R524" i="30"/>
  <c r="G604" i="16" s="1"/>
  <c r="R525" i="30"/>
  <c r="G605" i="16" s="1"/>
  <c r="R526" i="30"/>
  <c r="G606" i="16" s="1"/>
  <c r="R527" i="30"/>
  <c r="G607" i="16" s="1"/>
  <c r="R528" i="30"/>
  <c r="G608" i="16" s="1"/>
  <c r="R529" i="30"/>
  <c r="G609" i="16" s="1"/>
  <c r="R530" i="30"/>
  <c r="G610" i="16" s="1"/>
  <c r="R531" i="30"/>
  <c r="G611" i="16" s="1"/>
  <c r="R532" i="30"/>
  <c r="G612" i="16" s="1"/>
  <c r="R533" i="30"/>
  <c r="G613" i="16" s="1"/>
  <c r="R534" i="30"/>
  <c r="G614" i="16" s="1"/>
  <c r="R535" i="30"/>
  <c r="G615" i="16" s="1"/>
  <c r="R536" i="30"/>
  <c r="G616" i="16" s="1"/>
  <c r="R537" i="30"/>
  <c r="G617" i="16" s="1"/>
  <c r="R538" i="30"/>
  <c r="G618" i="16" s="1"/>
  <c r="R539" i="30"/>
  <c r="G619" i="16" s="1"/>
  <c r="R540" i="30"/>
  <c r="G620" i="16" s="1"/>
  <c r="R541" i="30"/>
  <c r="G621" i="16" s="1"/>
  <c r="R542" i="30"/>
  <c r="G622" i="16" s="1"/>
  <c r="R543" i="30"/>
  <c r="G623" i="16" s="1"/>
  <c r="R544" i="30"/>
  <c r="G624" i="16" s="1"/>
  <c r="R545" i="30"/>
  <c r="G625" i="16" s="1"/>
  <c r="R546" i="30"/>
  <c r="G626" i="16" s="1"/>
  <c r="R547" i="30"/>
  <c r="G627" i="16" s="1"/>
  <c r="R548" i="30"/>
  <c r="G628" i="16" s="1"/>
  <c r="R549" i="30"/>
  <c r="G629" i="16" s="1"/>
  <c r="R550" i="30"/>
  <c r="G630" i="16" s="1"/>
  <c r="R551" i="30"/>
  <c r="G631" i="16" s="1"/>
  <c r="R552" i="30"/>
  <c r="G632" i="16" s="1"/>
  <c r="R553" i="30"/>
  <c r="G633" i="16" s="1"/>
  <c r="R554" i="30"/>
  <c r="G634" i="16" s="1"/>
  <c r="R555" i="30"/>
  <c r="G635" i="16" s="1"/>
  <c r="R556" i="30"/>
  <c r="G636" i="16" s="1"/>
  <c r="R557" i="30"/>
  <c r="G637" i="16" s="1"/>
  <c r="R558" i="30"/>
  <c r="G638" i="16" s="1"/>
  <c r="R559" i="30"/>
  <c r="G639" i="16" s="1"/>
  <c r="R560" i="30"/>
  <c r="G640" i="16" s="1"/>
  <c r="R561" i="30"/>
  <c r="G641" i="16" s="1"/>
  <c r="R562" i="30"/>
  <c r="G642" i="16" s="1"/>
  <c r="R563" i="30"/>
  <c r="G643" i="16" s="1"/>
  <c r="R564" i="30"/>
  <c r="G911" i="16" s="1"/>
  <c r="R565" i="30"/>
  <c r="G922" i="16" s="1"/>
  <c r="R566" i="30"/>
  <c r="G924" i="16" s="1"/>
  <c r="R567" i="30"/>
  <c r="G925" i="16" s="1"/>
  <c r="R568" i="30"/>
  <c r="G926" i="16" s="1"/>
  <c r="R569" i="30"/>
  <c r="G927" i="16" s="1"/>
  <c r="R570" i="30"/>
  <c r="G928" i="16" s="1"/>
  <c r="R571" i="30"/>
  <c r="G929" i="16" s="1"/>
  <c r="R572" i="30"/>
  <c r="G930" i="16" s="1"/>
  <c r="R573" i="30"/>
  <c r="G912" i="16" s="1"/>
  <c r="R574" i="30"/>
  <c r="G913" i="16" s="1"/>
  <c r="R575" i="30"/>
  <c r="G914" i="16" s="1"/>
  <c r="R576" i="30"/>
  <c r="G915" i="16" s="1"/>
  <c r="R577" i="30"/>
  <c r="G916" i="16" s="1"/>
  <c r="R578" i="30"/>
  <c r="G917" i="16" s="1"/>
  <c r="R579" i="30"/>
  <c r="G918" i="16" s="1"/>
  <c r="R580" i="30"/>
  <c r="G919" i="16" s="1"/>
  <c r="R581" i="30"/>
  <c r="G920" i="16" s="1"/>
  <c r="R582" i="30"/>
  <c r="G921" i="16" s="1"/>
  <c r="R583" i="30"/>
  <c r="G923" i="16" s="1"/>
  <c r="R584" i="30"/>
  <c r="G644" i="16" s="1"/>
  <c r="R585" i="30"/>
  <c r="G645" i="16" s="1"/>
  <c r="R586" i="30"/>
  <c r="G646" i="16" s="1"/>
  <c r="R587" i="30"/>
  <c r="G647" i="16" s="1"/>
  <c r="R588" i="30"/>
  <c r="G648" i="16" s="1"/>
  <c r="R589" i="30"/>
  <c r="G649" i="16" s="1"/>
  <c r="R590" i="30"/>
  <c r="G650" i="16" s="1"/>
  <c r="R591" i="30"/>
  <c r="G651" i="16" s="1"/>
  <c r="R592" i="30"/>
  <c r="G652" i="16" s="1"/>
  <c r="R593" i="30"/>
  <c r="G653" i="16" s="1"/>
  <c r="R594" i="30"/>
  <c r="G654" i="16" s="1"/>
  <c r="R595" i="30"/>
  <c r="G655" i="16" s="1"/>
  <c r="R596" i="30"/>
  <c r="G656" i="16" s="1"/>
  <c r="R597" i="30"/>
  <c r="G657" i="16" s="1"/>
  <c r="R598" i="30"/>
  <c r="G658" i="16" s="1"/>
  <c r="R599" i="30"/>
  <c r="G659" i="16" s="1"/>
  <c r="R600" i="30"/>
  <c r="G660" i="16" s="1"/>
  <c r="R601" i="30"/>
  <c r="G661" i="16" s="1"/>
  <c r="R602" i="30"/>
  <c r="G662" i="16" s="1"/>
  <c r="R603" i="30"/>
  <c r="G663" i="16" s="1"/>
  <c r="R604" i="30"/>
  <c r="G664" i="16" s="1"/>
  <c r="R605" i="30"/>
  <c r="G665" i="16" s="1"/>
  <c r="R606" i="30"/>
  <c r="G666" i="16" s="1"/>
  <c r="R607" i="30"/>
  <c r="G533" i="16" s="1"/>
  <c r="R608" i="30"/>
  <c r="G667" i="16" s="1"/>
  <c r="R609" i="30"/>
  <c r="G668" i="16" s="1"/>
  <c r="R610" i="30"/>
  <c r="G669" i="16" s="1"/>
  <c r="R611" i="30"/>
  <c r="G670" i="16" s="1"/>
  <c r="R612" i="30"/>
  <c r="G671" i="16" s="1"/>
  <c r="R613" i="30"/>
  <c r="G672" i="16" s="1"/>
  <c r="R614" i="30"/>
  <c r="G673" i="16" s="1"/>
  <c r="R615" i="30"/>
  <c r="G674" i="16" s="1"/>
  <c r="R616" i="30"/>
  <c r="G675" i="16" s="1"/>
  <c r="R617" i="30"/>
  <c r="G676" i="16" s="1"/>
  <c r="R618" i="30"/>
  <c r="G677" i="16" s="1"/>
  <c r="R619" i="30"/>
  <c r="G678" i="16" s="1"/>
  <c r="R620" i="30"/>
  <c r="G679" i="16" s="1"/>
  <c r="R621" i="30"/>
  <c r="G680" i="16" s="1"/>
  <c r="R622" i="30"/>
  <c r="G681" i="16" s="1"/>
  <c r="R623" i="30"/>
  <c r="G682" i="16" s="1"/>
  <c r="R624" i="30"/>
  <c r="G683" i="16" s="1"/>
  <c r="R625" i="30"/>
  <c r="G684" i="16" s="1"/>
  <c r="R626" i="30"/>
  <c r="G685" i="16" s="1"/>
  <c r="R627" i="30"/>
  <c r="G686" i="16" s="1"/>
  <c r="R628" i="30"/>
  <c r="G687" i="16" s="1"/>
  <c r="R629" i="30"/>
  <c r="G688" i="16" s="1"/>
  <c r="R630" i="30"/>
  <c r="G689" i="16" s="1"/>
  <c r="R631" i="30"/>
  <c r="G690" i="16" s="1"/>
  <c r="R632" i="30"/>
  <c r="G691" i="16" s="1"/>
  <c r="R633" i="30"/>
  <c r="G692" i="16" s="1"/>
  <c r="R634" i="30"/>
  <c r="G693" i="16" s="1"/>
  <c r="R635" i="30"/>
  <c r="G694" i="16" s="1"/>
  <c r="R636" i="30"/>
  <c r="G534" i="16" s="1"/>
  <c r="R637" i="30"/>
  <c r="G695" i="16" s="1"/>
  <c r="R638" i="30"/>
  <c r="G696" i="16" s="1"/>
  <c r="R639" i="30"/>
  <c r="G697" i="16" s="1"/>
  <c r="R640" i="30"/>
  <c r="G698" i="16" s="1"/>
  <c r="R641" i="30"/>
  <c r="G699" i="16" s="1"/>
  <c r="R642" i="30"/>
  <c r="G700" i="16" s="1"/>
  <c r="R643" i="30"/>
  <c r="G701" i="16" s="1"/>
  <c r="R644" i="30"/>
  <c r="G702" i="16" s="1"/>
  <c r="R645" i="30"/>
  <c r="G703" i="16" s="1"/>
  <c r="R646" i="30"/>
  <c r="G535" i="16" s="1"/>
  <c r="R647" i="30"/>
  <c r="G704" i="16" s="1"/>
  <c r="R648" i="30"/>
  <c r="G705" i="16" s="1"/>
  <c r="R649" i="30"/>
  <c r="G706" i="16" s="1"/>
  <c r="R650" i="30"/>
  <c r="G707" i="16" s="1"/>
  <c r="R651" i="30"/>
  <c r="G708" i="16" s="1"/>
  <c r="R652" i="30"/>
  <c r="G817" i="16" s="1"/>
  <c r="R653" i="30"/>
  <c r="G818" i="16" s="1"/>
  <c r="R654" i="30"/>
  <c r="G819" i="16" s="1"/>
  <c r="R655" i="30"/>
  <c r="G820" i="16" s="1"/>
  <c r="R656" i="30"/>
  <c r="G821" i="16" s="1"/>
  <c r="R657" i="30"/>
  <c r="G326" i="16" s="1"/>
  <c r="R658" i="30"/>
  <c r="G327" i="16" s="1"/>
  <c r="R659" i="30"/>
  <c r="G328" i="16" s="1"/>
  <c r="R660" i="30"/>
  <c r="G822" i="16" s="1"/>
  <c r="R661" i="30"/>
  <c r="G823" i="16" s="1"/>
  <c r="R662" i="30"/>
  <c r="G824" i="16" s="1"/>
  <c r="R663" i="30"/>
  <c r="G825" i="16" s="1"/>
  <c r="R664" i="30"/>
  <c r="G931" i="16" s="1"/>
  <c r="R665" i="30"/>
  <c r="G709" i="16" s="1"/>
  <c r="R666" i="30"/>
  <c r="G710" i="16" s="1"/>
  <c r="R667" i="30"/>
  <c r="G711" i="16" s="1"/>
  <c r="R668" i="30"/>
  <c r="G712" i="16" s="1"/>
  <c r="R669" i="30"/>
  <c r="G536" i="16" s="1"/>
  <c r="R670" i="30"/>
  <c r="G537" i="16" s="1"/>
  <c r="R671" i="30"/>
  <c r="G713" i="16" s="1"/>
  <c r="R672" i="30"/>
  <c r="G714" i="16" s="1"/>
  <c r="R673" i="30"/>
  <c r="G715" i="16" s="1"/>
  <c r="R674" i="30"/>
  <c r="G716" i="16" s="1"/>
  <c r="R675" i="30"/>
  <c r="G717" i="16" s="1"/>
  <c r="R676" i="30"/>
  <c r="G718" i="16" s="1"/>
  <c r="R677" i="30"/>
  <c r="G719" i="16" s="1"/>
  <c r="R678" i="30"/>
  <c r="G720" i="16" s="1"/>
  <c r="R679" i="30"/>
  <c r="G932" i="16" s="1"/>
  <c r="R680" i="30"/>
  <c r="G933" i="16" s="1"/>
  <c r="R681" i="30"/>
  <c r="G721" i="16" s="1"/>
  <c r="R682" i="30"/>
  <c r="G722" i="16" s="1"/>
  <c r="R683" i="30"/>
  <c r="G723" i="16" s="1"/>
  <c r="R684" i="30"/>
  <c r="G724" i="16" s="1"/>
  <c r="R685" i="30"/>
  <c r="G725" i="16" s="1"/>
  <c r="R686" i="30"/>
  <c r="G726" i="16" s="1"/>
  <c r="R687" i="30"/>
  <c r="G727" i="16" s="1"/>
  <c r="R688" i="30"/>
  <c r="G728" i="16" s="1"/>
  <c r="R689" i="30"/>
  <c r="G729" i="16" s="1"/>
  <c r="R690" i="30"/>
  <c r="G730" i="16" s="1"/>
  <c r="R691" i="30"/>
  <c r="G731" i="16" s="1"/>
  <c r="R692" i="30"/>
  <c r="G732" i="16" s="1"/>
  <c r="R693" i="30"/>
  <c r="G934" i="16" s="1"/>
  <c r="R694" i="30"/>
  <c r="G935" i="16" s="1"/>
  <c r="R695" i="30"/>
  <c r="G733" i="16" s="1"/>
  <c r="R696" i="30"/>
  <c r="G734" i="16" s="1"/>
  <c r="R697" i="30"/>
  <c r="G735" i="16" s="1"/>
  <c r="R698" i="30"/>
  <c r="G736" i="16" s="1"/>
  <c r="R699" i="30"/>
  <c r="G737" i="16" s="1"/>
  <c r="R700" i="30"/>
  <c r="G738" i="16" s="1"/>
  <c r="R701" i="30"/>
  <c r="G739" i="16" s="1"/>
  <c r="R702" i="30"/>
  <c r="G740" i="16" s="1"/>
  <c r="R703" i="30"/>
  <c r="G741" i="16" s="1"/>
  <c r="R704" i="30"/>
  <c r="G742" i="16" s="1"/>
  <c r="R705" i="30"/>
  <c r="G743" i="16" s="1"/>
  <c r="R706" i="30"/>
  <c r="G744" i="16" s="1"/>
  <c r="R707" i="30"/>
  <c r="G936" i="16" s="1"/>
  <c r="R708" i="30"/>
  <c r="G937" i="16" s="1"/>
  <c r="R709" i="30"/>
  <c r="G745" i="16" s="1"/>
  <c r="R710" i="30"/>
  <c r="G746" i="16" s="1"/>
  <c r="R711" i="30"/>
  <c r="G747" i="16" s="1"/>
  <c r="R712" i="30"/>
  <c r="G748" i="16" s="1"/>
  <c r="R713" i="30"/>
  <c r="G749" i="16" s="1"/>
  <c r="R714" i="30"/>
  <c r="G2" i="16" s="1"/>
  <c r="R715" i="30"/>
  <c r="G538" i="16" s="1"/>
  <c r="R716" i="30"/>
  <c r="G540" i="16" s="1"/>
  <c r="R717" i="30"/>
  <c r="G541" i="16" s="1"/>
  <c r="R718" i="30"/>
  <c r="G750" i="16" s="1"/>
  <c r="R719" i="30"/>
  <c r="G751" i="16" s="1"/>
  <c r="R720" i="30"/>
  <c r="G752" i="16" s="1"/>
  <c r="R721" i="30"/>
  <c r="G753" i="16" s="1"/>
  <c r="R722" i="30"/>
  <c r="G754" i="16" s="1"/>
  <c r="R723" i="30"/>
  <c r="G755" i="16" s="1"/>
  <c r="R724" i="30"/>
  <c r="G756" i="16" s="1"/>
  <c r="R725" i="30"/>
  <c r="G757" i="16" s="1"/>
  <c r="R726" i="30"/>
  <c r="G758" i="16" s="1"/>
  <c r="R727" i="30"/>
  <c r="G759" i="16" s="1"/>
  <c r="R728" i="30"/>
  <c r="G760" i="16" s="1"/>
  <c r="R729" i="30"/>
  <c r="G938" i="16" s="1"/>
  <c r="R730" i="30"/>
  <c r="G329" i="16" s="1"/>
  <c r="R731" i="30"/>
  <c r="G330" i="16" s="1"/>
  <c r="R732" i="30"/>
  <c r="G331" i="16" s="1"/>
  <c r="R733" i="30"/>
  <c r="G332" i="16" s="1"/>
  <c r="R734" i="30"/>
  <c r="G333" i="16" s="1"/>
  <c r="R735" i="30"/>
  <c r="G334" i="16" s="1"/>
  <c r="R736" i="30"/>
  <c r="G335" i="16" s="1"/>
  <c r="R737" i="30"/>
  <c r="G336" i="16" s="1"/>
  <c r="R738" i="30"/>
  <c r="G337" i="16" s="1"/>
  <c r="R739" i="30"/>
  <c r="G338" i="16" s="1"/>
  <c r="R740" i="30"/>
  <c r="G339" i="16" s="1"/>
  <c r="R741" i="30"/>
  <c r="G340" i="16" s="1"/>
  <c r="R742" i="30"/>
  <c r="G826" i="16" s="1"/>
  <c r="R743" i="30"/>
  <c r="G827" i="16" s="1"/>
  <c r="R744" i="30"/>
  <c r="G828" i="16" s="1"/>
  <c r="R745" i="30"/>
  <c r="G829" i="16" s="1"/>
  <c r="R746" i="30"/>
  <c r="G830" i="16" s="1"/>
  <c r="R747" i="30"/>
  <c r="G831" i="16" s="1"/>
  <c r="R748" i="30"/>
  <c r="G341" i="16" s="1"/>
  <c r="R749" i="30"/>
  <c r="G342" i="16" s="1"/>
  <c r="R750" i="30"/>
  <c r="G343" i="16" s="1"/>
  <c r="R751" i="30"/>
  <c r="G344" i="16" s="1"/>
  <c r="R752" i="30"/>
  <c r="G345" i="16" s="1"/>
  <c r="R753" i="30"/>
  <c r="G346" i="16" s="1"/>
  <c r="R754" i="30"/>
  <c r="G347" i="16" s="1"/>
  <c r="R755" i="30"/>
  <c r="G832" i="16" s="1"/>
  <c r="R756" i="30"/>
  <c r="G833" i="16" s="1"/>
  <c r="R757" i="30"/>
  <c r="G834" i="16" s="1"/>
  <c r="R758" i="30"/>
  <c r="G835" i="16" s="1"/>
  <c r="R759" i="30"/>
  <c r="G348" i="16" s="1"/>
  <c r="R760" i="30"/>
  <c r="G349" i="16" s="1"/>
  <c r="R761" i="30"/>
  <c r="G350" i="16" s="1"/>
  <c r="R762" i="30"/>
  <c r="G351" i="16" s="1"/>
  <c r="R763" i="30"/>
  <c r="G352" i="16" s="1"/>
  <c r="R764" i="30"/>
  <c r="G353" i="16" s="1"/>
  <c r="R765" i="30"/>
  <c r="G354" i="16" s="1"/>
  <c r="R766" i="30"/>
  <c r="G355" i="16" s="1"/>
  <c r="R767" i="30"/>
  <c r="G836" i="16" s="1"/>
  <c r="R768" i="30"/>
  <c r="G837" i="16" s="1"/>
  <c r="R769" i="30"/>
  <c r="G502" i="16" s="1"/>
  <c r="R770" i="30"/>
  <c r="G356" i="16" s="1"/>
  <c r="R771" i="30"/>
  <c r="G357" i="16" s="1"/>
  <c r="R772" i="30"/>
  <c r="G358" i="16" s="1"/>
  <c r="R773" i="30"/>
  <c r="G359" i="16" s="1"/>
  <c r="R774" i="30"/>
  <c r="G360" i="16" s="1"/>
  <c r="R775" i="30"/>
  <c r="G361" i="16" s="1"/>
  <c r="R776" i="30"/>
  <c r="G362" i="16" s="1"/>
  <c r="R777" i="30"/>
  <c r="G363" i="16" s="1"/>
  <c r="R778" i="30"/>
  <c r="G364" i="16" s="1"/>
  <c r="R779" i="30"/>
  <c r="G365" i="16" s="1"/>
  <c r="R780" i="30"/>
  <c r="G366" i="16" s="1"/>
  <c r="R781" i="30"/>
  <c r="G504" i="16" s="1"/>
  <c r="R782" i="30"/>
  <c r="G367" i="16" s="1"/>
  <c r="R783" i="30"/>
  <c r="G368" i="16" s="1"/>
  <c r="R784" i="30"/>
  <c r="G369" i="16" s="1"/>
  <c r="R785" i="30"/>
  <c r="G370" i="16" s="1"/>
  <c r="R786" i="30"/>
  <c r="G371" i="16" s="1"/>
  <c r="R787" i="30"/>
  <c r="G505" i="16" s="1"/>
  <c r="R788" i="30"/>
  <c r="G372" i="16" s="1"/>
  <c r="R789" i="30"/>
  <c r="G373" i="16" s="1"/>
  <c r="R790" i="30"/>
  <c r="G3" i="16" s="1"/>
  <c r="R791" i="30"/>
  <c r="G4" i="16" s="1"/>
  <c r="R792" i="30"/>
  <c r="G5" i="16" s="1"/>
  <c r="R793" i="30"/>
  <c r="G6" i="16" s="1"/>
  <c r="R794" i="30"/>
  <c r="G7" i="16" s="1"/>
  <c r="R795" i="30"/>
  <c r="G8" i="16" s="1"/>
  <c r="R796" i="30"/>
  <c r="R797" i="30"/>
  <c r="G838" i="16" s="1"/>
  <c r="R798" i="30"/>
  <c r="G839" i="16" s="1"/>
  <c r="R799" i="30"/>
  <c r="G840" i="16" s="1"/>
  <c r="R800" i="30"/>
  <c r="G841" i="16" s="1"/>
  <c r="R801" i="30"/>
  <c r="G842" i="16" s="1"/>
  <c r="R802" i="30"/>
  <c r="G843" i="16" s="1"/>
  <c r="R803" i="30"/>
  <c r="G844" i="16" s="1"/>
  <c r="R804" i="30"/>
  <c r="G845" i="16" s="1"/>
  <c r="R805" i="30"/>
  <c r="G846" i="16" s="1"/>
  <c r="R806" i="30"/>
  <c r="G506" i="16" s="1"/>
  <c r="R807" i="30"/>
  <c r="G847" i="16" s="1"/>
  <c r="R808" i="30"/>
  <c r="G939" i="16" s="1"/>
  <c r="R809" i="30"/>
  <c r="G940" i="16" s="1"/>
  <c r="R810" i="30"/>
  <c r="G807" i="16" s="1"/>
  <c r="R811" i="30"/>
  <c r="G808" i="16" s="1"/>
  <c r="R812" i="30"/>
  <c r="G809" i="16" s="1"/>
  <c r="R813" i="30"/>
  <c r="G810" i="16" s="1"/>
  <c r="R814" i="30"/>
  <c r="G811" i="16" s="1"/>
  <c r="R815" i="30"/>
  <c r="G812" i="16" s="1"/>
  <c r="R816" i="30"/>
  <c r="G813" i="16" s="1"/>
  <c r="R817" i="30"/>
  <c r="G814" i="16" s="1"/>
  <c r="R818" i="30"/>
  <c r="G815" i="16" s="1"/>
  <c r="R819" i="30"/>
  <c r="G816" i="16" s="1"/>
  <c r="R820" i="30"/>
  <c r="G508" i="16" s="1"/>
  <c r="R821" i="30"/>
  <c r="G509" i="16" s="1"/>
  <c r="R822" i="30"/>
  <c r="G374" i="16" s="1"/>
  <c r="R823" i="30"/>
  <c r="G375" i="16" s="1"/>
  <c r="R824" i="30"/>
  <c r="G376" i="16" s="1"/>
  <c r="R825" i="30"/>
  <c r="G377" i="16" s="1"/>
  <c r="R826" i="30"/>
  <c r="G378" i="16" s="1"/>
  <c r="R827" i="30"/>
  <c r="G379" i="16" s="1"/>
  <c r="R828" i="30"/>
  <c r="G941" i="16" s="1"/>
  <c r="R829" i="30"/>
  <c r="G942" i="16" s="1"/>
  <c r="R830" i="30"/>
  <c r="G943" i="16" s="1"/>
  <c r="R831" i="30"/>
  <c r="G944" i="16" s="1"/>
  <c r="R832" i="30"/>
  <c r="G286" i="16" s="1"/>
  <c r="R833" i="30"/>
  <c r="G287" i="16" s="1"/>
  <c r="R834" i="30"/>
  <c r="G288" i="16" s="1"/>
  <c r="R835" i="30"/>
  <c r="G289" i="16" s="1"/>
  <c r="R836" i="30"/>
  <c r="G290" i="16" s="1"/>
  <c r="R837" i="30"/>
  <c r="G291" i="16" s="1"/>
  <c r="R838" i="30"/>
  <c r="G292" i="16" s="1"/>
  <c r="R839" i="30"/>
  <c r="G293" i="16" s="1"/>
  <c r="R840" i="30"/>
  <c r="G294" i="16" s="1"/>
  <c r="R841" i="30"/>
  <c r="G295" i="16" s="1"/>
  <c r="R842" i="30"/>
  <c r="G511" i="16" s="1"/>
  <c r="R843" i="30"/>
  <c r="G380" i="16" s="1"/>
  <c r="R844" i="30"/>
  <c r="G381" i="16" s="1"/>
  <c r="R845" i="30"/>
  <c r="G382" i="16" s="1"/>
  <c r="R846" i="30"/>
  <c r="G383" i="16" s="1"/>
  <c r="R847" i="30"/>
  <c r="G945" i="16" s="1"/>
  <c r="R848" i="30"/>
  <c r="G946" i="16" s="1"/>
  <c r="R849" i="30"/>
  <c r="G947" i="16" s="1"/>
  <c r="R850" i="30"/>
  <c r="G948" i="16" s="1"/>
  <c r="R851" i="30"/>
  <c r="G949" i="16" s="1"/>
  <c r="R852" i="30"/>
  <c r="G950" i="16" s="1"/>
  <c r="R853" i="30"/>
  <c r="G296" i="16" s="1"/>
  <c r="R854" i="30"/>
  <c r="G297" i="16" s="1"/>
  <c r="R855" i="30"/>
  <c r="G298" i="16" s="1"/>
  <c r="R856" i="30"/>
  <c r="G299" i="16" s="1"/>
  <c r="R857" i="30"/>
  <c r="G300" i="16" s="1"/>
  <c r="R858" i="30"/>
  <c r="G301" i="16" s="1"/>
  <c r="R859" i="30"/>
  <c r="G302" i="16" s="1"/>
  <c r="R860" i="30"/>
  <c r="G303" i="16" s="1"/>
  <c r="R861" i="30"/>
  <c r="G304" i="16" s="1"/>
  <c r="R862" i="30"/>
  <c r="G305" i="16" s="1"/>
  <c r="R863" i="30"/>
  <c r="G384" i="16" s="1"/>
  <c r="R864" i="30"/>
  <c r="G385" i="16" s="1"/>
  <c r="R865" i="30"/>
  <c r="G386" i="16" s="1"/>
  <c r="R866" i="30"/>
  <c r="G387" i="16" s="1"/>
  <c r="R867" i="30"/>
  <c r="G388" i="16" s="1"/>
  <c r="R868" i="30"/>
  <c r="G389" i="16" s="1"/>
  <c r="R869" i="30"/>
  <c r="G390" i="16" s="1"/>
  <c r="R870" i="30"/>
  <c r="G512" i="16" s="1"/>
  <c r="R871" i="30"/>
  <c r="G543" i="16" s="1"/>
  <c r="R872" i="30"/>
  <c r="G951" i="16" s="1"/>
  <c r="R873" i="30"/>
  <c r="G952" i="16" s="1"/>
  <c r="R874" i="30"/>
  <c r="G544" i="16" s="1"/>
  <c r="R875" i="30"/>
  <c r="G500" i="16" s="1"/>
  <c r="R876" i="30"/>
  <c r="G306" i="16" s="1"/>
  <c r="R877" i="30"/>
  <c r="G307" i="16" s="1"/>
  <c r="R878" i="30"/>
  <c r="G308" i="16" s="1"/>
  <c r="R879" i="30"/>
  <c r="G309" i="16" s="1"/>
  <c r="R880" i="30"/>
  <c r="G310" i="16" s="1"/>
  <c r="R881" i="30"/>
  <c r="G311" i="16" s="1"/>
  <c r="R882" i="30"/>
  <c r="G312" i="16" s="1"/>
  <c r="R883" i="30"/>
  <c r="G313" i="16" s="1"/>
  <c r="R884" i="30"/>
  <c r="G314" i="16" s="1"/>
  <c r="R885" i="30"/>
  <c r="G315" i="16" s="1"/>
  <c r="R886" i="30"/>
  <c r="G316" i="16" s="1"/>
  <c r="R887" i="30"/>
  <c r="G848" i="16" s="1"/>
  <c r="R888" i="30"/>
  <c r="G849" i="16" s="1"/>
  <c r="R889" i="30"/>
  <c r="G850" i="16" s="1"/>
  <c r="R890" i="30"/>
  <c r="G851" i="16" s="1"/>
  <c r="R891" i="30"/>
  <c r="G852" i="16" s="1"/>
  <c r="R892" i="30"/>
  <c r="G853" i="16" s="1"/>
  <c r="R893" i="30"/>
  <c r="G854" i="16" s="1"/>
  <c r="R894" i="30"/>
  <c r="G855" i="16" s="1"/>
  <c r="R895" i="30"/>
  <c r="G856" i="16" s="1"/>
  <c r="R896" i="30"/>
  <c r="G857" i="16" s="1"/>
  <c r="R897" i="30"/>
  <c r="G858" i="16" s="1"/>
  <c r="R898" i="30"/>
  <c r="G859" i="16" s="1"/>
  <c r="R899" i="30"/>
  <c r="G860" i="16" s="1"/>
  <c r="R900" i="30"/>
  <c r="G861" i="16" s="1"/>
  <c r="R901" i="30"/>
  <c r="G862" i="16" s="1"/>
  <c r="R902" i="30"/>
  <c r="G863" i="16" s="1"/>
  <c r="R903" i="30"/>
  <c r="G864" i="16" s="1"/>
  <c r="R904" i="30"/>
  <c r="G865" i="16" s="1"/>
  <c r="R905" i="30"/>
  <c r="G866" i="16" s="1"/>
  <c r="R906" i="30"/>
  <c r="G867" i="16" s="1"/>
  <c r="R907" i="30"/>
  <c r="G868" i="16" s="1"/>
  <c r="R908" i="30"/>
  <c r="G869" i="16" s="1"/>
  <c r="R909" i="30"/>
  <c r="G514" i="16" s="1"/>
  <c r="R910" i="30"/>
  <c r="G391" i="16" s="1"/>
  <c r="R911" i="30"/>
  <c r="G392" i="16" s="1"/>
  <c r="R912" i="30"/>
  <c r="G393" i="16" s="1"/>
  <c r="R913" i="30"/>
  <c r="G394" i="16" s="1"/>
  <c r="R914" i="30"/>
  <c r="G395" i="16" s="1"/>
  <c r="R915" i="30"/>
  <c r="G396" i="16" s="1"/>
  <c r="R916" i="30"/>
  <c r="G397" i="16" s="1"/>
  <c r="R917" i="30"/>
  <c r="G398" i="16" s="1"/>
  <c r="R918" i="30"/>
  <c r="G399" i="16" s="1"/>
  <c r="R919" i="30"/>
  <c r="G400" i="16" s="1"/>
  <c r="R920" i="30"/>
  <c r="G401" i="16" s="1"/>
  <c r="R921" i="30"/>
  <c r="G402" i="16" s="1"/>
  <c r="R922" i="30"/>
  <c r="G403" i="16" s="1"/>
  <c r="R923" i="30"/>
  <c r="G404" i="16" s="1"/>
  <c r="R924" i="30"/>
  <c r="G405" i="16" s="1"/>
  <c r="R925" i="30"/>
  <c r="G406" i="16" s="1"/>
  <c r="R926" i="30"/>
  <c r="G407" i="16" s="1"/>
  <c r="R927" i="30"/>
  <c r="G408" i="16" s="1"/>
  <c r="R928" i="30"/>
  <c r="G409" i="16" s="1"/>
  <c r="R929" i="30"/>
  <c r="G410" i="16" s="1"/>
  <c r="R930" i="30"/>
  <c r="G411" i="16" s="1"/>
  <c r="R931" i="30"/>
  <c r="G515" i="16" s="1"/>
  <c r="R932" i="30"/>
  <c r="G516" i="16" s="1"/>
  <c r="R933" i="30"/>
  <c r="G517" i="16" s="1"/>
  <c r="R934" i="30"/>
  <c r="G412" i="16" s="1"/>
  <c r="R935" i="30"/>
  <c r="G413" i="16" s="1"/>
  <c r="R936" i="30"/>
  <c r="G414" i="16" s="1"/>
  <c r="R937" i="30"/>
  <c r="G415" i="16" s="1"/>
  <c r="R938" i="30"/>
  <c r="G416" i="16" s="1"/>
  <c r="R939" i="30"/>
  <c r="G417" i="16" s="1"/>
  <c r="R940" i="30"/>
  <c r="G418" i="16" s="1"/>
  <c r="R941" i="30"/>
  <c r="G419" i="16" s="1"/>
  <c r="R942" i="30"/>
  <c r="G420" i="16" s="1"/>
  <c r="R943" i="30"/>
  <c r="G421" i="16" s="1"/>
  <c r="R944" i="30"/>
  <c r="G422" i="16" s="1"/>
  <c r="R945" i="30"/>
  <c r="G423" i="16" s="1"/>
  <c r="R946" i="30"/>
  <c r="G424" i="16" s="1"/>
  <c r="R947" i="30"/>
  <c r="G425" i="16" s="1"/>
  <c r="R948" i="30"/>
  <c r="G426" i="16" s="1"/>
  <c r="R949" i="30"/>
  <c r="G427" i="16" s="1"/>
  <c r="R950" i="30"/>
  <c r="G428" i="16" s="1"/>
  <c r="R951" i="30"/>
  <c r="G429" i="16" s="1"/>
  <c r="R952" i="30"/>
  <c r="G430" i="16" s="1"/>
  <c r="R953" i="30"/>
  <c r="G431" i="16" s="1"/>
  <c r="R954" i="30"/>
  <c r="G432" i="16" s="1"/>
  <c r="R955" i="30"/>
  <c r="G433" i="16" s="1"/>
  <c r="R956" i="30"/>
  <c r="G518" i="16" s="1"/>
  <c r="R957" i="30"/>
  <c r="G519" i="16" s="1"/>
  <c r="R958" i="30"/>
  <c r="G520" i="16" s="1"/>
  <c r="R959" i="30"/>
  <c r="G522" i="16" s="1"/>
  <c r="R960" i="30"/>
  <c r="G434" i="16" s="1"/>
  <c r="R961" i="30"/>
  <c r="G435" i="16" s="1"/>
  <c r="R962" i="30"/>
  <c r="G436" i="16" s="1"/>
  <c r="R963" i="30"/>
  <c r="G437" i="16" s="1"/>
  <c r="R964" i="30"/>
  <c r="G438" i="16" s="1"/>
  <c r="R965" i="30"/>
  <c r="G439" i="16" s="1"/>
  <c r="R966" i="30"/>
  <c r="G440" i="16" s="1"/>
  <c r="R967" i="30"/>
  <c r="G441" i="16" s="1"/>
  <c r="R968" i="30"/>
  <c r="G442" i="16" s="1"/>
  <c r="R969" i="30"/>
  <c r="G443" i="16" s="1"/>
  <c r="R970" i="30"/>
  <c r="G444" i="16" s="1"/>
  <c r="R971" i="30"/>
  <c r="G445" i="16" s="1"/>
  <c r="R972" i="30"/>
  <c r="G446" i="16" s="1"/>
  <c r="R973" i="30"/>
  <c r="G447" i="16" s="1"/>
  <c r="R974" i="30"/>
  <c r="G448" i="16" s="1"/>
  <c r="R975" i="30"/>
  <c r="G449" i="16" s="1"/>
  <c r="R976" i="30"/>
  <c r="G450" i="16" s="1"/>
  <c r="R977" i="30"/>
  <c r="G451" i="16" s="1"/>
  <c r="R978" i="30"/>
  <c r="G870" i="16" s="1"/>
  <c r="R979" i="30"/>
  <c r="G871" i="16" s="1"/>
  <c r="R980" i="30"/>
  <c r="G872" i="16" s="1"/>
  <c r="R981" i="30"/>
  <c r="G873" i="16" s="1"/>
  <c r="R982" i="30"/>
  <c r="G874" i="16" s="1"/>
  <c r="R983" i="30"/>
  <c r="G875" i="16" s="1"/>
  <c r="R984" i="30"/>
  <c r="G876" i="16" s="1"/>
  <c r="R985" i="30"/>
  <c r="G877" i="16" s="1"/>
  <c r="R986" i="30"/>
  <c r="G878" i="16" s="1"/>
  <c r="R987" i="30"/>
  <c r="G879" i="16" s="1"/>
  <c r="R988" i="30"/>
  <c r="G880" i="16" s="1"/>
  <c r="R989" i="30"/>
  <c r="G881" i="16" s="1"/>
  <c r="R990" i="30"/>
  <c r="G882" i="16" s="1"/>
  <c r="R991" i="30"/>
  <c r="G883" i="16" s="1"/>
  <c r="R992" i="30"/>
  <c r="G884" i="16" s="1"/>
  <c r="R993" i="30"/>
  <c r="G885" i="16" s="1"/>
  <c r="R994" i="30"/>
  <c r="G886" i="16" s="1"/>
  <c r="R995" i="30"/>
  <c r="G887" i="16" s="1"/>
  <c r="R996" i="30"/>
  <c r="G888" i="16" s="1"/>
  <c r="R997" i="30"/>
  <c r="G889" i="16" s="1"/>
  <c r="R998" i="30"/>
  <c r="G890" i="16" s="1"/>
  <c r="R999" i="30"/>
  <c r="G523" i="16" s="1"/>
  <c r="R1000" i="30"/>
  <c r="G891" i="16" s="1"/>
  <c r="R1001" i="30"/>
  <c r="G452" i="16" s="1"/>
  <c r="R1002" i="30"/>
  <c r="G453" i="16" s="1"/>
  <c r="R1003" i="30"/>
  <c r="G454" i="16" s="1"/>
  <c r="R1004" i="30"/>
  <c r="G455" i="16" s="1"/>
  <c r="R1005" i="30"/>
  <c r="G456" i="16" s="1"/>
  <c r="R1006" i="30"/>
  <c r="G457" i="16" s="1"/>
  <c r="R1007" i="30"/>
  <c r="G458" i="16" s="1"/>
  <c r="R1008" i="30"/>
  <c r="G459" i="16" s="1"/>
  <c r="R1009" i="30"/>
  <c r="G892" i="16" s="1"/>
  <c r="R1010" i="30"/>
  <c r="G893" i="16" s="1"/>
  <c r="R1011" i="30"/>
  <c r="G460" i="16" s="1"/>
  <c r="R1012" i="30"/>
  <c r="G461" i="16" s="1"/>
  <c r="R1013" i="30"/>
  <c r="G462" i="16" s="1"/>
  <c r="R1014" i="30"/>
  <c r="G463" i="16" s="1"/>
  <c r="R1015" i="30"/>
  <c r="G464" i="16" s="1"/>
  <c r="R1016" i="30"/>
  <c r="G525" i="16" s="1"/>
  <c r="R1017" i="30"/>
  <c r="G526" i="16" s="1"/>
  <c r="R1018" i="30"/>
  <c r="G894" i="16" s="1"/>
  <c r="R1019" i="30"/>
  <c r="G465" i="16" s="1"/>
  <c r="R1020" i="30"/>
  <c r="G466" i="16" s="1"/>
  <c r="R1021" i="30"/>
  <c r="G467" i="16" s="1"/>
  <c r="R1022" i="30"/>
  <c r="G468" i="16" s="1"/>
  <c r="R1023" i="30"/>
  <c r="G469" i="16" s="1"/>
  <c r="R1024" i="30"/>
  <c r="G470" i="16" s="1"/>
  <c r="R1025" i="30"/>
  <c r="G471" i="16" s="1"/>
  <c r="R1026" i="30"/>
  <c r="G472" i="16" s="1"/>
  <c r="R1027" i="30"/>
  <c r="G473" i="16" s="1"/>
  <c r="R1028" i="30"/>
  <c r="G474" i="16" s="1"/>
  <c r="R1029" i="30"/>
  <c r="G895" i="16" s="1"/>
  <c r="R1030" i="30"/>
  <c r="G896" i="16" s="1"/>
  <c r="R1031" i="30"/>
  <c r="G475" i="16" s="1"/>
  <c r="R1032" i="30"/>
  <c r="G476" i="16" s="1"/>
  <c r="R1033" i="30"/>
  <c r="G477" i="16" s="1"/>
  <c r="R1034" i="30"/>
  <c r="G478" i="16" s="1"/>
  <c r="R1035" i="30"/>
  <c r="G897" i="16" s="1"/>
  <c r="R1036" i="30"/>
  <c r="G479" i="16" s="1"/>
  <c r="R1037" i="30"/>
  <c r="G480" i="16" s="1"/>
  <c r="R1038" i="30"/>
  <c r="G481" i="16" s="1"/>
  <c r="R1039" i="30"/>
  <c r="G898" i="16" s="1"/>
  <c r="R1040" i="30"/>
  <c r="G899" i="16" s="1"/>
  <c r="R1041" i="30"/>
  <c r="G482" i="16" s="1"/>
  <c r="R1042" i="30"/>
  <c r="G483" i="16" s="1"/>
  <c r="R1043" i="30"/>
  <c r="G484" i="16" s="1"/>
  <c r="R1044" i="30"/>
  <c r="G485" i="16" s="1"/>
  <c r="R1045" i="30"/>
  <c r="G486" i="16" s="1"/>
  <c r="R1046" i="30"/>
  <c r="G487" i="16" s="1"/>
  <c r="R1047" i="30"/>
  <c r="G488" i="16" s="1"/>
  <c r="R1048" i="30"/>
  <c r="G489" i="16" s="1"/>
  <c r="R1049" i="30"/>
  <c r="G490" i="16" s="1"/>
  <c r="R1050" i="30"/>
  <c r="G491" i="16" s="1"/>
  <c r="R1051" i="30"/>
  <c r="G900" i="16" s="1"/>
  <c r="R1052" i="30"/>
  <c r="G492" i="16" s="1"/>
  <c r="R1053" i="30"/>
  <c r="G493" i="16" s="1"/>
  <c r="R1054" i="30"/>
  <c r="G494" i="16" s="1"/>
  <c r="R1055" i="30"/>
  <c r="G495" i="16" s="1"/>
  <c r="R1056" i="30"/>
  <c r="G496" i="16" s="1"/>
  <c r="R1057" i="30"/>
  <c r="G497" i="16" s="1"/>
  <c r="R1058" i="30"/>
  <c r="G498" i="16" s="1"/>
  <c r="R1059" i="30"/>
  <c r="R1060" i="30"/>
  <c r="R1061" i="30"/>
  <c r="R1062" i="30"/>
  <c r="R1063" i="30"/>
  <c r="R1064" i="30"/>
  <c r="R1065" i="30"/>
  <c r="R1066" i="30"/>
  <c r="R1067" i="30"/>
  <c r="R1068" i="30"/>
  <c r="R1069" i="30"/>
  <c r="R1070" i="30"/>
  <c r="R1071" i="30"/>
  <c r="R1072" i="30"/>
  <c r="R1073" i="30"/>
  <c r="R1074" i="30"/>
  <c r="R1075" i="30"/>
  <c r="R1076" i="30"/>
  <c r="R1077" i="30"/>
  <c r="R1078" i="30"/>
  <c r="R1079" i="30"/>
  <c r="R1080" i="30"/>
  <c r="R1081" i="30"/>
  <c r="R1082" i="30"/>
  <c r="R1083" i="30"/>
  <c r="R1084" i="30"/>
  <c r="R1085" i="30"/>
  <c r="R1086" i="30"/>
  <c r="R1087" i="30"/>
  <c r="R1088" i="30"/>
  <c r="R1089" i="30"/>
  <c r="R1090" i="30"/>
  <c r="R1091" i="30"/>
  <c r="R1092" i="30"/>
  <c r="R1093" i="30"/>
  <c r="R1094" i="30"/>
  <c r="R1095" i="30"/>
  <c r="R1096" i="30"/>
  <c r="R1097" i="30"/>
  <c r="R1098" i="30"/>
  <c r="R1099" i="30"/>
  <c r="R1100" i="30"/>
  <c r="R1101" i="30"/>
  <c r="R1102" i="30"/>
  <c r="R1103" i="30"/>
  <c r="R1104" i="30"/>
  <c r="R1105" i="30"/>
  <c r="R1106" i="30"/>
  <c r="R1107" i="30"/>
  <c r="R1108" i="30"/>
  <c r="R1109" i="30"/>
  <c r="R1110" i="30"/>
  <c r="R1111" i="30"/>
  <c r="R1112" i="30"/>
  <c r="R1113" i="30"/>
  <c r="R1114" i="30"/>
  <c r="R1115" i="30"/>
  <c r="R1116" i="30"/>
  <c r="R1117" i="30"/>
  <c r="R1118" i="30"/>
  <c r="R1119" i="30"/>
  <c r="R1120" i="30"/>
  <c r="R1121" i="30"/>
  <c r="R1122" i="30"/>
  <c r="R1123" i="30"/>
  <c r="R1124" i="30"/>
  <c r="R1125" i="30"/>
  <c r="R1126" i="30"/>
  <c r="R1127" i="30"/>
  <c r="R1128" i="30"/>
  <c r="R1129" i="30"/>
  <c r="R1130" i="30"/>
  <c r="R1131" i="30"/>
  <c r="R1132" i="30"/>
  <c r="R1133" i="30"/>
  <c r="R1134" i="30"/>
  <c r="R1135" i="30"/>
  <c r="R1136" i="30"/>
  <c r="R1137" i="30"/>
  <c r="R1138" i="30"/>
  <c r="R1139" i="30"/>
  <c r="R1140" i="30"/>
  <c r="R1141" i="30"/>
  <c r="R1142" i="30"/>
  <c r="R1143" i="30"/>
  <c r="R1144" i="30"/>
  <c r="R1145" i="30"/>
  <c r="R1146" i="30"/>
  <c r="R1147" i="30"/>
  <c r="R1148" i="30"/>
  <c r="R1149" i="30"/>
  <c r="R1150" i="30"/>
  <c r="R1151" i="30"/>
  <c r="R1152" i="30"/>
  <c r="R1153" i="30"/>
  <c r="R1154" i="30"/>
  <c r="R1155" i="30"/>
  <c r="R1156" i="30"/>
  <c r="R5" i="30"/>
  <c r="I24" i="26" l="1"/>
  <c r="F22" i="26"/>
  <c r="B22" i="26"/>
  <c r="J21" i="26"/>
  <c r="I21" i="26"/>
  <c r="H21" i="26"/>
  <c r="G21" i="26"/>
  <c r="F21" i="26"/>
  <c r="E21" i="26"/>
  <c r="D21" i="26"/>
  <c r="K21" i="26" s="1"/>
  <c r="L21" i="26" s="1"/>
  <c r="J20" i="26"/>
  <c r="I20" i="26"/>
  <c r="H20" i="26"/>
  <c r="G20" i="26"/>
  <c r="F20" i="26"/>
  <c r="E20" i="26"/>
  <c r="D20" i="26"/>
  <c r="K20" i="26" s="1"/>
  <c r="L20" i="26" s="1"/>
  <c r="J19" i="26"/>
  <c r="I19" i="26"/>
  <c r="H19" i="26"/>
  <c r="G19" i="26"/>
  <c r="F19" i="26"/>
  <c r="E19" i="26"/>
  <c r="D19" i="26"/>
  <c r="K19" i="26" s="1"/>
  <c r="L19" i="26" s="1"/>
  <c r="J18" i="26"/>
  <c r="J22" i="26" s="1"/>
  <c r="J23" i="26" s="1"/>
  <c r="J24" i="26" s="1"/>
  <c r="I18" i="26"/>
  <c r="I22" i="26" s="1"/>
  <c r="H18" i="26"/>
  <c r="H22" i="26" s="1"/>
  <c r="H23" i="26" s="1"/>
  <c r="H24" i="26" s="1"/>
  <c r="G18" i="26"/>
  <c r="G22" i="26" s="1"/>
  <c r="G23" i="26" s="1"/>
  <c r="G24" i="26" s="1"/>
  <c r="F18" i="26"/>
  <c r="E18" i="26"/>
  <c r="E22" i="26" s="1"/>
  <c r="E23" i="26" s="1"/>
  <c r="E24" i="26" s="1"/>
  <c r="E25" i="26" s="1"/>
  <c r="D18" i="26"/>
  <c r="K18" i="26" s="1"/>
  <c r="K16" i="26"/>
  <c r="I12" i="26"/>
  <c r="B10" i="26"/>
  <c r="F23" i="26" s="1"/>
  <c r="F24" i="26" s="1"/>
  <c r="J9" i="26"/>
  <c r="K9" i="26" s="1"/>
  <c r="I9" i="26"/>
  <c r="H9" i="26"/>
  <c r="G9" i="26"/>
  <c r="F9" i="26"/>
  <c r="E9" i="26"/>
  <c r="D9" i="26"/>
  <c r="J8" i="26"/>
  <c r="I8" i="26"/>
  <c r="H8" i="26"/>
  <c r="G8" i="26"/>
  <c r="G10" i="26" s="1"/>
  <c r="G11" i="26" s="1"/>
  <c r="G12" i="26" s="1"/>
  <c r="F8" i="26"/>
  <c r="E8" i="26"/>
  <c r="D8" i="26"/>
  <c r="K8" i="26" s="1"/>
  <c r="J7" i="26"/>
  <c r="I7" i="26"/>
  <c r="I10" i="26" s="1"/>
  <c r="H7" i="26"/>
  <c r="H10" i="26" s="1"/>
  <c r="H11" i="26" s="1"/>
  <c r="H12" i="26" s="1"/>
  <c r="G7" i="26"/>
  <c r="F7" i="26"/>
  <c r="E7" i="26"/>
  <c r="D7" i="26"/>
  <c r="K7" i="26" s="1"/>
  <c r="J6" i="26"/>
  <c r="K6" i="26" s="1"/>
  <c r="I6" i="26"/>
  <c r="H6" i="26"/>
  <c r="G6" i="26"/>
  <c r="F6" i="26"/>
  <c r="F10" i="26" s="1"/>
  <c r="F11" i="26" s="1"/>
  <c r="F12" i="26" s="1"/>
  <c r="E6" i="26"/>
  <c r="E10" i="26" s="1"/>
  <c r="E11" i="26" s="1"/>
  <c r="E12" i="26" s="1"/>
  <c r="D6" i="26"/>
  <c r="D10" i="26" s="1"/>
  <c r="M19" i="26" l="1"/>
  <c r="N19" i="26" s="1"/>
  <c r="M20" i="26"/>
  <c r="N20" i="26" s="1"/>
  <c r="O20" i="26"/>
  <c r="D11" i="26"/>
  <c r="M21" i="26"/>
  <c r="N21" i="26" s="1"/>
  <c r="K22" i="26"/>
  <c r="K23" i="26" s="1"/>
  <c r="K24" i="26" s="1"/>
  <c r="L18" i="26"/>
  <c r="D22" i="26"/>
  <c r="D23" i="26" s="1"/>
  <c r="D24" i="26" s="1"/>
  <c r="J10" i="26"/>
  <c r="J11" i="26" s="1"/>
  <c r="J12" i="26" s="1"/>
  <c r="D12" i="26" l="1"/>
  <c r="K12" i="26" s="1"/>
  <c r="K11" i="26"/>
  <c r="O19" i="26"/>
  <c r="L22" i="26"/>
  <c r="L23" i="26" s="1"/>
  <c r="L24" i="26" s="1"/>
  <c r="M18" i="26"/>
  <c r="O21" i="26"/>
  <c r="K10" i="26"/>
  <c r="M22" i="26" l="1"/>
  <c r="M23" i="26" s="1"/>
  <c r="M24" i="26" s="1"/>
  <c r="N18" i="26"/>
  <c r="N22" i="26" l="1"/>
  <c r="N23" i="26" s="1"/>
  <c r="N24" i="26" s="1"/>
  <c r="O18" i="26"/>
  <c r="O22" i="26" s="1"/>
  <c r="O23" i="26" s="1"/>
  <c r="O24" i="26" s="1"/>
  <c r="J18" i="25" l="1"/>
  <c r="D18" i="25"/>
  <c r="G18" i="25" s="1"/>
  <c r="C18" i="25"/>
  <c r="J17" i="25"/>
  <c r="D17" i="25"/>
  <c r="G17" i="25" s="1"/>
  <c r="J16" i="25"/>
  <c r="D16" i="25"/>
  <c r="G16" i="25" s="1"/>
  <c r="C16" i="25"/>
  <c r="J15" i="25"/>
  <c r="G15" i="25"/>
  <c r="J14" i="25"/>
  <c r="D14" i="25"/>
  <c r="C14" i="25" s="1"/>
  <c r="J13" i="25"/>
  <c r="D13" i="25"/>
  <c r="G13" i="25" s="1"/>
  <c r="D12" i="25"/>
  <c r="F12" i="25" s="1"/>
  <c r="G12" i="25" s="1"/>
  <c r="H12" i="25" s="1"/>
  <c r="J12" i="25" s="1"/>
  <c r="J11" i="25"/>
  <c r="G11" i="25"/>
  <c r="D11" i="25"/>
  <c r="C11" i="25"/>
  <c r="J10" i="25"/>
  <c r="D10" i="25"/>
  <c r="G10" i="25" s="1"/>
  <c r="C10" i="25"/>
  <c r="D9" i="25"/>
  <c r="F9" i="25" s="1"/>
  <c r="G9" i="25" s="1"/>
  <c r="H9" i="25" s="1"/>
  <c r="J9" i="25" s="1"/>
  <c r="J8" i="25"/>
  <c r="D8" i="25"/>
  <c r="G8" i="25" s="1"/>
  <c r="J7" i="25"/>
  <c r="D7" i="25"/>
  <c r="G7" i="25" s="1"/>
  <c r="C7" i="25"/>
  <c r="J6" i="25"/>
  <c r="D6" i="25"/>
  <c r="G6" i="25" s="1"/>
  <c r="C6" i="25"/>
  <c r="C13" i="25" l="1"/>
  <c r="C8" i="25"/>
  <c r="C17" i="25"/>
  <c r="G14" i="25"/>
  <c r="I200" i="24" l="1"/>
  <c r="I199" i="24"/>
  <c r="I198" i="24"/>
  <c r="I197" i="24"/>
  <c r="I196" i="24"/>
  <c r="I195" i="24"/>
  <c r="I194" i="24"/>
  <c r="I193" i="24"/>
  <c r="I192" i="24"/>
  <c r="I191" i="24"/>
  <c r="I190" i="24"/>
  <c r="I189" i="24"/>
  <c r="I188" i="24"/>
  <c r="I187" i="24"/>
  <c r="I186" i="24"/>
  <c r="I185" i="24"/>
  <c r="I184" i="24"/>
  <c r="I183" i="24"/>
  <c r="I182" i="24"/>
  <c r="I181" i="24"/>
  <c r="I180" i="24"/>
  <c r="I179" i="24"/>
  <c r="I178" i="24"/>
  <c r="I177" i="24"/>
  <c r="I176" i="24"/>
  <c r="I175" i="24"/>
  <c r="I174" i="24"/>
  <c r="I173" i="24"/>
  <c r="I172" i="24"/>
  <c r="I171" i="24"/>
  <c r="I170" i="24"/>
  <c r="I169" i="24"/>
  <c r="I168" i="24"/>
  <c r="I167" i="24"/>
  <c r="I166" i="24"/>
  <c r="I165" i="24"/>
  <c r="I164" i="24"/>
  <c r="I163" i="24"/>
  <c r="I162" i="24"/>
  <c r="I161" i="24"/>
  <c r="I160" i="24"/>
  <c r="I159" i="24"/>
  <c r="I158" i="24"/>
  <c r="I157" i="24"/>
  <c r="I156" i="24"/>
  <c r="I155" i="24"/>
  <c r="I154" i="24"/>
  <c r="I153" i="24"/>
  <c r="I152" i="24"/>
  <c r="I151" i="24"/>
  <c r="I150" i="24"/>
  <c r="I149" i="24"/>
  <c r="I148" i="24"/>
  <c r="I147" i="24"/>
  <c r="I146" i="24"/>
  <c r="I145" i="24"/>
  <c r="I144" i="24"/>
  <c r="I143" i="24"/>
  <c r="I142" i="24"/>
  <c r="I141" i="24"/>
  <c r="I140" i="24"/>
  <c r="I139" i="24"/>
  <c r="I138" i="24"/>
  <c r="I137" i="24"/>
  <c r="I136" i="24"/>
  <c r="I135" i="24"/>
  <c r="I134" i="24"/>
  <c r="I133" i="24"/>
  <c r="I132" i="24"/>
  <c r="I131" i="24"/>
  <c r="I130" i="24"/>
  <c r="I129" i="24"/>
  <c r="I128" i="24"/>
  <c r="I127" i="24"/>
  <c r="I126" i="24"/>
  <c r="I125" i="24"/>
  <c r="I124" i="24"/>
  <c r="I123" i="24"/>
  <c r="I122" i="24"/>
  <c r="I121" i="24"/>
  <c r="I120" i="24"/>
  <c r="I119" i="24"/>
  <c r="I118" i="24"/>
  <c r="I117" i="24"/>
  <c r="I116" i="24"/>
  <c r="I115" i="24"/>
  <c r="I114" i="24"/>
  <c r="I113" i="24"/>
  <c r="I112" i="24"/>
  <c r="I111" i="24"/>
  <c r="I110" i="24"/>
  <c r="I109" i="24"/>
  <c r="I108" i="24"/>
  <c r="I107" i="24"/>
  <c r="I106" i="24"/>
  <c r="I105" i="24"/>
  <c r="I104" i="24"/>
  <c r="I103" i="24"/>
  <c r="I102" i="24"/>
  <c r="I101" i="24"/>
  <c r="I100" i="24"/>
  <c r="I99" i="24"/>
  <c r="I98" i="24"/>
  <c r="I97" i="24"/>
  <c r="I96" i="24"/>
  <c r="I95" i="24"/>
  <c r="I94" i="24"/>
  <c r="I93" i="24"/>
  <c r="I92" i="24"/>
  <c r="I91" i="24"/>
  <c r="I90" i="24"/>
  <c r="I89" i="24"/>
  <c r="I88" i="24"/>
  <c r="I87" i="24"/>
  <c r="I86" i="24"/>
  <c r="I85" i="24"/>
  <c r="I84" i="24"/>
  <c r="I83" i="24"/>
  <c r="I82" i="24"/>
  <c r="I81" i="24"/>
  <c r="I80" i="24"/>
  <c r="I79" i="24"/>
  <c r="I78" i="24"/>
  <c r="I77" i="24"/>
  <c r="I76" i="24"/>
  <c r="I75" i="24"/>
  <c r="I74" i="24"/>
  <c r="I73" i="24"/>
  <c r="I72" i="24"/>
  <c r="I71" i="24"/>
  <c r="I70" i="24"/>
  <c r="I69" i="24"/>
  <c r="I68" i="24"/>
  <c r="I67" i="24"/>
  <c r="I66" i="24"/>
  <c r="I65" i="24"/>
  <c r="I64" i="24"/>
  <c r="I63" i="24"/>
  <c r="I62" i="24"/>
  <c r="I61" i="24"/>
  <c r="I60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2" i="24"/>
  <c r="C64" i="21" l="1"/>
  <c r="Z32" i="21"/>
  <c r="AA34" i="20"/>
  <c r="C13" i="12"/>
  <c r="Z21" i="21" l="1"/>
  <c r="Z22" i="21"/>
  <c r="Z23" i="21"/>
  <c r="Z24" i="21"/>
  <c r="C21" i="21" l="1"/>
  <c r="C22" i="21"/>
  <c r="C23" i="21"/>
  <c r="C24" i="21"/>
  <c r="E10" i="21"/>
  <c r="F10" i="21"/>
  <c r="F12" i="21" s="1"/>
  <c r="B4" i="10" s="1"/>
  <c r="G10" i="21"/>
  <c r="H10" i="21"/>
  <c r="I10" i="21"/>
  <c r="J10" i="21"/>
  <c r="K10" i="21"/>
  <c r="L10" i="21"/>
  <c r="M10" i="21"/>
  <c r="N10" i="21"/>
  <c r="O10" i="21"/>
  <c r="P10" i="21"/>
  <c r="Q10" i="21"/>
  <c r="R10" i="21"/>
  <c r="R12" i="21" s="1"/>
  <c r="B17" i="10" s="1"/>
  <c r="S10" i="21"/>
  <c r="T10" i="21"/>
  <c r="T12" i="21" s="1"/>
  <c r="B21" i="10" s="1"/>
  <c r="U10" i="21"/>
  <c r="V10" i="21"/>
  <c r="W10" i="21"/>
  <c r="X10" i="21"/>
  <c r="Y10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E13" i="21"/>
  <c r="C7" i="10" s="1"/>
  <c r="F13" i="21"/>
  <c r="C4" i="10" s="1"/>
  <c r="G13" i="21"/>
  <c r="C6" i="10" s="1"/>
  <c r="H13" i="21"/>
  <c r="C10" i="10" s="1"/>
  <c r="G13" i="1" s="1"/>
  <c r="I13" i="21"/>
  <c r="C11" i="10" s="1"/>
  <c r="J13" i="21"/>
  <c r="C24" i="10" s="1"/>
  <c r="K13" i="21"/>
  <c r="C23" i="10" s="1"/>
  <c r="L13" i="21"/>
  <c r="C22" i="10" s="1"/>
  <c r="M13" i="21"/>
  <c r="C8" i="10" s="1"/>
  <c r="N13" i="21"/>
  <c r="C9" i="10" s="1"/>
  <c r="O13" i="21"/>
  <c r="C12" i="10" s="1"/>
  <c r="P13" i="21"/>
  <c r="C13" i="10" s="1"/>
  <c r="Q13" i="21"/>
  <c r="C15" i="10" s="1"/>
  <c r="R13" i="21"/>
  <c r="C17" i="10" s="1"/>
  <c r="S13" i="21"/>
  <c r="C16" i="10" s="1"/>
  <c r="T13" i="21"/>
  <c r="C21" i="10" s="1"/>
  <c r="U13" i="21"/>
  <c r="C14" i="10" s="1"/>
  <c r="V13" i="21"/>
  <c r="C5" i="10" s="1"/>
  <c r="W13" i="21"/>
  <c r="C19" i="10" s="1"/>
  <c r="X13" i="21"/>
  <c r="C20" i="10" s="1"/>
  <c r="Y13" i="21"/>
  <c r="C18" i="10" s="1"/>
  <c r="E14" i="21"/>
  <c r="D7" i="10" s="1"/>
  <c r="F14" i="21"/>
  <c r="D4" i="10" s="1"/>
  <c r="G14" i="21"/>
  <c r="D6" i="10" s="1"/>
  <c r="H14" i="21"/>
  <c r="D10" i="10" s="1"/>
  <c r="G14" i="1" s="1"/>
  <c r="I14" i="21"/>
  <c r="D11" i="10" s="1"/>
  <c r="J14" i="21"/>
  <c r="D24" i="10" s="1"/>
  <c r="K14" i="21"/>
  <c r="D23" i="10" s="1"/>
  <c r="L14" i="21"/>
  <c r="D22" i="10" s="1"/>
  <c r="M14" i="21"/>
  <c r="D8" i="10" s="1"/>
  <c r="N14" i="21"/>
  <c r="D9" i="10" s="1"/>
  <c r="O14" i="21"/>
  <c r="D12" i="10" s="1"/>
  <c r="P14" i="21"/>
  <c r="D13" i="10" s="1"/>
  <c r="Q14" i="21"/>
  <c r="D15" i="10" s="1"/>
  <c r="R14" i="21"/>
  <c r="D17" i="10" s="1"/>
  <c r="S14" i="21"/>
  <c r="D16" i="10" s="1"/>
  <c r="T14" i="21"/>
  <c r="D21" i="10" s="1"/>
  <c r="U14" i="21"/>
  <c r="D14" i="10" s="1"/>
  <c r="V14" i="21"/>
  <c r="D5" i="10" s="1"/>
  <c r="W14" i="21"/>
  <c r="D19" i="10" s="1"/>
  <c r="X14" i="21"/>
  <c r="D20" i="10" s="1"/>
  <c r="Y14" i="21"/>
  <c r="D18" i="10" s="1"/>
  <c r="E15" i="21"/>
  <c r="E7" i="10" s="1"/>
  <c r="F15" i="21"/>
  <c r="E4" i="10" s="1"/>
  <c r="G15" i="21"/>
  <c r="E6" i="10" s="1"/>
  <c r="H15" i="21"/>
  <c r="E10" i="10" s="1"/>
  <c r="G15" i="1" s="1"/>
  <c r="I15" i="21"/>
  <c r="E11" i="10" s="1"/>
  <c r="J15" i="21"/>
  <c r="E24" i="10" s="1"/>
  <c r="K15" i="21"/>
  <c r="E23" i="10" s="1"/>
  <c r="L15" i="21"/>
  <c r="E22" i="10" s="1"/>
  <c r="M15" i="21"/>
  <c r="E8" i="10" s="1"/>
  <c r="N15" i="21"/>
  <c r="E9" i="10" s="1"/>
  <c r="H17" i="39" s="1"/>
  <c r="O15" i="21"/>
  <c r="E12" i="10" s="1"/>
  <c r="P15" i="21"/>
  <c r="E13" i="10" s="1"/>
  <c r="Q15" i="21"/>
  <c r="E15" i="10" s="1"/>
  <c r="R15" i="21"/>
  <c r="E17" i="10" s="1"/>
  <c r="S15" i="21"/>
  <c r="E16" i="10" s="1"/>
  <c r="T15" i="21"/>
  <c r="E21" i="10" s="1"/>
  <c r="U15" i="21"/>
  <c r="E14" i="10" s="1"/>
  <c r="V15" i="21"/>
  <c r="E5" i="10" s="1"/>
  <c r="W15" i="21"/>
  <c r="E19" i="10" s="1"/>
  <c r="Y15" i="21"/>
  <c r="E18" i="10" s="1"/>
  <c r="D11" i="21"/>
  <c r="D13" i="21"/>
  <c r="C3" i="10" s="1"/>
  <c r="D14" i="21"/>
  <c r="D3" i="10" s="1"/>
  <c r="D15" i="21"/>
  <c r="E3" i="10" s="1"/>
  <c r="C14" i="21"/>
  <c r="D2" i="10" s="1"/>
  <c r="C15" i="21"/>
  <c r="E2" i="10" s="1"/>
  <c r="C21" i="20"/>
  <c r="F11" i="20"/>
  <c r="G11" i="20"/>
  <c r="H11" i="20"/>
  <c r="I11" i="20"/>
  <c r="J11" i="20"/>
  <c r="K11" i="20"/>
  <c r="L11" i="20"/>
  <c r="M11" i="20"/>
  <c r="N11" i="20"/>
  <c r="O11" i="20"/>
  <c r="P11" i="20"/>
  <c r="P17" i="20" s="1"/>
  <c r="Q11" i="20"/>
  <c r="Q17" i="20" s="1"/>
  <c r="R11" i="20"/>
  <c r="S11" i="20"/>
  <c r="T11" i="20"/>
  <c r="U11" i="20"/>
  <c r="V11" i="20"/>
  <c r="W11" i="20"/>
  <c r="X11" i="20"/>
  <c r="Y11" i="20"/>
  <c r="Z11" i="20"/>
  <c r="F12" i="20"/>
  <c r="G12" i="20"/>
  <c r="G17" i="20" s="1"/>
  <c r="H12" i="20"/>
  <c r="H17" i="20" s="1"/>
  <c r="I12" i="20"/>
  <c r="J12" i="20"/>
  <c r="K12" i="20"/>
  <c r="L12" i="20"/>
  <c r="M12" i="20"/>
  <c r="N12" i="20"/>
  <c r="O12" i="20"/>
  <c r="P12" i="20"/>
  <c r="Q12" i="20"/>
  <c r="R12" i="20"/>
  <c r="S12" i="20"/>
  <c r="S17" i="20" s="1"/>
  <c r="T12" i="20"/>
  <c r="T17" i="20" s="1"/>
  <c r="U12" i="20"/>
  <c r="V12" i="20"/>
  <c r="W12" i="20"/>
  <c r="X12" i="20"/>
  <c r="Y12" i="20"/>
  <c r="Z12" i="20"/>
  <c r="F13" i="20"/>
  <c r="G13" i="20"/>
  <c r="H13" i="20"/>
  <c r="I13" i="20"/>
  <c r="J13" i="20"/>
  <c r="J17" i="20" s="1"/>
  <c r="K13" i="20"/>
  <c r="L13" i="20"/>
  <c r="M13" i="20"/>
  <c r="N13" i="20"/>
  <c r="O13" i="20"/>
  <c r="P13" i="20"/>
  <c r="Q13" i="20"/>
  <c r="R13" i="20"/>
  <c r="S13" i="20"/>
  <c r="T13" i="20"/>
  <c r="U13" i="20"/>
  <c r="V13" i="20"/>
  <c r="V17" i="20" s="1"/>
  <c r="W13" i="20"/>
  <c r="X13" i="20"/>
  <c r="Y13" i="20"/>
  <c r="Z13" i="20"/>
  <c r="F14" i="20"/>
  <c r="G14" i="20"/>
  <c r="H14" i="20"/>
  <c r="I14" i="20"/>
  <c r="J14" i="20"/>
  <c r="K14" i="20"/>
  <c r="L14" i="20"/>
  <c r="M14" i="20"/>
  <c r="M17" i="20" s="1"/>
  <c r="N14" i="20"/>
  <c r="N17" i="20" s="1"/>
  <c r="O14" i="20"/>
  <c r="P14" i="20"/>
  <c r="Q14" i="20"/>
  <c r="R14" i="20"/>
  <c r="S14" i="20"/>
  <c r="T14" i="20"/>
  <c r="U14" i="20"/>
  <c r="V14" i="20"/>
  <c r="W14" i="20"/>
  <c r="X14" i="20"/>
  <c r="Y14" i="20"/>
  <c r="Y17" i="20" s="1"/>
  <c r="Z14" i="20"/>
  <c r="Z17" i="20" s="1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E13" i="20"/>
  <c r="E14" i="20"/>
  <c r="E15" i="20"/>
  <c r="E16" i="20"/>
  <c r="C13" i="20"/>
  <c r="C14" i="20"/>
  <c r="C15" i="20"/>
  <c r="C16" i="20"/>
  <c r="C11" i="20"/>
  <c r="C10" i="21" s="1"/>
  <c r="C22" i="19"/>
  <c r="F11" i="19"/>
  <c r="F17" i="19" s="1"/>
  <c r="G11" i="19"/>
  <c r="H11" i="19"/>
  <c r="I11" i="19"/>
  <c r="J11" i="19"/>
  <c r="K11" i="19"/>
  <c r="L11" i="19"/>
  <c r="L17" i="19" s="1"/>
  <c r="M11" i="19"/>
  <c r="N11" i="19"/>
  <c r="O11" i="19"/>
  <c r="P11" i="19"/>
  <c r="Q11" i="19"/>
  <c r="Q17" i="19" s="1"/>
  <c r="R11" i="19"/>
  <c r="R17" i="19" s="1"/>
  <c r="S11" i="19"/>
  <c r="T11" i="19"/>
  <c r="U11" i="19"/>
  <c r="V11" i="19"/>
  <c r="W11" i="19"/>
  <c r="X11" i="19"/>
  <c r="X17" i="19" s="1"/>
  <c r="Y11" i="19"/>
  <c r="Y17" i="19" s="1"/>
  <c r="Z11" i="19"/>
  <c r="F12" i="19"/>
  <c r="G12" i="19"/>
  <c r="H12" i="19"/>
  <c r="H17" i="19" s="1"/>
  <c r="I12" i="19"/>
  <c r="I17" i="19" s="1"/>
  <c r="J12" i="19"/>
  <c r="K12" i="19"/>
  <c r="L12" i="19"/>
  <c r="M12" i="19"/>
  <c r="N12" i="19"/>
  <c r="O12" i="19"/>
  <c r="O17" i="19" s="1"/>
  <c r="P12" i="19"/>
  <c r="Q12" i="19"/>
  <c r="R12" i="19"/>
  <c r="S12" i="19"/>
  <c r="T12" i="19"/>
  <c r="T17" i="19" s="1"/>
  <c r="U12" i="19"/>
  <c r="U17" i="19" s="1"/>
  <c r="V12" i="19"/>
  <c r="W12" i="19"/>
  <c r="X12" i="19"/>
  <c r="Y12" i="19"/>
  <c r="Z12" i="19"/>
  <c r="F13" i="19"/>
  <c r="G13" i="19"/>
  <c r="H13" i="19"/>
  <c r="I13" i="19"/>
  <c r="J13" i="19"/>
  <c r="K13" i="19"/>
  <c r="L13" i="19"/>
  <c r="M13" i="19"/>
  <c r="N13" i="19"/>
  <c r="O13" i="19"/>
  <c r="P13" i="19"/>
  <c r="Q13" i="19"/>
  <c r="R13" i="19"/>
  <c r="S13" i="19"/>
  <c r="S17" i="19" s="1"/>
  <c r="T13" i="19"/>
  <c r="U13" i="19"/>
  <c r="V13" i="19"/>
  <c r="W13" i="19"/>
  <c r="X13" i="19"/>
  <c r="Y13" i="19"/>
  <c r="Z13" i="19"/>
  <c r="F14" i="19"/>
  <c r="G14" i="19"/>
  <c r="H14" i="19"/>
  <c r="I14" i="19"/>
  <c r="J14" i="19"/>
  <c r="K14" i="19"/>
  <c r="L14" i="19"/>
  <c r="M14" i="19"/>
  <c r="N14" i="19"/>
  <c r="N17" i="19" s="1"/>
  <c r="O14" i="19"/>
  <c r="P14" i="19"/>
  <c r="Q14" i="19"/>
  <c r="R14" i="19"/>
  <c r="S14" i="19"/>
  <c r="T14" i="19"/>
  <c r="U14" i="19"/>
  <c r="V14" i="19"/>
  <c r="W14" i="19"/>
  <c r="X14" i="19"/>
  <c r="Y14" i="19"/>
  <c r="Z14" i="19"/>
  <c r="Z17" i="19" s="1"/>
  <c r="F15" i="19"/>
  <c r="G15" i="19"/>
  <c r="H15" i="19"/>
  <c r="I15" i="19"/>
  <c r="J15" i="19"/>
  <c r="K15" i="19"/>
  <c r="L15" i="19"/>
  <c r="M15" i="19"/>
  <c r="M17" i="19" s="1"/>
  <c r="N15" i="19"/>
  <c r="O15" i="19"/>
  <c r="P15" i="19"/>
  <c r="Q15" i="19"/>
  <c r="R15" i="19"/>
  <c r="S15" i="19"/>
  <c r="T15" i="19"/>
  <c r="U15" i="19"/>
  <c r="V15" i="19"/>
  <c r="W15" i="19"/>
  <c r="X15" i="19"/>
  <c r="Y15" i="19"/>
  <c r="Z15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E12" i="19"/>
  <c r="E12" i="20" s="1"/>
  <c r="E13" i="19"/>
  <c r="E14" i="19"/>
  <c r="E15" i="19"/>
  <c r="E16" i="19"/>
  <c r="C12" i="19"/>
  <c r="C13" i="19"/>
  <c r="C14" i="19"/>
  <c r="C15" i="19"/>
  <c r="C16" i="19"/>
  <c r="E11" i="19"/>
  <c r="E11" i="20" s="1"/>
  <c r="C11" i="19"/>
  <c r="Z36" i="20"/>
  <c r="X36" i="20"/>
  <c r="V36" i="20"/>
  <c r="U36" i="20"/>
  <c r="S36" i="20"/>
  <c r="P36" i="20"/>
  <c r="N36" i="20"/>
  <c r="L36" i="20"/>
  <c r="J36" i="20"/>
  <c r="I36" i="20"/>
  <c r="G36" i="20"/>
  <c r="Z35" i="20"/>
  <c r="Y35" i="20"/>
  <c r="Y36" i="20" s="1"/>
  <c r="X35" i="20"/>
  <c r="W35" i="20"/>
  <c r="W36" i="20" s="1"/>
  <c r="V35" i="20"/>
  <c r="U35" i="20"/>
  <c r="T35" i="20"/>
  <c r="T36" i="20" s="1"/>
  <c r="S35" i="20"/>
  <c r="R35" i="20"/>
  <c r="R36" i="20" s="1"/>
  <c r="Q35" i="20"/>
  <c r="Q36" i="20" s="1"/>
  <c r="P35" i="20"/>
  <c r="O35" i="20"/>
  <c r="O36" i="20" s="1"/>
  <c r="N35" i="20"/>
  <c r="M35" i="20"/>
  <c r="M36" i="20" s="1"/>
  <c r="L35" i="20"/>
  <c r="K35" i="20"/>
  <c r="K36" i="20" s="1"/>
  <c r="J35" i="20"/>
  <c r="I35" i="20"/>
  <c r="H35" i="20"/>
  <c r="H36" i="20" s="1"/>
  <c r="G35" i="20"/>
  <c r="F35" i="20"/>
  <c r="F36" i="20" s="1"/>
  <c r="E35" i="20"/>
  <c r="E36" i="20" s="1"/>
  <c r="C25" i="20"/>
  <c r="X17" i="20"/>
  <c r="W17" i="20"/>
  <c r="U17" i="20"/>
  <c r="R17" i="20"/>
  <c r="O17" i="20"/>
  <c r="L17" i="20"/>
  <c r="K17" i="20"/>
  <c r="I17" i="20"/>
  <c r="F17" i="20"/>
  <c r="Z36" i="19"/>
  <c r="Y36" i="19"/>
  <c r="U36" i="19"/>
  <c r="S36" i="19"/>
  <c r="N36" i="19"/>
  <c r="M36" i="19"/>
  <c r="I36" i="19"/>
  <c r="G36" i="19"/>
  <c r="Z35" i="19"/>
  <c r="Y35" i="19"/>
  <c r="X35" i="19"/>
  <c r="X36" i="19" s="1"/>
  <c r="W35" i="19"/>
  <c r="W36" i="19" s="1"/>
  <c r="V35" i="19"/>
  <c r="V36" i="19" s="1"/>
  <c r="U35" i="19"/>
  <c r="T35" i="19"/>
  <c r="T36" i="19" s="1"/>
  <c r="S35" i="19"/>
  <c r="R35" i="19"/>
  <c r="R36" i="19" s="1"/>
  <c r="Q35" i="19"/>
  <c r="Q36" i="19" s="1"/>
  <c r="P35" i="19"/>
  <c r="P36" i="19" s="1"/>
  <c r="O35" i="19"/>
  <c r="O36" i="19" s="1"/>
  <c r="N35" i="19"/>
  <c r="M35" i="19"/>
  <c r="L35" i="19"/>
  <c r="L36" i="19" s="1"/>
  <c r="K35" i="19"/>
  <c r="K36" i="19" s="1"/>
  <c r="J35" i="19"/>
  <c r="J36" i="19" s="1"/>
  <c r="I35" i="19"/>
  <c r="H35" i="19"/>
  <c r="H36" i="19" s="1"/>
  <c r="G35" i="19"/>
  <c r="F35" i="19"/>
  <c r="F36" i="19" s="1"/>
  <c r="E35" i="19"/>
  <c r="E36" i="19" s="1"/>
  <c r="C25" i="19"/>
  <c r="W17" i="19"/>
  <c r="V17" i="19"/>
  <c r="P17" i="19"/>
  <c r="K17" i="19"/>
  <c r="J17" i="19"/>
  <c r="G17" i="19"/>
  <c r="AA35" i="12"/>
  <c r="F35" i="12"/>
  <c r="C35" i="12" s="1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E35" i="12"/>
  <c r="C25" i="12"/>
  <c r="C21" i="12" s="1"/>
  <c r="H15" i="39" l="1"/>
  <c r="H16" i="39"/>
  <c r="X12" i="21"/>
  <c r="V12" i="21"/>
  <c r="B5" i="10" s="1"/>
  <c r="J12" i="21"/>
  <c r="B24" i="10" s="1"/>
  <c r="L12" i="21"/>
  <c r="B22" i="10" s="1"/>
  <c r="F22" i="10" s="1"/>
  <c r="F5" i="10"/>
  <c r="F24" i="10"/>
  <c r="F21" i="10"/>
  <c r="X16" i="21"/>
  <c r="B20" i="10"/>
  <c r="F20" i="10" s="1"/>
  <c r="F17" i="10"/>
  <c r="F4" i="10"/>
  <c r="D10" i="21"/>
  <c r="D12" i="21" s="1"/>
  <c r="H12" i="21"/>
  <c r="B10" i="10" s="1"/>
  <c r="T16" i="21"/>
  <c r="N12" i="21"/>
  <c r="W12" i="21"/>
  <c r="K12" i="21"/>
  <c r="L16" i="21"/>
  <c r="V16" i="21"/>
  <c r="J16" i="21"/>
  <c r="U12" i="21"/>
  <c r="I12" i="21"/>
  <c r="S12" i="21"/>
  <c r="G12" i="21"/>
  <c r="R16" i="21"/>
  <c r="F16" i="21"/>
  <c r="Q12" i="21"/>
  <c r="E12" i="21"/>
  <c r="P12" i="21"/>
  <c r="O12" i="21"/>
  <c r="Y12" i="21"/>
  <c r="M12" i="21"/>
  <c r="C13" i="21"/>
  <c r="C2" i="10" s="1"/>
  <c r="C17" i="19"/>
  <c r="C20" i="19" s="1"/>
  <c r="C12" i="20"/>
  <c r="Z15" i="21"/>
  <c r="Z14" i="21"/>
  <c r="Z13" i="21"/>
  <c r="Z11" i="21"/>
  <c r="E17" i="20"/>
  <c r="C17" i="20"/>
  <c r="C20" i="20" s="1"/>
  <c r="C26" i="20" s="1"/>
  <c r="C21" i="19"/>
  <c r="E17" i="19"/>
  <c r="AA35" i="20"/>
  <c r="C35" i="20"/>
  <c r="AA35" i="19"/>
  <c r="C35" i="19"/>
  <c r="F10" i="10" l="1"/>
  <c r="G12" i="1"/>
  <c r="H16" i="21"/>
  <c r="S16" i="21"/>
  <c r="B16" i="10"/>
  <c r="F16" i="10" s="1"/>
  <c r="N16" i="21"/>
  <c r="B9" i="10"/>
  <c r="M16" i="21"/>
  <c r="B8" i="10"/>
  <c r="F8" i="10" s="1"/>
  <c r="D16" i="21"/>
  <c r="B3" i="10"/>
  <c r="F3" i="10" s="1"/>
  <c r="U16" i="21"/>
  <c r="B14" i="10"/>
  <c r="F14" i="10" s="1"/>
  <c r="I16" i="21"/>
  <c r="B11" i="10"/>
  <c r="F11" i="10" s="1"/>
  <c r="Y16" i="21"/>
  <c r="B18" i="10"/>
  <c r="F18" i="10" s="1"/>
  <c r="G16" i="21"/>
  <c r="B6" i="10"/>
  <c r="F6" i="10" s="1"/>
  <c r="O16" i="21"/>
  <c r="B12" i="10"/>
  <c r="F12" i="10" s="1"/>
  <c r="P16" i="21"/>
  <c r="B13" i="10"/>
  <c r="F13" i="10" s="1"/>
  <c r="E16" i="21"/>
  <c r="B7" i="10"/>
  <c r="F7" i="10" s="1"/>
  <c r="K16" i="21"/>
  <c r="B23" i="10"/>
  <c r="F23" i="10" s="1"/>
  <c r="Q16" i="21"/>
  <c r="B15" i="10"/>
  <c r="F15" i="10" s="1"/>
  <c r="W16" i="21"/>
  <c r="B19" i="10"/>
  <c r="F19" i="10" s="1"/>
  <c r="C26" i="19"/>
  <c r="Q26" i="19" s="1"/>
  <c r="X26" i="20"/>
  <c r="X28" i="20" s="1"/>
  <c r="X30" i="20" s="1"/>
  <c r="X33" i="20" s="1"/>
  <c r="X38" i="20" s="1"/>
  <c r="X40" i="20" s="1"/>
  <c r="X42" i="20" s="1"/>
  <c r="Z10" i="21"/>
  <c r="C11" i="21"/>
  <c r="M26" i="20"/>
  <c r="T27" i="20" s="1"/>
  <c r="F26" i="20"/>
  <c r="G27" i="20" s="1"/>
  <c r="V26" i="20"/>
  <c r="V28" i="20" s="1"/>
  <c r="V30" i="20" s="1"/>
  <c r="V33" i="20" s="1"/>
  <c r="V38" i="20" s="1"/>
  <c r="V40" i="20" s="1"/>
  <c r="V42" i="20" s="1"/>
  <c r="Y26" i="20"/>
  <c r="Y28" i="20" s="1"/>
  <c r="Y30" i="20" s="1"/>
  <c r="Y33" i="20" s="1"/>
  <c r="Y38" i="20" s="1"/>
  <c r="Y40" i="20" s="1"/>
  <c r="Y42" i="20" s="1"/>
  <c r="H26" i="20"/>
  <c r="N26" i="20"/>
  <c r="T26" i="20"/>
  <c r="Z26" i="20"/>
  <c r="Z28" i="20" s="1"/>
  <c r="Z30" i="20" s="1"/>
  <c r="Z33" i="20" s="1"/>
  <c r="Z38" i="20" s="1"/>
  <c r="Z40" i="20" s="1"/>
  <c r="Z42" i="20" s="1"/>
  <c r="I26" i="20"/>
  <c r="S26" i="20"/>
  <c r="U26" i="20"/>
  <c r="O26" i="20"/>
  <c r="J26" i="20"/>
  <c r="P26" i="20"/>
  <c r="R26" i="20"/>
  <c r="K26" i="20"/>
  <c r="G26" i="20"/>
  <c r="W26" i="20"/>
  <c r="W28" i="20" s="1"/>
  <c r="W30" i="20" s="1"/>
  <c r="W33" i="20" s="1"/>
  <c r="W38" i="20" s="1"/>
  <c r="W40" i="20" s="1"/>
  <c r="W42" i="20" s="1"/>
  <c r="E26" i="20"/>
  <c r="E28" i="20" s="1"/>
  <c r="E30" i="20" s="1"/>
  <c r="E29" i="20" s="1"/>
  <c r="L26" i="20"/>
  <c r="Q26" i="20"/>
  <c r="E26" i="19"/>
  <c r="E28" i="19" s="1"/>
  <c r="O26" i="19"/>
  <c r="N26" i="19"/>
  <c r="Y26" i="19"/>
  <c r="Y28" i="19" s="1"/>
  <c r="M26" i="19"/>
  <c r="X26" i="19"/>
  <c r="X28" i="19" s="1"/>
  <c r="L26" i="19"/>
  <c r="W26" i="19"/>
  <c r="W28" i="19" s="1"/>
  <c r="K26" i="19"/>
  <c r="J26" i="19"/>
  <c r="I26" i="19"/>
  <c r="F26" i="19"/>
  <c r="T26" i="19"/>
  <c r="H26" i="19"/>
  <c r="S26" i="19"/>
  <c r="G26" i="19"/>
  <c r="R26" i="19"/>
  <c r="E36" i="12"/>
  <c r="E17" i="12"/>
  <c r="F9" i="10" l="1"/>
  <c r="H14" i="39"/>
  <c r="Z16" i="21"/>
  <c r="C19" i="21"/>
  <c r="C25" i="21" s="1"/>
  <c r="B2" i="10"/>
  <c r="F2" i="10" s="1"/>
  <c r="Z26" i="19"/>
  <c r="Z28" i="19" s="1"/>
  <c r="Z30" i="19" s="1"/>
  <c r="Z33" i="19" s="1"/>
  <c r="Z38" i="19" s="1"/>
  <c r="Z40" i="19" s="1"/>
  <c r="Z42" i="19" s="1"/>
  <c r="U26" i="19"/>
  <c r="P26" i="19"/>
  <c r="V26" i="19"/>
  <c r="V28" i="19" s="1"/>
  <c r="V30" i="19" s="1"/>
  <c r="V33" i="19" s="1"/>
  <c r="V38" i="19" s="1"/>
  <c r="V40" i="19" s="1"/>
  <c r="V42" i="19" s="1"/>
  <c r="N27" i="20"/>
  <c r="N28" i="20" s="1"/>
  <c r="N30" i="20" s="1"/>
  <c r="N33" i="20" s="1"/>
  <c r="N38" i="20" s="1"/>
  <c r="N40" i="20" s="1"/>
  <c r="N42" i="20" s="1"/>
  <c r="P27" i="20"/>
  <c r="P28" i="20" s="1"/>
  <c r="P30" i="20" s="1"/>
  <c r="P33" i="20" s="1"/>
  <c r="P38" i="20" s="1"/>
  <c r="P40" i="20" s="1"/>
  <c r="P42" i="20" s="1"/>
  <c r="R27" i="20"/>
  <c r="R28" i="20" s="1"/>
  <c r="R30" i="20" s="1"/>
  <c r="R33" i="20" s="1"/>
  <c r="R38" i="20" s="1"/>
  <c r="R40" i="20" s="1"/>
  <c r="R42" i="20" s="1"/>
  <c r="S27" i="20"/>
  <c r="S28" i="20" s="1"/>
  <c r="S30" i="20" s="1"/>
  <c r="S33" i="20" s="1"/>
  <c r="S38" i="20" s="1"/>
  <c r="S40" i="20" s="1"/>
  <c r="S42" i="20" s="1"/>
  <c r="G28" i="20"/>
  <c r="G30" i="20" s="1"/>
  <c r="G33" i="20" s="1"/>
  <c r="G38" i="20" s="1"/>
  <c r="G40" i="20" s="1"/>
  <c r="G42" i="20" s="1"/>
  <c r="L27" i="20"/>
  <c r="L28" i="20" s="1"/>
  <c r="L30" i="20" s="1"/>
  <c r="L33" i="20" s="1"/>
  <c r="L38" i="20" s="1"/>
  <c r="L40" i="20" s="1"/>
  <c r="L42" i="20" s="1"/>
  <c r="W29" i="20"/>
  <c r="T28" i="20"/>
  <c r="T30" i="20" s="1"/>
  <c r="T33" i="20" s="1"/>
  <c r="T38" i="20" s="1"/>
  <c r="T40" i="20" s="1"/>
  <c r="T42" i="20" s="1"/>
  <c r="Q27" i="20"/>
  <c r="Q28" i="20" s="1"/>
  <c r="Q30" i="20" s="1"/>
  <c r="Q33" i="20" s="1"/>
  <c r="Q38" i="20" s="1"/>
  <c r="Q40" i="20" s="1"/>
  <c r="Q42" i="20" s="1"/>
  <c r="J27" i="20"/>
  <c r="J28" i="20" s="1"/>
  <c r="J30" i="20" s="1"/>
  <c r="J33" i="20" s="1"/>
  <c r="J38" i="20" s="1"/>
  <c r="J40" i="20" s="1"/>
  <c r="J42" i="20" s="1"/>
  <c r="Y29" i="20"/>
  <c r="H27" i="20"/>
  <c r="H28" i="20" s="1"/>
  <c r="H30" i="20" s="1"/>
  <c r="H33" i="20" s="1"/>
  <c r="H38" i="20" s="1"/>
  <c r="H40" i="20" s="1"/>
  <c r="H42" i="20" s="1"/>
  <c r="I27" i="20"/>
  <c r="I28" i="20" s="1"/>
  <c r="K27" i="20"/>
  <c r="K28" i="20" s="1"/>
  <c r="K30" i="20" s="1"/>
  <c r="K33" i="20" s="1"/>
  <c r="K38" i="20" s="1"/>
  <c r="K40" i="20" s="1"/>
  <c r="K42" i="20" s="1"/>
  <c r="V29" i="20"/>
  <c r="O27" i="20"/>
  <c r="O28" i="20" s="1"/>
  <c r="O30" i="20" s="1"/>
  <c r="O33" i="20" s="1"/>
  <c r="O38" i="20" s="1"/>
  <c r="O40" i="20" s="1"/>
  <c r="O42" i="20" s="1"/>
  <c r="U27" i="20"/>
  <c r="U28" i="20" s="1"/>
  <c r="U30" i="20" s="1"/>
  <c r="U33" i="20" s="1"/>
  <c r="U38" i="20" s="1"/>
  <c r="U40" i="20" s="1"/>
  <c r="U42" i="20" s="1"/>
  <c r="X29" i="20"/>
  <c r="Z29" i="20"/>
  <c r="E33" i="20"/>
  <c r="E38" i="20" s="1"/>
  <c r="E40" i="20" s="1"/>
  <c r="E42" i="20" s="1"/>
  <c r="E30" i="19"/>
  <c r="E29" i="19" s="1"/>
  <c r="X30" i="19"/>
  <c r="X33" i="19" s="1"/>
  <c r="X38" i="19" s="1"/>
  <c r="X40" i="19" s="1"/>
  <c r="X42" i="19" s="1"/>
  <c r="S27" i="19"/>
  <c r="S28" i="19" s="1"/>
  <c r="R27" i="19"/>
  <c r="R28" i="19" s="1"/>
  <c r="Q27" i="19"/>
  <c r="Q28" i="19" s="1"/>
  <c r="U27" i="19"/>
  <c r="U28" i="19" s="1"/>
  <c r="T27" i="19"/>
  <c r="T28" i="19" s="1"/>
  <c r="N27" i="19"/>
  <c r="N28" i="19" s="1"/>
  <c r="O27" i="19"/>
  <c r="O28" i="19" s="1"/>
  <c r="P27" i="19"/>
  <c r="P28" i="19" s="1"/>
  <c r="Y30" i="19"/>
  <c r="Y33" i="19" s="1"/>
  <c r="Y38" i="19" s="1"/>
  <c r="Y40" i="19" s="1"/>
  <c r="Y42" i="19" s="1"/>
  <c r="W30" i="19"/>
  <c r="W33" i="19" s="1"/>
  <c r="W38" i="19" s="1"/>
  <c r="W40" i="19" s="1"/>
  <c r="W42" i="19" s="1"/>
  <c r="I27" i="19"/>
  <c r="I28" i="19" s="1"/>
  <c r="L27" i="19"/>
  <c r="L28" i="19" s="1"/>
  <c r="J27" i="19"/>
  <c r="J28" i="19" s="1"/>
  <c r="H27" i="19"/>
  <c r="H28" i="19" s="1"/>
  <c r="G27" i="19"/>
  <c r="K27" i="19"/>
  <c r="K28" i="19" s="1"/>
  <c r="E25" i="21" l="1"/>
  <c r="F26" i="21" s="1"/>
  <c r="Q25" i="21"/>
  <c r="F25" i="21"/>
  <c r="R25" i="21"/>
  <c r="G25" i="21"/>
  <c r="S25" i="21"/>
  <c r="U25" i="21"/>
  <c r="U27" i="21" s="1"/>
  <c r="U28" i="21" s="1"/>
  <c r="H25" i="21"/>
  <c r="T25" i="21"/>
  <c r="I25" i="21"/>
  <c r="J25" i="21"/>
  <c r="V25" i="21"/>
  <c r="V27" i="21" s="1"/>
  <c r="V28" i="21" s="1"/>
  <c r="P25" i="21"/>
  <c r="K25" i="21"/>
  <c r="W25" i="21"/>
  <c r="W27" i="21" s="1"/>
  <c r="W28" i="21" s="1"/>
  <c r="L25" i="21"/>
  <c r="O26" i="21" s="1"/>
  <c r="X25" i="21"/>
  <c r="X27" i="21" s="1"/>
  <c r="D25" i="21"/>
  <c r="D27" i="21" s="1"/>
  <c r="O25" i="21"/>
  <c r="M25" i="21"/>
  <c r="Y25" i="21"/>
  <c r="Y27" i="21" s="1"/>
  <c r="Y28" i="21" s="1"/>
  <c r="N25" i="21"/>
  <c r="F27" i="20"/>
  <c r="F28" i="20" s="1"/>
  <c r="F30" i="20" s="1"/>
  <c r="F33" i="20" s="1"/>
  <c r="F38" i="20" s="1"/>
  <c r="F40" i="20" s="1"/>
  <c r="F42" i="20" s="1"/>
  <c r="M27" i="20"/>
  <c r="M28" i="20" s="1"/>
  <c r="R29" i="20"/>
  <c r="P29" i="20"/>
  <c r="L29" i="20"/>
  <c r="S29" i="20"/>
  <c r="N29" i="20"/>
  <c r="K29" i="20"/>
  <c r="F27" i="19"/>
  <c r="F28" i="19" s="1"/>
  <c r="F30" i="19" s="1"/>
  <c r="F33" i="19" s="1"/>
  <c r="F38" i="19" s="1"/>
  <c r="F40" i="19" s="1"/>
  <c r="F42" i="19" s="1"/>
  <c r="I30" i="20"/>
  <c r="T29" i="20"/>
  <c r="G29" i="20"/>
  <c r="H29" i="20"/>
  <c r="U29" i="20"/>
  <c r="J29" i="20"/>
  <c r="O29" i="20"/>
  <c r="Q29" i="20"/>
  <c r="P30" i="19"/>
  <c r="P33" i="19" s="1"/>
  <c r="P38" i="19" s="1"/>
  <c r="P40" i="19" s="1"/>
  <c r="P42" i="19" s="1"/>
  <c r="H30" i="19"/>
  <c r="H33" i="19" s="1"/>
  <c r="H38" i="19" s="1"/>
  <c r="H40" i="19" s="1"/>
  <c r="H42" i="19" s="1"/>
  <c r="Q30" i="19"/>
  <c r="Q33" i="19" s="1"/>
  <c r="Q38" i="19" s="1"/>
  <c r="Q40" i="19" s="1"/>
  <c r="Q42" i="19" s="1"/>
  <c r="I30" i="19"/>
  <c r="I33" i="19" s="1"/>
  <c r="I38" i="19" s="1"/>
  <c r="I40" i="19" s="1"/>
  <c r="I42" i="19" s="1"/>
  <c r="J30" i="19"/>
  <c r="J33" i="19" s="1"/>
  <c r="J38" i="19" s="1"/>
  <c r="J40" i="19" s="1"/>
  <c r="J42" i="19" s="1"/>
  <c r="L30" i="19"/>
  <c r="L33" i="19" s="1"/>
  <c r="L38" i="19" s="1"/>
  <c r="L40" i="19" s="1"/>
  <c r="L42" i="19" s="1"/>
  <c r="S30" i="19"/>
  <c r="S33" i="19" s="1"/>
  <c r="S38" i="19" s="1"/>
  <c r="S40" i="19" s="1"/>
  <c r="S42" i="19" s="1"/>
  <c r="G28" i="19"/>
  <c r="Y29" i="19"/>
  <c r="O30" i="19"/>
  <c r="O33" i="19" s="1"/>
  <c r="O38" i="19" s="1"/>
  <c r="O40" i="19" s="1"/>
  <c r="O42" i="19" s="1"/>
  <c r="M27" i="19"/>
  <c r="M28" i="19" s="1"/>
  <c r="X29" i="19"/>
  <c r="N30" i="19"/>
  <c r="N33" i="19" s="1"/>
  <c r="N38" i="19" s="1"/>
  <c r="N40" i="19" s="1"/>
  <c r="N42" i="19" s="1"/>
  <c r="R30" i="19"/>
  <c r="R33" i="19" s="1"/>
  <c r="R38" i="19" s="1"/>
  <c r="R40" i="19" s="1"/>
  <c r="R42" i="19" s="1"/>
  <c r="T30" i="19"/>
  <c r="T33" i="19" s="1"/>
  <c r="T38" i="19" s="1"/>
  <c r="T40" i="19" s="1"/>
  <c r="T42" i="19" s="1"/>
  <c r="K30" i="19"/>
  <c r="K33" i="19" s="1"/>
  <c r="K38" i="19" s="1"/>
  <c r="K40" i="19" s="1"/>
  <c r="K42" i="19" s="1"/>
  <c r="U30" i="19"/>
  <c r="U33" i="19" s="1"/>
  <c r="U38" i="19" s="1"/>
  <c r="U40" i="19" s="1"/>
  <c r="U42" i="19" s="1"/>
  <c r="Z29" i="19"/>
  <c r="V29" i="19"/>
  <c r="E33" i="19"/>
  <c r="E38" i="19" s="1"/>
  <c r="E40" i="19" s="1"/>
  <c r="E42" i="19" s="1"/>
  <c r="W29" i="19"/>
  <c r="K26" i="21" l="1"/>
  <c r="K27" i="21" s="1"/>
  <c r="F27" i="21"/>
  <c r="F28" i="21" s="1"/>
  <c r="N26" i="21"/>
  <c r="N27" i="21" s="1"/>
  <c r="R26" i="21"/>
  <c r="R27" i="21" s="1"/>
  <c r="R28" i="21" s="1"/>
  <c r="M26" i="21"/>
  <c r="M27" i="21" s="1"/>
  <c r="M28" i="21" s="1"/>
  <c r="W29" i="21"/>
  <c r="W36" i="21" s="1"/>
  <c r="W38" i="21" s="1"/>
  <c r="G26" i="21"/>
  <c r="G27" i="21" s="1"/>
  <c r="G28" i="21" s="1"/>
  <c r="J26" i="21"/>
  <c r="J27" i="21" s="1"/>
  <c r="J28" i="21" s="1"/>
  <c r="H26" i="21"/>
  <c r="H27" i="21" s="1"/>
  <c r="I26" i="21"/>
  <c r="I27" i="21" s="1"/>
  <c r="I28" i="21" s="1"/>
  <c r="D28" i="21"/>
  <c r="D29" i="21"/>
  <c r="P26" i="21"/>
  <c r="P27" i="21" s="1"/>
  <c r="Q26" i="21"/>
  <c r="Q27" i="21" s="1"/>
  <c r="Q28" i="21" s="1"/>
  <c r="Y29" i="21"/>
  <c r="Y36" i="21" s="1"/>
  <c r="Y38" i="21" s="1"/>
  <c r="X29" i="21"/>
  <c r="X36" i="21" s="1"/>
  <c r="X38" i="21" s="1"/>
  <c r="X28" i="21"/>
  <c r="T26" i="21"/>
  <c r="T27" i="21" s="1"/>
  <c r="T28" i="21" s="1"/>
  <c r="S26" i="21"/>
  <c r="S27" i="21" s="1"/>
  <c r="S28" i="21" s="1"/>
  <c r="O27" i="21"/>
  <c r="O28" i="21" s="1"/>
  <c r="V29" i="21"/>
  <c r="U29" i="21"/>
  <c r="U36" i="21" s="1"/>
  <c r="U38" i="21" s="1"/>
  <c r="Z25" i="21"/>
  <c r="AA28" i="20"/>
  <c r="F29" i="20"/>
  <c r="M30" i="20"/>
  <c r="M33" i="20" s="1"/>
  <c r="M38" i="20" s="1"/>
  <c r="M40" i="20" s="1"/>
  <c r="M42" i="20" s="1"/>
  <c r="H29" i="19"/>
  <c r="S29" i="19"/>
  <c r="P29" i="19"/>
  <c r="I33" i="20"/>
  <c r="I38" i="20" s="1"/>
  <c r="I40" i="20" s="1"/>
  <c r="I42" i="20" s="1"/>
  <c r="I29" i="20"/>
  <c r="I29" i="19"/>
  <c r="M30" i="19"/>
  <c r="M33" i="19" s="1"/>
  <c r="M38" i="19" s="1"/>
  <c r="M40" i="19" s="1"/>
  <c r="M42" i="19" s="1"/>
  <c r="Q29" i="19"/>
  <c r="J29" i="19"/>
  <c r="N29" i="19"/>
  <c r="O29" i="19"/>
  <c r="G30" i="19"/>
  <c r="AA28" i="19"/>
  <c r="U29" i="19"/>
  <c r="T29" i="19"/>
  <c r="K29" i="19"/>
  <c r="F29" i="19"/>
  <c r="R29" i="19"/>
  <c r="L29" i="19"/>
  <c r="Z36" i="12"/>
  <c r="Y36" i="12"/>
  <c r="X36" i="12"/>
  <c r="W36" i="12"/>
  <c r="V36" i="12"/>
  <c r="U36" i="12"/>
  <c r="M36" i="12"/>
  <c r="T36" i="12"/>
  <c r="S36" i="12"/>
  <c r="R36" i="12"/>
  <c r="P36" i="12"/>
  <c r="O36" i="12"/>
  <c r="N36" i="12"/>
  <c r="Q36" i="12"/>
  <c r="L36" i="12"/>
  <c r="K36" i="12"/>
  <c r="J36" i="12"/>
  <c r="I36" i="12"/>
  <c r="H36" i="12"/>
  <c r="F36" i="12"/>
  <c r="G36" i="12"/>
  <c r="Y17" i="12"/>
  <c r="X17" i="12"/>
  <c r="W17" i="12"/>
  <c r="V17" i="12"/>
  <c r="U17" i="12"/>
  <c r="M17" i="12"/>
  <c r="S17" i="12"/>
  <c r="R17" i="12"/>
  <c r="P17" i="12"/>
  <c r="O17" i="12"/>
  <c r="N17" i="12"/>
  <c r="Q17" i="12"/>
  <c r="K17" i="12"/>
  <c r="J17" i="12"/>
  <c r="I17" i="12"/>
  <c r="H17" i="12"/>
  <c r="F17" i="12"/>
  <c r="C17" i="12"/>
  <c r="C20" i="12" s="1"/>
  <c r="C26" i="12" s="1"/>
  <c r="H13" i="1" l="1"/>
  <c r="I13" i="1" s="1"/>
  <c r="H14" i="1"/>
  <c r="I14" i="1" s="1"/>
  <c r="H15" i="1"/>
  <c r="I15" i="1" s="1"/>
  <c r="H12" i="1"/>
  <c r="N28" i="21"/>
  <c r="I16" i="39"/>
  <c r="J16" i="39" s="1"/>
  <c r="I15" i="39"/>
  <c r="J15" i="39" s="1"/>
  <c r="I14" i="39"/>
  <c r="J14" i="39" s="1"/>
  <c r="I17" i="39"/>
  <c r="J17" i="39" s="1"/>
  <c r="V62" i="21"/>
  <c r="V36" i="21"/>
  <c r="V38" i="21" s="1"/>
  <c r="D36" i="21"/>
  <c r="D38" i="21" s="1"/>
  <c r="U37" i="21"/>
  <c r="W37" i="21"/>
  <c r="Y37" i="21"/>
  <c r="P28" i="21"/>
  <c r="I12" i="1"/>
  <c r="W63" i="21"/>
  <c r="D61" i="21"/>
  <c r="W59" i="21"/>
  <c r="D63" i="21"/>
  <c r="R29" i="21"/>
  <c r="R36" i="21" s="1"/>
  <c r="R38" i="21" s="1"/>
  <c r="F29" i="21"/>
  <c r="F36" i="21" s="1"/>
  <c r="F38" i="21" s="1"/>
  <c r="D60" i="21"/>
  <c r="K28" i="21"/>
  <c r="K29" i="21"/>
  <c r="K36" i="21" s="1"/>
  <c r="K38" i="21" s="1"/>
  <c r="E26" i="21"/>
  <c r="E27" i="21" s="1"/>
  <c r="E28" i="21" s="1"/>
  <c r="W61" i="21"/>
  <c r="V61" i="21"/>
  <c r="W57" i="21"/>
  <c r="W60" i="21"/>
  <c r="V60" i="21"/>
  <c r="Q29" i="21"/>
  <c r="Q36" i="21" s="1"/>
  <c r="Q38" i="21" s="1"/>
  <c r="U63" i="21"/>
  <c r="V59" i="21"/>
  <c r="W62" i="21"/>
  <c r="V63" i="21"/>
  <c r="G29" i="21"/>
  <c r="G36" i="21" s="1"/>
  <c r="G38" i="21" s="1"/>
  <c r="W58" i="21"/>
  <c r="U59" i="21"/>
  <c r="Y61" i="21"/>
  <c r="D58" i="21"/>
  <c r="X58" i="21"/>
  <c r="V58" i="21"/>
  <c r="P29" i="21"/>
  <c r="M29" i="21"/>
  <c r="M36" i="21" s="1"/>
  <c r="M38" i="21" s="1"/>
  <c r="Y57" i="21"/>
  <c r="Y58" i="21"/>
  <c r="U61" i="21"/>
  <c r="Y59" i="21"/>
  <c r="D59" i="21"/>
  <c r="U57" i="21"/>
  <c r="Y60" i="21"/>
  <c r="X62" i="21"/>
  <c r="U62" i="21"/>
  <c r="D57" i="21"/>
  <c r="U58" i="21"/>
  <c r="X60" i="21"/>
  <c r="X59" i="21"/>
  <c r="Y62" i="21"/>
  <c r="X63" i="21"/>
  <c r="I29" i="21"/>
  <c r="I36" i="21" s="1"/>
  <c r="I38" i="21" s="1"/>
  <c r="U60" i="21"/>
  <c r="Y63" i="21"/>
  <c r="D62" i="21"/>
  <c r="V57" i="21"/>
  <c r="T29" i="21"/>
  <c r="T36" i="21" s="1"/>
  <c r="T38" i="21" s="1"/>
  <c r="L26" i="21"/>
  <c r="L27" i="21" s="1"/>
  <c r="L28" i="21" s="1"/>
  <c r="N29" i="21"/>
  <c r="N36" i="21" s="1"/>
  <c r="N38" i="21" s="1"/>
  <c r="J29" i="21"/>
  <c r="J36" i="21" s="1"/>
  <c r="J38" i="21" s="1"/>
  <c r="H29" i="21"/>
  <c r="H36" i="21" s="1"/>
  <c r="H38" i="21" s="1"/>
  <c r="H28" i="21"/>
  <c r="X61" i="21"/>
  <c r="X57" i="21"/>
  <c r="S29" i="21"/>
  <c r="O29" i="21"/>
  <c r="O36" i="21" s="1"/>
  <c r="O38" i="21" s="1"/>
  <c r="C29" i="20"/>
  <c r="M29" i="20"/>
  <c r="C30" i="20"/>
  <c r="C29" i="19"/>
  <c r="G33" i="19"/>
  <c r="G38" i="19" s="1"/>
  <c r="G40" i="19" s="1"/>
  <c r="G42" i="19" s="1"/>
  <c r="C30" i="19"/>
  <c r="G29" i="19"/>
  <c r="M29" i="19"/>
  <c r="Z17" i="12"/>
  <c r="G17" i="12"/>
  <c r="T17" i="12"/>
  <c r="J18" i="39" l="1"/>
  <c r="J25" i="39" s="1"/>
  <c r="D37" i="21"/>
  <c r="P63" i="21"/>
  <c r="P36" i="21"/>
  <c r="P38" i="21" s="1"/>
  <c r="S57" i="21"/>
  <c r="S36" i="21"/>
  <c r="S38" i="21" s="1"/>
  <c r="K37" i="21"/>
  <c r="N37" i="21"/>
  <c r="H37" i="21"/>
  <c r="T37" i="21"/>
  <c r="G37" i="21"/>
  <c r="F37" i="21"/>
  <c r="I37" i="21"/>
  <c r="M37" i="21"/>
  <c r="R37" i="21"/>
  <c r="Q37" i="21"/>
  <c r="V37" i="21"/>
  <c r="J37" i="21"/>
  <c r="X37" i="21"/>
  <c r="K57" i="21"/>
  <c r="F62" i="21"/>
  <c r="K61" i="21"/>
  <c r="I16" i="1"/>
  <c r="I34" i="1" s="1"/>
  <c r="I35" i="1" s="1"/>
  <c r="K62" i="21"/>
  <c r="K59" i="21"/>
  <c r="K58" i="21"/>
  <c r="R59" i="21"/>
  <c r="G58" i="21"/>
  <c r="F63" i="21"/>
  <c r="K63" i="21"/>
  <c r="F59" i="21"/>
  <c r="F58" i="21"/>
  <c r="G57" i="21"/>
  <c r="F61" i="21"/>
  <c r="K60" i="21"/>
  <c r="F60" i="21"/>
  <c r="M63" i="21"/>
  <c r="F57" i="21"/>
  <c r="R60" i="21"/>
  <c r="R63" i="21"/>
  <c r="P61" i="21"/>
  <c r="R62" i="21"/>
  <c r="R61" i="21"/>
  <c r="R58" i="21"/>
  <c r="R57" i="21"/>
  <c r="G63" i="21"/>
  <c r="G61" i="21"/>
  <c r="M62" i="21"/>
  <c r="W64" i="21"/>
  <c r="G59" i="21"/>
  <c r="Q59" i="21"/>
  <c r="E29" i="21"/>
  <c r="Q62" i="21"/>
  <c r="G60" i="21"/>
  <c r="M58" i="21"/>
  <c r="G62" i="21"/>
  <c r="M59" i="21"/>
  <c r="Q61" i="21"/>
  <c r="Q57" i="21"/>
  <c r="Q63" i="21"/>
  <c r="Q58" i="21"/>
  <c r="Q60" i="21"/>
  <c r="P60" i="21"/>
  <c r="P62" i="21"/>
  <c r="U64" i="21"/>
  <c r="P57" i="21"/>
  <c r="T62" i="21"/>
  <c r="D64" i="21"/>
  <c r="M61" i="21"/>
  <c r="N62" i="21"/>
  <c r="P59" i="21"/>
  <c r="M57" i="21"/>
  <c r="N58" i="21"/>
  <c r="M60" i="21"/>
  <c r="H61" i="21"/>
  <c r="P58" i="21"/>
  <c r="N59" i="21"/>
  <c r="I60" i="21"/>
  <c r="Y64" i="21"/>
  <c r="J62" i="21"/>
  <c r="I57" i="21"/>
  <c r="N63" i="21"/>
  <c r="I61" i="21"/>
  <c r="J58" i="21"/>
  <c r="N61" i="21"/>
  <c r="J61" i="21"/>
  <c r="N57" i="21"/>
  <c r="I58" i="21"/>
  <c r="J60" i="21"/>
  <c r="J63" i="21"/>
  <c r="I59" i="21"/>
  <c r="T58" i="21"/>
  <c r="T63" i="21"/>
  <c r="X64" i="21"/>
  <c r="H60" i="21"/>
  <c r="T60" i="21"/>
  <c r="S61" i="21"/>
  <c r="T59" i="21"/>
  <c r="H58" i="21"/>
  <c r="I62" i="21"/>
  <c r="L29" i="21"/>
  <c r="T61" i="21"/>
  <c r="T57" i="21"/>
  <c r="H63" i="21"/>
  <c r="V64" i="21"/>
  <c r="J59" i="21"/>
  <c r="N60" i="21"/>
  <c r="H59" i="21"/>
  <c r="I63" i="21"/>
  <c r="S59" i="21"/>
  <c r="J57" i="21"/>
  <c r="H57" i="21"/>
  <c r="Z27" i="21"/>
  <c r="H62" i="21"/>
  <c r="S58" i="21"/>
  <c r="S63" i="21"/>
  <c r="S60" i="21"/>
  <c r="S62" i="21"/>
  <c r="O60" i="21"/>
  <c r="O62" i="21"/>
  <c r="O57" i="21"/>
  <c r="O59" i="21"/>
  <c r="O63" i="21"/>
  <c r="O58" i="21"/>
  <c r="O61" i="21"/>
  <c r="L17" i="12"/>
  <c r="P26" i="12" s="1"/>
  <c r="C22" i="39" l="1"/>
  <c r="C23" i="39" s="1"/>
  <c r="C24" i="39" s="1"/>
  <c r="C26" i="39"/>
  <c r="L63" i="21"/>
  <c r="L36" i="21"/>
  <c r="L38" i="21" s="1"/>
  <c r="E62" i="21"/>
  <c r="E36" i="21"/>
  <c r="E38" i="21" s="1"/>
  <c r="O37" i="21"/>
  <c r="S37" i="21"/>
  <c r="P37" i="21"/>
  <c r="K64" i="21"/>
  <c r="F64" i="21"/>
  <c r="R64" i="21"/>
  <c r="E57" i="21"/>
  <c r="G64" i="21"/>
  <c r="E61" i="21"/>
  <c r="E60" i="21"/>
  <c r="E59" i="21"/>
  <c r="E63" i="21"/>
  <c r="E58" i="21"/>
  <c r="Q64" i="21"/>
  <c r="L57" i="21"/>
  <c r="M64" i="21"/>
  <c r="P64" i="21"/>
  <c r="L61" i="21"/>
  <c r="L59" i="21"/>
  <c r="T64" i="21"/>
  <c r="Z29" i="21"/>
  <c r="C28" i="21" s="1"/>
  <c r="I64" i="21"/>
  <c r="H64" i="21"/>
  <c r="N64" i="21"/>
  <c r="J64" i="21"/>
  <c r="L60" i="21"/>
  <c r="L58" i="21"/>
  <c r="L62" i="21"/>
  <c r="S64" i="21"/>
  <c r="O64" i="21"/>
  <c r="K26" i="12"/>
  <c r="T26" i="12"/>
  <c r="E26" i="12"/>
  <c r="E28" i="12" s="1"/>
  <c r="J26" i="12"/>
  <c r="O26" i="12"/>
  <c r="L26" i="12"/>
  <c r="X26" i="12"/>
  <c r="X28" i="12" s="1"/>
  <c r="H26" i="12"/>
  <c r="Y26" i="12"/>
  <c r="Y28" i="12" s="1"/>
  <c r="G26" i="12"/>
  <c r="N26" i="12"/>
  <c r="S26" i="12"/>
  <c r="U26" i="12"/>
  <c r="W26" i="12"/>
  <c r="W28" i="12" s="1"/>
  <c r="I26" i="12"/>
  <c r="V26" i="12"/>
  <c r="V28" i="12" s="1"/>
  <c r="F26" i="12"/>
  <c r="M26" i="12"/>
  <c r="R26" i="12"/>
  <c r="Q26" i="12"/>
  <c r="Z26" i="12"/>
  <c r="Z28" i="12" s="1"/>
  <c r="J32" i="39" l="1"/>
  <c r="J33" i="39" s="1"/>
  <c r="C25" i="39"/>
  <c r="L37" i="21"/>
  <c r="E37" i="21"/>
  <c r="E64" i="21"/>
  <c r="L64" i="21"/>
  <c r="Q27" i="12"/>
  <c r="Q28" i="12" s="1"/>
  <c r="R27" i="12"/>
  <c r="R28" i="12" s="1"/>
  <c r="S27" i="12"/>
  <c r="S28" i="12" s="1"/>
  <c r="T27" i="12"/>
  <c r="T28" i="12" s="1"/>
  <c r="U27" i="12"/>
  <c r="U28" i="12" s="1"/>
  <c r="N27" i="12"/>
  <c r="N28" i="12" s="1"/>
  <c r="O27" i="12"/>
  <c r="O28" i="12" s="1"/>
  <c r="P27" i="12"/>
  <c r="P28" i="12" s="1"/>
  <c r="H27" i="12"/>
  <c r="H28" i="12" s="1"/>
  <c r="I27" i="12"/>
  <c r="I28" i="12" s="1"/>
  <c r="J27" i="12"/>
  <c r="J28" i="12" s="1"/>
  <c r="K27" i="12"/>
  <c r="K28" i="12" s="1"/>
  <c r="L27" i="12"/>
  <c r="L28" i="12" s="1"/>
  <c r="G27" i="12"/>
  <c r="G28" i="12" s="1"/>
  <c r="M27" i="12" l="1"/>
  <c r="M28" i="12" s="1"/>
  <c r="F27" i="12"/>
  <c r="F28" i="12" s="1"/>
  <c r="E30" i="12" l="1"/>
  <c r="E29" i="12" s="1"/>
  <c r="W30" i="12"/>
  <c r="S30" i="12"/>
  <c r="V30" i="12"/>
  <c r="P30" i="12"/>
  <c r="T30" i="12"/>
  <c r="N30" i="12"/>
  <c r="R30" i="12"/>
  <c r="Y30" i="12"/>
  <c r="U30" i="12"/>
  <c r="Z30" i="12"/>
  <c r="O30" i="12"/>
  <c r="Q30" i="12"/>
  <c r="X30" i="12"/>
  <c r="M30" i="12"/>
  <c r="Q33" i="12" l="1"/>
  <c r="Q38" i="12" s="1"/>
  <c r="Q40" i="12" s="1"/>
  <c r="Q42" i="12" s="1"/>
  <c r="Q29" i="12"/>
  <c r="O33" i="12"/>
  <c r="O38" i="12" s="1"/>
  <c r="O40" i="12" s="1"/>
  <c r="O42" i="12" s="1"/>
  <c r="O29" i="12"/>
  <c r="Z33" i="12"/>
  <c r="Z38" i="12" s="1"/>
  <c r="Z40" i="12" s="1"/>
  <c r="Z42" i="12" s="1"/>
  <c r="Z29" i="12"/>
  <c r="U33" i="12"/>
  <c r="U38" i="12" s="1"/>
  <c r="U40" i="12" s="1"/>
  <c r="U42" i="12" s="1"/>
  <c r="U29" i="12"/>
  <c r="Y33" i="12"/>
  <c r="Y38" i="12" s="1"/>
  <c r="Y40" i="12" s="1"/>
  <c r="Y42" i="12" s="1"/>
  <c r="Y29" i="12"/>
  <c r="R33" i="12"/>
  <c r="R38" i="12" s="1"/>
  <c r="R40" i="12" s="1"/>
  <c r="R42" i="12" s="1"/>
  <c r="R29" i="12"/>
  <c r="N33" i="12"/>
  <c r="N38" i="12" s="1"/>
  <c r="N40" i="12" s="1"/>
  <c r="N42" i="12" s="1"/>
  <c r="N29" i="12"/>
  <c r="P33" i="12"/>
  <c r="P38" i="12" s="1"/>
  <c r="P40" i="12" s="1"/>
  <c r="P42" i="12" s="1"/>
  <c r="P29" i="12"/>
  <c r="T33" i="12"/>
  <c r="T38" i="12" s="1"/>
  <c r="T40" i="12" s="1"/>
  <c r="T42" i="12" s="1"/>
  <c r="T29" i="12"/>
  <c r="V33" i="12"/>
  <c r="V38" i="12" s="1"/>
  <c r="V40" i="12" s="1"/>
  <c r="V42" i="12" s="1"/>
  <c r="V29" i="12"/>
  <c r="M33" i="12"/>
  <c r="M38" i="12" s="1"/>
  <c r="M40" i="12" s="1"/>
  <c r="M42" i="12" s="1"/>
  <c r="M29" i="12"/>
  <c r="S33" i="12"/>
  <c r="S38" i="12" s="1"/>
  <c r="S40" i="12" s="1"/>
  <c r="S42" i="12" s="1"/>
  <c r="S29" i="12"/>
  <c r="X33" i="12"/>
  <c r="X38" i="12" s="1"/>
  <c r="X40" i="12" s="1"/>
  <c r="X42" i="12" s="1"/>
  <c r="X29" i="12"/>
  <c r="W33" i="12"/>
  <c r="W38" i="12" s="1"/>
  <c r="W40" i="12" s="1"/>
  <c r="W42" i="12" s="1"/>
  <c r="W29" i="12"/>
  <c r="E33" i="12"/>
  <c r="E38" i="12" s="1"/>
  <c r="E40" i="12" s="1"/>
  <c r="E42" i="12" s="1"/>
  <c r="V43" i="11" l="1"/>
  <c r="U43" i="11"/>
  <c r="T43" i="11"/>
  <c r="S43" i="11"/>
  <c r="P43" i="11"/>
  <c r="O43" i="11"/>
  <c r="M43" i="11"/>
  <c r="J43" i="11"/>
  <c r="I43" i="11"/>
  <c r="H43" i="11"/>
  <c r="G43" i="11"/>
  <c r="D43" i="11"/>
  <c r="X42" i="11"/>
  <c r="X43" i="11" s="1"/>
  <c r="W42" i="11"/>
  <c r="W43" i="11" s="1"/>
  <c r="V42" i="11"/>
  <c r="U42" i="11"/>
  <c r="T42" i="11"/>
  <c r="S42" i="11"/>
  <c r="R42" i="11"/>
  <c r="R43" i="11" s="1"/>
  <c r="Q42" i="11"/>
  <c r="Q43" i="11" s="1"/>
  <c r="P42" i="11"/>
  <c r="O42" i="11"/>
  <c r="N42" i="11"/>
  <c r="N43" i="11" s="1"/>
  <c r="M42" i="11"/>
  <c r="L42" i="11"/>
  <c r="L43" i="11" s="1"/>
  <c r="K42" i="11"/>
  <c r="K43" i="11" s="1"/>
  <c r="J42" i="11"/>
  <c r="I42" i="11"/>
  <c r="H42" i="11"/>
  <c r="G42" i="11"/>
  <c r="F42" i="11"/>
  <c r="F43" i="11" s="1"/>
  <c r="E42" i="11"/>
  <c r="Y42" i="11" s="1"/>
  <c r="D42" i="11"/>
  <c r="C42" i="11" s="1"/>
  <c r="C35" i="11"/>
  <c r="C34" i="11"/>
  <c r="W17" i="11"/>
  <c r="V17" i="11"/>
  <c r="U17" i="11"/>
  <c r="T17" i="11"/>
  <c r="S17" i="11"/>
  <c r="R17" i="11"/>
  <c r="P17" i="11"/>
  <c r="O17" i="11"/>
  <c r="N17" i="11"/>
  <c r="M17" i="11"/>
  <c r="L17" i="11"/>
  <c r="K17" i="11"/>
  <c r="I17" i="11"/>
  <c r="H17" i="11"/>
  <c r="G17" i="11"/>
  <c r="F17" i="11"/>
  <c r="E17" i="11"/>
  <c r="C17" i="11"/>
  <c r="Q14" i="11"/>
  <c r="Q17" i="11" s="1"/>
  <c r="X12" i="11"/>
  <c r="D12" i="11"/>
  <c r="J12" i="11" s="1"/>
  <c r="X11" i="11"/>
  <c r="X17" i="11" s="1"/>
  <c r="D11" i="11"/>
  <c r="J11" i="11" s="1"/>
  <c r="J17" i="11" s="1"/>
  <c r="C26" i="9"/>
  <c r="F30" i="9"/>
  <c r="C30" i="9"/>
  <c r="F29" i="9"/>
  <c r="C29" i="9"/>
  <c r="F28" i="9"/>
  <c r="C28" i="9"/>
  <c r="F27" i="9"/>
  <c r="C27" i="9"/>
  <c r="F26" i="9"/>
  <c r="F25" i="9"/>
  <c r="C25" i="9"/>
  <c r="C23" i="9"/>
  <c r="F22" i="9"/>
  <c r="F18" i="9"/>
  <c r="F21" i="9" s="1"/>
  <c r="C18" i="9"/>
  <c r="C22" i="9" s="1"/>
  <c r="J16" i="9"/>
  <c r="F16" i="9"/>
  <c r="C16" i="9"/>
  <c r="J15" i="9"/>
  <c r="J13" i="9"/>
  <c r="Q21" i="11" l="1"/>
  <c r="P21" i="11"/>
  <c r="G21" i="11"/>
  <c r="E43" i="11"/>
  <c r="D17" i="11"/>
  <c r="O22" i="11" s="1"/>
  <c r="F20" i="11"/>
  <c r="M22" i="11"/>
  <c r="H25" i="11"/>
  <c r="J30" i="9"/>
  <c r="J29" i="9"/>
  <c r="J28" i="9"/>
  <c r="J25" i="9"/>
  <c r="J27" i="9"/>
  <c r="J22" i="9"/>
  <c r="F23" i="9"/>
  <c r="J23" i="9" s="1"/>
  <c r="F20" i="9"/>
  <c r="F24" i="9"/>
  <c r="J18" i="9"/>
  <c r="C20" i="9"/>
  <c r="C24" i="9"/>
  <c r="C21" i="9"/>
  <c r="J21" i="9" s="1"/>
  <c r="V25" i="11" l="1"/>
  <c r="W21" i="11"/>
  <c r="E20" i="11"/>
  <c r="E26" i="11" s="1"/>
  <c r="T24" i="11"/>
  <c r="F24" i="11"/>
  <c r="P23" i="11"/>
  <c r="N20" i="11"/>
  <c r="G24" i="11"/>
  <c r="U25" i="11"/>
  <c r="F23" i="11"/>
  <c r="F26" i="11" s="1"/>
  <c r="F25" i="11"/>
  <c r="E21" i="11"/>
  <c r="R25" i="11"/>
  <c r="Q20" i="11"/>
  <c r="N21" i="11"/>
  <c r="Q25" i="11"/>
  <c r="L20" i="11"/>
  <c r="K20" i="11"/>
  <c r="S25" i="11"/>
  <c r="K23" i="11"/>
  <c r="F22" i="11"/>
  <c r="Q24" i="11"/>
  <c r="R24" i="11"/>
  <c r="L25" i="11"/>
  <c r="K21" i="11"/>
  <c r="H23" i="11"/>
  <c r="I25" i="11"/>
  <c r="I20" i="11"/>
  <c r="I26" i="11" s="1"/>
  <c r="T23" i="11"/>
  <c r="E23" i="11"/>
  <c r="O25" i="11"/>
  <c r="P22" i="11"/>
  <c r="W24" i="11"/>
  <c r="W20" i="11"/>
  <c r="V24" i="11"/>
  <c r="K25" i="11"/>
  <c r="N23" i="11"/>
  <c r="W22" i="11"/>
  <c r="G25" i="11"/>
  <c r="P25" i="11"/>
  <c r="U22" i="11"/>
  <c r="X20" i="11"/>
  <c r="R22" i="11"/>
  <c r="Q23" i="11"/>
  <c r="J22" i="11"/>
  <c r="N25" i="11"/>
  <c r="H24" i="11"/>
  <c r="U20" i="11"/>
  <c r="R23" i="11"/>
  <c r="X24" i="11"/>
  <c r="J24" i="11"/>
  <c r="M24" i="11"/>
  <c r="W23" i="11"/>
  <c r="E22" i="11"/>
  <c r="E25" i="11"/>
  <c r="E24" i="11"/>
  <c r="N24" i="11"/>
  <c r="I22" i="11"/>
  <c r="X25" i="11"/>
  <c r="K24" i="11"/>
  <c r="M25" i="11"/>
  <c r="J20" i="11"/>
  <c r="S24" i="11"/>
  <c r="J21" i="11"/>
  <c r="N22" i="11"/>
  <c r="J25" i="11"/>
  <c r="L21" i="11"/>
  <c r="X23" i="11"/>
  <c r="M21" i="11"/>
  <c r="X22" i="11"/>
  <c r="X21" i="11"/>
  <c r="W25" i="11"/>
  <c r="K22" i="11"/>
  <c r="T25" i="11"/>
  <c r="O23" i="11"/>
  <c r="R20" i="11"/>
  <c r="R26" i="11" s="1"/>
  <c r="S21" i="11"/>
  <c r="J23" i="11"/>
  <c r="Q22" i="11"/>
  <c r="U23" i="11"/>
  <c r="I23" i="11"/>
  <c r="S22" i="11"/>
  <c r="G22" i="11"/>
  <c r="O20" i="11"/>
  <c r="U24" i="11"/>
  <c r="D21" i="11"/>
  <c r="I24" i="11"/>
  <c r="G23" i="11"/>
  <c r="M20" i="11"/>
  <c r="S23" i="11"/>
  <c r="O21" i="11"/>
  <c r="D22" i="11"/>
  <c r="S20" i="11"/>
  <c r="F21" i="11"/>
  <c r="P24" i="11"/>
  <c r="H20" i="11"/>
  <c r="H26" i="11" s="1"/>
  <c r="G20" i="11"/>
  <c r="G26" i="11" s="1"/>
  <c r="D23" i="11"/>
  <c r="C23" i="11" s="1"/>
  <c r="V20" i="11"/>
  <c r="L22" i="11"/>
  <c r="O24" i="11"/>
  <c r="I21" i="11"/>
  <c r="D20" i="11"/>
  <c r="T20" i="11"/>
  <c r="U21" i="11"/>
  <c r="D24" i="11"/>
  <c r="V21" i="11"/>
  <c r="M23" i="11"/>
  <c r="D25" i="11"/>
  <c r="L23" i="11"/>
  <c r="V22" i="11"/>
  <c r="T21" i="11"/>
  <c r="H21" i="11"/>
  <c r="V23" i="11"/>
  <c r="T22" i="11"/>
  <c r="R21" i="11"/>
  <c r="L24" i="11"/>
  <c r="H22" i="11"/>
  <c r="P20" i="11"/>
  <c r="J24" i="9"/>
  <c r="C31" i="9"/>
  <c r="C33" i="9" s="1"/>
  <c r="C35" i="9" s="1"/>
  <c r="F31" i="9"/>
  <c r="F33" i="9" s="1"/>
  <c r="F35" i="9" s="1"/>
  <c r="J20" i="9"/>
  <c r="F28" i="11" l="1"/>
  <c r="G27" i="11"/>
  <c r="G28" i="11"/>
  <c r="E28" i="11"/>
  <c r="J26" i="11"/>
  <c r="P26" i="11"/>
  <c r="C24" i="11"/>
  <c r="U26" i="11"/>
  <c r="I28" i="11"/>
  <c r="I27" i="11" s="1"/>
  <c r="O26" i="11"/>
  <c r="T26" i="11"/>
  <c r="C20" i="11"/>
  <c r="C26" i="11" s="1"/>
  <c r="C28" i="11" s="1"/>
  <c r="D26" i="11"/>
  <c r="C22" i="11"/>
  <c r="R28" i="11"/>
  <c r="C21" i="11"/>
  <c r="S26" i="11"/>
  <c r="N26" i="11"/>
  <c r="H28" i="11"/>
  <c r="H27" i="11"/>
  <c r="W26" i="11"/>
  <c r="M26" i="11"/>
  <c r="X26" i="11"/>
  <c r="K26" i="11"/>
  <c r="V26" i="11"/>
  <c r="L26" i="11"/>
  <c r="C25" i="11"/>
  <c r="Q26" i="11"/>
  <c r="J31" i="9"/>
  <c r="J33" i="9" s="1"/>
  <c r="C38" i="9"/>
  <c r="C39" i="9" s="1"/>
  <c r="C40" i="9" s="1"/>
  <c r="C41" i="9" s="1"/>
  <c r="C37" i="9"/>
  <c r="F37" i="9"/>
  <c r="J35" i="9"/>
  <c r="F38" i="9"/>
  <c r="X28" i="11" l="1"/>
  <c r="F27" i="11"/>
  <c r="N28" i="11"/>
  <c r="N27" i="11" s="1"/>
  <c r="U28" i="11"/>
  <c r="U27" i="11" s="1"/>
  <c r="T28" i="11"/>
  <c r="T27" i="11"/>
  <c r="O28" i="11"/>
  <c r="S28" i="11"/>
  <c r="S27" i="11" s="1"/>
  <c r="J28" i="11"/>
  <c r="M28" i="11"/>
  <c r="W28" i="11"/>
  <c r="W27" i="11" s="1"/>
  <c r="H31" i="11"/>
  <c r="Q28" i="11"/>
  <c r="P28" i="11"/>
  <c r="L28" i="11"/>
  <c r="L27" i="11"/>
  <c r="R27" i="11"/>
  <c r="E32" i="11"/>
  <c r="V28" i="11"/>
  <c r="E27" i="11"/>
  <c r="K28" i="11"/>
  <c r="D28" i="11"/>
  <c r="F31" i="11" s="1"/>
  <c r="G31" i="11"/>
  <c r="J37" i="9"/>
  <c r="J38" i="9"/>
  <c r="F39" i="9"/>
  <c r="S31" i="11" l="1"/>
  <c r="S33" i="11"/>
  <c r="S32" i="11"/>
  <c r="S34" i="11"/>
  <c r="P34" i="11"/>
  <c r="P31" i="11"/>
  <c r="P32" i="11"/>
  <c r="P33" i="11"/>
  <c r="I33" i="11"/>
  <c r="F34" i="11"/>
  <c r="N33" i="11"/>
  <c r="N34" i="11"/>
  <c r="N31" i="11"/>
  <c r="N32" i="11"/>
  <c r="K31" i="11"/>
  <c r="K32" i="11"/>
  <c r="K33" i="11"/>
  <c r="K34" i="11"/>
  <c r="M32" i="11"/>
  <c r="M33" i="11"/>
  <c r="M34" i="11"/>
  <c r="M31" i="11"/>
  <c r="M35" i="11" s="1"/>
  <c r="M37" i="11" s="1"/>
  <c r="M40" i="11" s="1"/>
  <c r="M45" i="11" s="1"/>
  <c r="M47" i="11" s="1"/>
  <c r="M49" i="11" s="1"/>
  <c r="K27" i="11"/>
  <c r="D34" i="11"/>
  <c r="D31" i="11"/>
  <c r="D32" i="11"/>
  <c r="D33" i="11"/>
  <c r="Y33" i="11" s="1"/>
  <c r="I34" i="11"/>
  <c r="P27" i="11"/>
  <c r="J31" i="11"/>
  <c r="J32" i="11"/>
  <c r="J33" i="11"/>
  <c r="J34" i="11"/>
  <c r="V31" i="11"/>
  <c r="V32" i="11"/>
  <c r="V33" i="11"/>
  <c r="V34" i="11"/>
  <c r="O33" i="11"/>
  <c r="O31" i="11"/>
  <c r="O32" i="11"/>
  <c r="O34" i="11"/>
  <c r="F32" i="11"/>
  <c r="F35" i="11" s="1"/>
  <c r="F37" i="11" s="1"/>
  <c r="F40" i="11" s="1"/>
  <c r="F45" i="11" s="1"/>
  <c r="F47" i="11" s="1"/>
  <c r="F49" i="11" s="1"/>
  <c r="L32" i="11"/>
  <c r="L33" i="11"/>
  <c r="L31" i="11"/>
  <c r="L34" i="11"/>
  <c r="M27" i="11"/>
  <c r="F33" i="11"/>
  <c r="U31" i="11"/>
  <c r="U32" i="11"/>
  <c r="U33" i="11"/>
  <c r="U34" i="11"/>
  <c r="W31" i="11"/>
  <c r="W32" i="11"/>
  <c r="W33" i="11"/>
  <c r="W34" i="11"/>
  <c r="D27" i="11"/>
  <c r="I32" i="11"/>
  <c r="Q31" i="11"/>
  <c r="Q32" i="11"/>
  <c r="Q34" i="11"/>
  <c r="Q33" i="11"/>
  <c r="J27" i="11"/>
  <c r="I31" i="11"/>
  <c r="I35" i="11" s="1"/>
  <c r="I37" i="11" s="1"/>
  <c r="I40" i="11" s="1"/>
  <c r="I45" i="11" s="1"/>
  <c r="I47" i="11" s="1"/>
  <c r="I49" i="11" s="1"/>
  <c r="V27" i="11"/>
  <c r="Q27" i="11"/>
  <c r="R34" i="11"/>
  <c r="G34" i="11"/>
  <c r="E33" i="11"/>
  <c r="H33" i="11"/>
  <c r="R33" i="11"/>
  <c r="O27" i="11"/>
  <c r="G33" i="11"/>
  <c r="E34" i="11"/>
  <c r="H32" i="11"/>
  <c r="H35" i="11" s="1"/>
  <c r="H37" i="11" s="1"/>
  <c r="H40" i="11" s="1"/>
  <c r="H45" i="11" s="1"/>
  <c r="H47" i="11" s="1"/>
  <c r="H49" i="11" s="1"/>
  <c r="R32" i="11"/>
  <c r="X32" i="11"/>
  <c r="X33" i="11"/>
  <c r="X31" i="11"/>
  <c r="X35" i="11" s="1"/>
  <c r="X37" i="11" s="1"/>
  <c r="X40" i="11" s="1"/>
  <c r="X45" i="11" s="1"/>
  <c r="X47" i="11" s="1"/>
  <c r="X49" i="11" s="1"/>
  <c r="X34" i="11"/>
  <c r="G32" i="11"/>
  <c r="G35" i="11" s="1"/>
  <c r="G37" i="11" s="1"/>
  <c r="G40" i="11" s="1"/>
  <c r="G45" i="11" s="1"/>
  <c r="G47" i="11" s="1"/>
  <c r="G49" i="11" s="1"/>
  <c r="E31" i="11"/>
  <c r="H34" i="11"/>
  <c r="R31" i="11"/>
  <c r="T31" i="11"/>
  <c r="T32" i="11"/>
  <c r="T33" i="11"/>
  <c r="T34" i="11"/>
  <c r="X27" i="11"/>
  <c r="F40" i="9"/>
  <c r="J39" i="9"/>
  <c r="L35" i="11" l="1"/>
  <c r="L37" i="11" s="1"/>
  <c r="L40" i="11" s="1"/>
  <c r="L45" i="11" s="1"/>
  <c r="L47" i="11" s="1"/>
  <c r="L49" i="11" s="1"/>
  <c r="D35" i="11"/>
  <c r="D37" i="11" s="1"/>
  <c r="D40" i="11" s="1"/>
  <c r="D45" i="11" s="1"/>
  <c r="D47" i="11" s="1"/>
  <c r="D49" i="11" s="1"/>
  <c r="Y31" i="11"/>
  <c r="P35" i="11"/>
  <c r="P37" i="11" s="1"/>
  <c r="P40" i="11" s="1"/>
  <c r="P45" i="11" s="1"/>
  <c r="P47" i="11" s="1"/>
  <c r="P49" i="11" s="1"/>
  <c r="K35" i="11"/>
  <c r="K37" i="11" s="1"/>
  <c r="K40" i="11" s="1"/>
  <c r="K45" i="11" s="1"/>
  <c r="K47" i="11" s="1"/>
  <c r="K49" i="11" s="1"/>
  <c r="V35" i="11"/>
  <c r="V37" i="11" s="1"/>
  <c r="V40" i="11" s="1"/>
  <c r="V45" i="11" s="1"/>
  <c r="V47" i="11" s="1"/>
  <c r="V49" i="11" s="1"/>
  <c r="Y34" i="11"/>
  <c r="T35" i="11"/>
  <c r="T37" i="11" s="1"/>
  <c r="T40" i="11" s="1"/>
  <c r="T45" i="11" s="1"/>
  <c r="T47" i="11" s="1"/>
  <c r="T49" i="11" s="1"/>
  <c r="W35" i="11"/>
  <c r="W37" i="11" s="1"/>
  <c r="W40" i="11" s="1"/>
  <c r="W45" i="11" s="1"/>
  <c r="W47" i="11" s="1"/>
  <c r="W49" i="11" s="1"/>
  <c r="N35" i="11"/>
  <c r="N37" i="11" s="1"/>
  <c r="N40" i="11" s="1"/>
  <c r="N45" i="11" s="1"/>
  <c r="N47" i="11" s="1"/>
  <c r="N49" i="11" s="1"/>
  <c r="R35" i="11"/>
  <c r="R37" i="11" s="1"/>
  <c r="R40" i="11" s="1"/>
  <c r="R45" i="11" s="1"/>
  <c r="R47" i="11" s="1"/>
  <c r="R49" i="11" s="1"/>
  <c r="S35" i="11"/>
  <c r="S37" i="11" s="1"/>
  <c r="S40" i="11" s="1"/>
  <c r="S45" i="11" s="1"/>
  <c r="S47" i="11" s="1"/>
  <c r="S49" i="11" s="1"/>
  <c r="Y32" i="11"/>
  <c r="O35" i="11"/>
  <c r="O37" i="11" s="1"/>
  <c r="O40" i="11" s="1"/>
  <c r="O45" i="11" s="1"/>
  <c r="O47" i="11" s="1"/>
  <c r="O49" i="11" s="1"/>
  <c r="E35" i="11"/>
  <c r="E37" i="11" s="1"/>
  <c r="E40" i="11" s="1"/>
  <c r="E45" i="11" s="1"/>
  <c r="E47" i="11" s="1"/>
  <c r="E49" i="11" s="1"/>
  <c r="Q35" i="11"/>
  <c r="Q37" i="11" s="1"/>
  <c r="Q40" i="11" s="1"/>
  <c r="Q45" i="11" s="1"/>
  <c r="Q47" i="11" s="1"/>
  <c r="Q49" i="11" s="1"/>
  <c r="J35" i="11"/>
  <c r="J37" i="11" s="1"/>
  <c r="J40" i="11" s="1"/>
  <c r="J45" i="11" s="1"/>
  <c r="J47" i="11" s="1"/>
  <c r="J49" i="11" s="1"/>
  <c r="U35" i="11"/>
  <c r="U37" i="11" s="1"/>
  <c r="U40" i="11" s="1"/>
  <c r="U45" i="11" s="1"/>
  <c r="U47" i="11" s="1"/>
  <c r="U49" i="11" s="1"/>
  <c r="F41" i="9"/>
  <c r="J41" i="9" s="1"/>
  <c r="J40" i="9"/>
  <c r="F30" i="12" l="1"/>
  <c r="F29" i="12" s="1"/>
  <c r="F33" i="12" l="1"/>
  <c r="F38" i="12" s="1"/>
  <c r="F40" i="12" s="1"/>
  <c r="F42" i="12" s="1"/>
  <c r="I30" i="12" l="1"/>
  <c r="G30" i="12"/>
  <c r="G29" i="12" s="1"/>
  <c r="AA28" i="12"/>
  <c r="J30" i="12"/>
  <c r="K30" i="12"/>
  <c r="L30" i="12"/>
  <c r="L29" i="12" s="1"/>
  <c r="H30" i="12"/>
  <c r="H33" i="12" l="1"/>
  <c r="H38" i="12" s="1"/>
  <c r="H40" i="12" s="1"/>
  <c r="H42" i="12" s="1"/>
  <c r="H29" i="12"/>
  <c r="K33" i="12"/>
  <c r="K38" i="12" s="1"/>
  <c r="K40" i="12" s="1"/>
  <c r="K42" i="12" s="1"/>
  <c r="K29" i="12"/>
  <c r="J33" i="12"/>
  <c r="J38" i="12" s="1"/>
  <c r="J40" i="12" s="1"/>
  <c r="J42" i="12" s="1"/>
  <c r="J29" i="12"/>
  <c r="I33" i="12"/>
  <c r="I38" i="12" s="1"/>
  <c r="I40" i="12" s="1"/>
  <c r="I42" i="12" s="1"/>
  <c r="I29" i="12"/>
  <c r="C30" i="12"/>
  <c r="L33" i="12"/>
  <c r="L38" i="12" s="1"/>
  <c r="L40" i="12" s="1"/>
  <c r="L42" i="12" s="1"/>
  <c r="C29" i="12"/>
  <c r="G33" i="12"/>
  <c r="G38" i="12" s="1"/>
  <c r="G40" i="12" s="1"/>
  <c r="G42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Kim, Vanna</author>
  </authors>
  <commentList>
    <comment ref="C37" authorId="0" shapeId="0" xr:uid="{0AA28515-BC75-46CC-AA06-E3E03B47C6DA}">
      <text>
        <r>
          <rPr>
            <b/>
            <sz val="9"/>
            <color indexed="81"/>
            <rFont val="Tahoma"/>
            <family val="2"/>
          </rPr>
          <t>Kim, Vanna:</t>
        </r>
        <r>
          <rPr>
            <sz val="9"/>
            <color indexed="81"/>
            <rFont val="Tahoma"/>
            <family val="2"/>
          </rPr>
          <t xml:space="preserve">
Exclude the total cost for Vector</t>
        </r>
      </text>
    </comment>
  </commentList>
</comments>
</file>

<file path=xl/sharedStrings.xml><?xml version="1.0" encoding="utf-8"?>
<sst xmlns="http://schemas.openxmlformats.org/spreadsheetml/2006/main" count="45665" uniqueCount="3709">
  <si>
    <t>Date</t>
  </si>
  <si>
    <t>Jurisdiction</t>
  </si>
  <si>
    <t>Productive Hourly Rate</t>
  </si>
  <si>
    <t>Position Title</t>
  </si>
  <si>
    <t>Difference</t>
  </si>
  <si>
    <t>$</t>
  </si>
  <si>
    <t>%</t>
  </si>
  <si>
    <t>Market Comparison</t>
  </si>
  <si>
    <t>Total Cost</t>
  </si>
  <si>
    <t>Description/ Comments:</t>
  </si>
  <si>
    <t>Fee Calculation Worksheet</t>
  </si>
  <si>
    <t>Fee</t>
  </si>
  <si>
    <t>RECOMMENDED FEE</t>
  </si>
  <si>
    <t>REGIONAL PARK AND OPEN-SPACE DISTRICT</t>
  </si>
  <si>
    <t>REGIONAL PARKS &amp; OPEN SPACE DISTRICT</t>
  </si>
  <si>
    <t>Personnel Cost Estimation Worksheet</t>
  </si>
  <si>
    <r>
      <rPr>
        <u/>
        <sz val="14"/>
        <color rgb="FFC00000"/>
        <rFont val="Calibri"/>
        <family val="2"/>
        <scheme val="minor"/>
      </rPr>
      <t>INSTRUCTIONS</t>
    </r>
    <r>
      <rPr>
        <sz val="14"/>
        <color rgb="FFC00000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 xml:space="preserve">
Enter position-specific data in the GREEN CELLS; calculations are automatic</t>
    </r>
  </si>
  <si>
    <t>WHAT'S INCLUDED IN THE RATE?</t>
  </si>
  <si>
    <t>~ See Job Descriptions at www.rc-hr.com for Hourly Pay Rate ranges ~</t>
  </si>
  <si>
    <t>RATE TYPE</t>
  </si>
  <si>
    <t>Salary (Hourly pay class/step)</t>
  </si>
  <si>
    <t>Benefits</t>
  </si>
  <si>
    <t>Worked Hours</t>
  </si>
  <si>
    <t>Vacation Hours</t>
  </si>
  <si>
    <t>Sick Hours</t>
  </si>
  <si>
    <t>Holiday Hours</t>
  </si>
  <si>
    <t>Administrative Overhead</t>
  </si>
  <si>
    <t>Uniform Allowance</t>
  </si>
  <si>
    <t>Cellphone</t>
  </si>
  <si>
    <t>P-card annual fee</t>
  </si>
  <si>
    <t>Training &amp; Safety</t>
  </si>
  <si>
    <t>Payroll Services</t>
  </si>
  <si>
    <t>HR Services</t>
  </si>
  <si>
    <t>DIFFERENCE</t>
  </si>
  <si>
    <t>Type</t>
  </si>
  <si>
    <t>PKGen</t>
  </si>
  <si>
    <t>Hourly Pay Rate</t>
  </si>
  <si>
    <t>Change in Hourly Pay Rate</t>
  </si>
  <si>
    <t>% hours worked</t>
  </si>
  <si>
    <t>Burdened Hourly Rate</t>
  </si>
  <si>
    <t>X</t>
  </si>
  <si>
    <t>Worked Annual Hours</t>
  </si>
  <si>
    <t>Change in Worked Annual Hours</t>
  </si>
  <si>
    <t>Average hours per Pay Period</t>
  </si>
  <si>
    <t>Change in Average hours per Pay Period</t>
  </si>
  <si>
    <t>Productive Hourly Rate+OH</t>
  </si>
  <si>
    <t>COST PER PAY PERIOD</t>
  </si>
  <si>
    <t>CHANGE IN COST PER PAY PERIOD</t>
  </si>
  <si>
    <t>Productive+OH+Misc Costs</t>
  </si>
  <si>
    <t>Pay Period Salary</t>
  </si>
  <si>
    <t>Change in Pay Period Salary</t>
  </si>
  <si>
    <t>Billable Hourly Rate</t>
  </si>
  <si>
    <t>Unemployment</t>
  </si>
  <si>
    <t>Social Security</t>
  </si>
  <si>
    <t>Medicare</t>
  </si>
  <si>
    <t>Employer PERS</t>
  </si>
  <si>
    <t>LT Disability</t>
  </si>
  <si>
    <t>Flex</t>
  </si>
  <si>
    <t>Life</t>
  </si>
  <si>
    <t>Optical</t>
  </si>
  <si>
    <t>Pension &amp; Training</t>
  </si>
  <si>
    <t>401A</t>
  </si>
  <si>
    <t>Total Benefits</t>
  </si>
  <si>
    <t>Change in Total Benefits</t>
  </si>
  <si>
    <t>Total cost per pay period</t>
  </si>
  <si>
    <t>Change in Total Cost per pay period</t>
  </si>
  <si>
    <t>Total Annual Cost</t>
  </si>
  <si>
    <t>Change in Annual Cost</t>
  </si>
  <si>
    <t>Change in Burdened Hourly Rate</t>
  </si>
  <si>
    <t>Change in Productive Hourly Rate</t>
  </si>
  <si>
    <t>Change in Productive Hourly Rate+OH</t>
  </si>
  <si>
    <t>Change in Productive+OH+Misc Costs</t>
  </si>
  <si>
    <t>Change in Billable Hourly Rate</t>
  </si>
  <si>
    <t>General</t>
  </si>
  <si>
    <t>Salaries</t>
  </si>
  <si>
    <t>Flex Benefit</t>
  </si>
  <si>
    <t>Fleet Rate</t>
  </si>
  <si>
    <t>Flex Benefit Type</t>
  </si>
  <si>
    <t>Single</t>
  </si>
  <si>
    <t>Union Fees</t>
  </si>
  <si>
    <t>RCIT Rate</t>
  </si>
  <si>
    <t>FY 2024-25 BUDGET DEVELOPMENT</t>
  </si>
  <si>
    <t>IMPORTANT: This worksheet is to be used as a guide for estimating annual personnel costs for FY24-25 ONLY.
All rates are subject to change, actual costs may vary.</t>
  </si>
  <si>
    <t>Workers Comp</t>
  </si>
  <si>
    <t>Gen Liab &amp; Property Insurance Rate</t>
  </si>
  <si>
    <t>COWCAP Rate</t>
  </si>
  <si>
    <t>Two-Party</t>
  </si>
  <si>
    <t xml:space="preserve">RIVERSIDE COUNTY </t>
  </si>
  <si>
    <t>REGIONAL PARK AND OPEN SPACE DISTRICT</t>
  </si>
  <si>
    <t>FY 2024-25 NET OPERATING EXPENDITURES</t>
  </si>
  <si>
    <t>BUSINESS SERVICES</t>
  </si>
  <si>
    <t>INTERPRETIVE</t>
  </si>
  <si>
    <t>REGIONAL PARKS</t>
  </si>
  <si>
    <t>NATURAL RESOURCES</t>
  </si>
  <si>
    <t>Department ID</t>
  </si>
  <si>
    <t>9312xx</t>
  </si>
  <si>
    <t>Program Name</t>
  </si>
  <si>
    <t>Program Area Name</t>
  </si>
  <si>
    <t>SUPPORT</t>
  </si>
  <si>
    <t>GLM</t>
  </si>
  <si>
    <t>HISTPRES</t>
  </si>
  <si>
    <t>HVNC</t>
  </si>
  <si>
    <t>IDYNC</t>
  </si>
  <si>
    <t>JEN</t>
  </si>
  <si>
    <t>SRPVC</t>
  </si>
  <si>
    <t>SANTIM</t>
  </si>
  <si>
    <t>CAH</t>
  </si>
  <si>
    <t>HKY</t>
  </si>
  <si>
    <t xml:space="preserve">IDY </t>
  </si>
  <si>
    <t>KBN</t>
  </si>
  <si>
    <t>LLAP</t>
  </si>
  <si>
    <t>MCCALL</t>
  </si>
  <si>
    <t>MFL</t>
  </si>
  <si>
    <t>REGPKADM</t>
  </si>
  <si>
    <t>RJU</t>
  </si>
  <si>
    <t>SKN</t>
  </si>
  <si>
    <t>HAB</t>
  </si>
  <si>
    <t>MSHCP</t>
  </si>
  <si>
    <t>MSR</t>
  </si>
  <si>
    <t>MITBANK</t>
  </si>
  <si>
    <t xml:space="preserve">DIRECT COST </t>
  </si>
  <si>
    <t>Services and Supplies</t>
  </si>
  <si>
    <t>Other Charges</t>
  </si>
  <si>
    <t>Capital Assets</t>
  </si>
  <si>
    <t>Other Financing Uses</t>
  </si>
  <si>
    <t>TOTAL DIRECT EXPENDITURES</t>
  </si>
  <si>
    <t>INDIRECT COST (Overhead Allocation)</t>
  </si>
  <si>
    <t>TOTAL INDIRECT EXPENDITURES</t>
  </si>
  <si>
    <t>Overhead as % ot TOE</t>
  </si>
  <si>
    <t>Total Operating Expenditures (TOE)</t>
  </si>
  <si>
    <t>REVENUES: Pass-through / Non-Fee based</t>
  </si>
  <si>
    <t>Chk</t>
  </si>
  <si>
    <t>Property Taxes</t>
  </si>
  <si>
    <t>NCC (Park Facilities Coordinator)</t>
  </si>
  <si>
    <t>OHV Fees</t>
  </si>
  <si>
    <t>El Sobrante Tipping Fees / SCE El Casco</t>
  </si>
  <si>
    <t>LESS: TOTAL REVENUES</t>
  </si>
  <si>
    <t>NET OPERATING EXPENDITURES</t>
  </si>
  <si>
    <t>CALCULATION, BLENDED PRODUCTIVE HOURLY RATE:</t>
  </si>
  <si>
    <t>Net Operating Expenditures</t>
  </si>
  <si>
    <t xml:space="preserve">          Number of Employees, Total</t>
  </si>
  <si>
    <t xml:space="preserve">          Number of OVH Allocated Employees, Total</t>
  </si>
  <si>
    <t>Forecasted Hours per prog area (1712 x Employees)</t>
  </si>
  <si>
    <t xml:space="preserve">     % of time for billing (basis, 1712 hrs)</t>
  </si>
  <si>
    <t>Cost Recovery</t>
  </si>
  <si>
    <t>Productive Hourly Rate (Blended)</t>
  </si>
  <si>
    <t>Total operating  cost per division (check)</t>
  </si>
  <si>
    <t>Direct Cost</t>
  </si>
  <si>
    <t>Cost Description</t>
  </si>
  <si>
    <t>Appropriation Type</t>
  </si>
  <si>
    <t>Salaries &amp; Benefits</t>
  </si>
  <si>
    <t>PARK NAME</t>
  </si>
  <si>
    <t>Description</t>
  </si>
  <si>
    <t>Unit Type</t>
  </si>
  <si>
    <t>Available</t>
  </si>
  <si>
    <t>Occupancy %</t>
  </si>
  <si>
    <t>Campsite 1</t>
  </si>
  <si>
    <t>FULL HOOKUP</t>
  </si>
  <si>
    <t>Campsite 10</t>
  </si>
  <si>
    <t>Campsite 11</t>
  </si>
  <si>
    <t>Campsite 12</t>
  </si>
  <si>
    <t>Campsite 13</t>
  </si>
  <si>
    <t>Campsite 14</t>
  </si>
  <si>
    <t>Campsite 15</t>
  </si>
  <si>
    <t>Campsite 16</t>
  </si>
  <si>
    <t>Campsite 17</t>
  </si>
  <si>
    <t>Campsite 18</t>
  </si>
  <si>
    <t>Campsite 19</t>
  </si>
  <si>
    <t>Campsite 2</t>
  </si>
  <si>
    <t>Campsite 20</t>
  </si>
  <si>
    <t>Campsite 21</t>
  </si>
  <si>
    <t>Campsite 22</t>
  </si>
  <si>
    <t>Campsite 23</t>
  </si>
  <si>
    <t>Campsite 24</t>
  </si>
  <si>
    <t>Campsite 25</t>
  </si>
  <si>
    <t>Campsite 26</t>
  </si>
  <si>
    <t>Campsite 27</t>
  </si>
  <si>
    <t>Campsite 28</t>
  </si>
  <si>
    <t>Campsite 29</t>
  </si>
  <si>
    <t>Campsite 3</t>
  </si>
  <si>
    <t>Campsite 30</t>
  </si>
  <si>
    <t>Campsite 31</t>
  </si>
  <si>
    <t>Campsite 32</t>
  </si>
  <si>
    <t>Campsite 33</t>
  </si>
  <si>
    <t>Campsite 34</t>
  </si>
  <si>
    <t>Campsite 35</t>
  </si>
  <si>
    <t>Campsite 36</t>
  </si>
  <si>
    <t>Campsite 37</t>
  </si>
  <si>
    <t>Campsite 38</t>
  </si>
  <si>
    <t>Campsite 39</t>
  </si>
  <si>
    <t>Campsite 4</t>
  </si>
  <si>
    <t>Campsite 40</t>
  </si>
  <si>
    <t>Campsite 41</t>
  </si>
  <si>
    <t>Campsite 42</t>
  </si>
  <si>
    <t>Campsite 43</t>
  </si>
  <si>
    <t>Campsite 44</t>
  </si>
  <si>
    <t>Campsite 45</t>
  </si>
  <si>
    <t>Campsite 46</t>
  </si>
  <si>
    <t>Campsite 47</t>
  </si>
  <si>
    <t>Campsite 48</t>
  </si>
  <si>
    <t>Campsite 49</t>
  </si>
  <si>
    <t>Campsite 5</t>
  </si>
  <si>
    <t>Campsite 50</t>
  </si>
  <si>
    <t>Campsite 51</t>
  </si>
  <si>
    <t>Campsite 52</t>
  </si>
  <si>
    <t>Campsite 53</t>
  </si>
  <si>
    <t>Campsite 54</t>
  </si>
  <si>
    <t>Campsite 55</t>
  </si>
  <si>
    <t>Campsite 56</t>
  </si>
  <si>
    <t>Campsite 57</t>
  </si>
  <si>
    <t>Campsite 58</t>
  </si>
  <si>
    <t>Campsite 59</t>
  </si>
  <si>
    <t>Campsite 6</t>
  </si>
  <si>
    <t>Campsite 60</t>
  </si>
  <si>
    <t>Campsite 61</t>
  </si>
  <si>
    <t>Campsite 62</t>
  </si>
  <si>
    <t>Campsite 63</t>
  </si>
  <si>
    <t>Campsite 64</t>
  </si>
  <si>
    <t>Campsite 65</t>
  </si>
  <si>
    <t>Campsite 66</t>
  </si>
  <si>
    <t>Campsite 67</t>
  </si>
  <si>
    <t>Campsite 68</t>
  </si>
  <si>
    <t>Campsite 69</t>
  </si>
  <si>
    <t>Campsite 7</t>
  </si>
  <si>
    <t>Campsite 70</t>
  </si>
  <si>
    <t>Campsite 71</t>
  </si>
  <si>
    <t>Campsite 8</t>
  </si>
  <si>
    <t>Campsite 9</t>
  </si>
  <si>
    <t>EQ Campsite 1</t>
  </si>
  <si>
    <t>EQ Campsite 10</t>
  </si>
  <si>
    <t>EQ Campsite 11</t>
  </si>
  <si>
    <t>EQ Campsite 12</t>
  </si>
  <si>
    <t>EQ Campsite 13</t>
  </si>
  <si>
    <t>EQ Campsite 14</t>
  </si>
  <si>
    <t>EQ Campsite 15</t>
  </si>
  <si>
    <t>EQ Campsite 16</t>
  </si>
  <si>
    <t>EQ Campsite 17</t>
  </si>
  <si>
    <t>EQ Campsite 18</t>
  </si>
  <si>
    <t>EQ Campsite 19</t>
  </si>
  <si>
    <t>EQ Campsite 2</t>
  </si>
  <si>
    <t>EQ Campsite 20</t>
  </si>
  <si>
    <t>EQ Campsite 3</t>
  </si>
  <si>
    <t>EQ Campsite 4</t>
  </si>
  <si>
    <t>EQ Campsite 5</t>
  </si>
  <si>
    <t>EQ Campsite 6</t>
  </si>
  <si>
    <t>EQ Campsite 7</t>
  </si>
  <si>
    <t>EQ Campsite 8</t>
  </si>
  <si>
    <t>EQ Campsite 9</t>
  </si>
  <si>
    <t>EQ Host Site 1</t>
  </si>
  <si>
    <t>EQ Host Site 2</t>
  </si>
  <si>
    <t>Host Site 1</t>
  </si>
  <si>
    <t>Host Site 2</t>
  </si>
  <si>
    <t>Host Site 3</t>
  </si>
  <si>
    <t>Campsite 100</t>
  </si>
  <si>
    <t>Campsite 101</t>
  </si>
  <si>
    <t>Campsite 102</t>
  </si>
  <si>
    <t>Campsite 103</t>
  </si>
  <si>
    <t>Campsite 104</t>
  </si>
  <si>
    <t>Campsite 105</t>
  </si>
  <si>
    <t>Campsite 106</t>
  </si>
  <si>
    <t>Campsite 107</t>
  </si>
  <si>
    <t>Campsite 108</t>
  </si>
  <si>
    <t>Campsite 109</t>
  </si>
  <si>
    <t>Campsite 110</t>
  </si>
  <si>
    <t>Campsite 111</t>
  </si>
  <si>
    <t>Campsite 112</t>
  </si>
  <si>
    <t>Campsite 113</t>
  </si>
  <si>
    <t>Campsite 114</t>
  </si>
  <si>
    <t>Campsite 115</t>
  </si>
  <si>
    <t>Campsite 116</t>
  </si>
  <si>
    <t>Campsite 117</t>
  </si>
  <si>
    <t>Campsite 118</t>
  </si>
  <si>
    <t>Campsite 119</t>
  </si>
  <si>
    <t>Campsite 120</t>
  </si>
  <si>
    <t>Campsite 121</t>
  </si>
  <si>
    <t>Campsite 122</t>
  </si>
  <si>
    <t>Campsite 123</t>
  </si>
  <si>
    <t>Campsite 124</t>
  </si>
  <si>
    <t>Campsite 125</t>
  </si>
  <si>
    <t>Campsite 126</t>
  </si>
  <si>
    <t>Campsite 127</t>
  </si>
  <si>
    <t>Campsite 128</t>
  </si>
  <si>
    <t>Campsite 129</t>
  </si>
  <si>
    <t>Campsite 130</t>
  </si>
  <si>
    <t>Campsite 72</t>
  </si>
  <si>
    <t>Campsite 73</t>
  </si>
  <si>
    <t>Campsite 74</t>
  </si>
  <si>
    <t>Campsite 75</t>
  </si>
  <si>
    <t>Campsite 76</t>
  </si>
  <si>
    <t>Campsite 77</t>
  </si>
  <si>
    <t>Campsite 78</t>
  </si>
  <si>
    <t>Campsite 79</t>
  </si>
  <si>
    <t>Campsite 80</t>
  </si>
  <si>
    <t>Campsite 81</t>
  </si>
  <si>
    <t>Campsite 82</t>
  </si>
  <si>
    <t>Campsite 83</t>
  </si>
  <si>
    <t>Campsite 84</t>
  </si>
  <si>
    <t>Campsite 85</t>
  </si>
  <si>
    <t>Campsite 86</t>
  </si>
  <si>
    <t>Campsite 87</t>
  </si>
  <si>
    <t>Campsite 88</t>
  </si>
  <si>
    <t>Campsite 89</t>
  </si>
  <si>
    <t>Campsite 90</t>
  </si>
  <si>
    <t>Campsite 91</t>
  </si>
  <si>
    <t>Campsite 92</t>
  </si>
  <si>
    <t>Campsite 93</t>
  </si>
  <si>
    <t>Campsite 94</t>
  </si>
  <si>
    <t>Campsite 95</t>
  </si>
  <si>
    <t>Campsite 96</t>
  </si>
  <si>
    <t>Campsite 97</t>
  </si>
  <si>
    <t>Campsite 98</t>
  </si>
  <si>
    <t>Campsite 99</t>
  </si>
  <si>
    <t>Host 1 (Indiah Hill)</t>
  </si>
  <si>
    <t>Host 2 (Shop)</t>
  </si>
  <si>
    <t>Host 3 (Day Use)</t>
  </si>
  <si>
    <t>Host 4 (Group)</t>
  </si>
  <si>
    <t>IDY</t>
  </si>
  <si>
    <t>Host 1 (Shop)</t>
  </si>
  <si>
    <t>Host 2 (Driveway)</t>
  </si>
  <si>
    <t>Host 3</t>
  </si>
  <si>
    <t>Campsite A1</t>
  </si>
  <si>
    <t>Campsite A10</t>
  </si>
  <si>
    <t>Campsite A11</t>
  </si>
  <si>
    <t>Campsite A12</t>
  </si>
  <si>
    <t>Campsite A13</t>
  </si>
  <si>
    <t>Campsite A14</t>
  </si>
  <si>
    <t>Campsite A15</t>
  </si>
  <si>
    <t>Campsite A16</t>
  </si>
  <si>
    <t>Campsite A17</t>
  </si>
  <si>
    <t>Campsite A18</t>
  </si>
  <si>
    <t>Campsite A19</t>
  </si>
  <si>
    <t>Campsite A2</t>
  </si>
  <si>
    <t>Campsite A20</t>
  </si>
  <si>
    <t>Campsite A21</t>
  </si>
  <si>
    <t>Campsite A22</t>
  </si>
  <si>
    <t>Campsite A23</t>
  </si>
  <si>
    <t>Campsite A24</t>
  </si>
  <si>
    <t>Campsite A25</t>
  </si>
  <si>
    <t>Campsite A26</t>
  </si>
  <si>
    <t>Campsite A27</t>
  </si>
  <si>
    <t>Campsite A3</t>
  </si>
  <si>
    <t>Campsite A4</t>
  </si>
  <si>
    <t>Campsite A5</t>
  </si>
  <si>
    <t>Campsite A6</t>
  </si>
  <si>
    <t>Campsite A7</t>
  </si>
  <si>
    <t>Campsite A8</t>
  </si>
  <si>
    <t>Campsite A9</t>
  </si>
  <si>
    <t>Campsite B1</t>
  </si>
  <si>
    <t>Campsite B10</t>
  </si>
  <si>
    <t>Campsite B11</t>
  </si>
  <si>
    <t>Campsite B12</t>
  </si>
  <si>
    <t>Campsite B13</t>
  </si>
  <si>
    <t>Campsite B14</t>
  </si>
  <si>
    <t>Campsite B15</t>
  </si>
  <si>
    <t>Campsite B16</t>
  </si>
  <si>
    <t>Campsite B17</t>
  </si>
  <si>
    <t>Campsite B18</t>
  </si>
  <si>
    <t>Campsite B19</t>
  </si>
  <si>
    <t>Campsite B2</t>
  </si>
  <si>
    <t>Campsite B20</t>
  </si>
  <si>
    <t>Campsite B21</t>
  </si>
  <si>
    <t>Campsite B22</t>
  </si>
  <si>
    <t>Campsite B23</t>
  </si>
  <si>
    <t>Campsite B24</t>
  </si>
  <si>
    <t>Campsite B25</t>
  </si>
  <si>
    <t>Campsite B26</t>
  </si>
  <si>
    <t>Campsite B27</t>
  </si>
  <si>
    <t>Campsite B28</t>
  </si>
  <si>
    <t>Campsite B29</t>
  </si>
  <si>
    <t>Campsite B3</t>
  </si>
  <si>
    <t>Campsite B30</t>
  </si>
  <si>
    <t>Campsite B31</t>
  </si>
  <si>
    <t>Campsite B32</t>
  </si>
  <si>
    <t>Campsite B33</t>
  </si>
  <si>
    <t>Campsite B34</t>
  </si>
  <si>
    <t>Campsite B35</t>
  </si>
  <si>
    <t>Campsite B36</t>
  </si>
  <si>
    <t>Campsite B37</t>
  </si>
  <si>
    <t>Campsite B38</t>
  </si>
  <si>
    <t>Campsite B39</t>
  </si>
  <si>
    <t>Campsite B4</t>
  </si>
  <si>
    <t>Campsite B40</t>
  </si>
  <si>
    <t>Campsite B41</t>
  </si>
  <si>
    <t>Campsite B42</t>
  </si>
  <si>
    <t>Campsite B43</t>
  </si>
  <si>
    <t>Campsite B44</t>
  </si>
  <si>
    <t>Campsite B45</t>
  </si>
  <si>
    <t>Campsite B46</t>
  </si>
  <si>
    <t>Campsite B47</t>
  </si>
  <si>
    <t>Campsite B48</t>
  </si>
  <si>
    <t>Campsite B49</t>
  </si>
  <si>
    <t>Campsite B5</t>
  </si>
  <si>
    <t>HOST - PARTIAL</t>
  </si>
  <si>
    <t>Campsite B50</t>
  </si>
  <si>
    <t>Campsite B51</t>
  </si>
  <si>
    <t>Campsite B52</t>
  </si>
  <si>
    <t>Campsite B53</t>
  </si>
  <si>
    <t>Campsite B54</t>
  </si>
  <si>
    <t>Campsite B55</t>
  </si>
  <si>
    <t>Campsite B56</t>
  </si>
  <si>
    <t>Campsite B57</t>
  </si>
  <si>
    <t>Campsite B58</t>
  </si>
  <si>
    <t>Campsite B59</t>
  </si>
  <si>
    <t>Campsite B6</t>
  </si>
  <si>
    <t>Campsite B60</t>
  </si>
  <si>
    <t>Campsite B61</t>
  </si>
  <si>
    <t>Campsite B62</t>
  </si>
  <si>
    <t>Campsite B63</t>
  </si>
  <si>
    <t>Campsite B64</t>
  </si>
  <si>
    <t>Campsite B7</t>
  </si>
  <si>
    <t>Campsite B8</t>
  </si>
  <si>
    <t>Campsite B9</t>
  </si>
  <si>
    <t>HOST - FULL</t>
  </si>
  <si>
    <t>Campsite C1</t>
  </si>
  <si>
    <t>Campsite C10</t>
  </si>
  <si>
    <t>Campsite C11</t>
  </si>
  <si>
    <t>Campsite C12</t>
  </si>
  <si>
    <t>Campsite C13</t>
  </si>
  <si>
    <t>Campsite C14</t>
  </si>
  <si>
    <t>Campsite C15</t>
  </si>
  <si>
    <t>Campsite C16</t>
  </si>
  <si>
    <t>Campsite C17</t>
  </si>
  <si>
    <t>Campsite C18</t>
  </si>
  <si>
    <t>Campsite C19</t>
  </si>
  <si>
    <t>Campsite C2</t>
  </si>
  <si>
    <t>Campsite C20</t>
  </si>
  <si>
    <t>Campsite C21</t>
  </si>
  <si>
    <t>Campsite C22</t>
  </si>
  <si>
    <t>Campsite C23</t>
  </si>
  <si>
    <t>Campsite C24</t>
  </si>
  <si>
    <t>Campsite C25</t>
  </si>
  <si>
    <t>Campsite C26</t>
  </si>
  <si>
    <t>Campsite C27</t>
  </si>
  <si>
    <t>Campsite C28</t>
  </si>
  <si>
    <t>Campsite C29</t>
  </si>
  <si>
    <t>Campsite C3</t>
  </si>
  <si>
    <t>Campsite C30</t>
  </si>
  <si>
    <t>Campsite C31</t>
  </si>
  <si>
    <t>Campsite C32</t>
  </si>
  <si>
    <t>Campsite C33</t>
  </si>
  <si>
    <t>Campsite C34</t>
  </si>
  <si>
    <t>Campsite C35</t>
  </si>
  <si>
    <t>Campsite C36</t>
  </si>
  <si>
    <t>Campsite C37</t>
  </si>
  <si>
    <t>Campsite C38</t>
  </si>
  <si>
    <t>Campsite C39</t>
  </si>
  <si>
    <t>Campsite C4</t>
  </si>
  <si>
    <t>Campsite C40</t>
  </si>
  <si>
    <t>Campsite C41</t>
  </si>
  <si>
    <t>Campsite C42</t>
  </si>
  <si>
    <t>Campsite C43</t>
  </si>
  <si>
    <t>Campsite C44</t>
  </si>
  <si>
    <t>Campsite C45</t>
  </si>
  <si>
    <t>Campsite C46</t>
  </si>
  <si>
    <t>Campsite C47</t>
  </si>
  <si>
    <t>Campsite C48</t>
  </si>
  <si>
    <t>Campsite C49</t>
  </si>
  <si>
    <t>Campsite C5</t>
  </si>
  <si>
    <t>Campsite C50</t>
  </si>
  <si>
    <t>Campsite C51</t>
  </si>
  <si>
    <t>Campsite C52</t>
  </si>
  <si>
    <t>Campsite C53</t>
  </si>
  <si>
    <t>Campsite C54</t>
  </si>
  <si>
    <t>Campsite C55</t>
  </si>
  <si>
    <t>Campsite C56</t>
  </si>
  <si>
    <t>Campsite C57</t>
  </si>
  <si>
    <t>Campsite C58</t>
  </si>
  <si>
    <t>Campsite C59</t>
  </si>
  <si>
    <t>Campsite C6</t>
  </si>
  <si>
    <t>Campsite C60</t>
  </si>
  <si>
    <t>Campsite C61</t>
  </si>
  <si>
    <t>Campsite C62</t>
  </si>
  <si>
    <t>Campsite C63</t>
  </si>
  <si>
    <t>Campsite C64</t>
  </si>
  <si>
    <t>Campsite C65</t>
  </si>
  <si>
    <t>Campsite C66</t>
  </si>
  <si>
    <t>Campsite C67</t>
  </si>
  <si>
    <t>Campsite C68</t>
  </si>
  <si>
    <t>Campsite C69</t>
  </si>
  <si>
    <t>Campsite C7</t>
  </si>
  <si>
    <t>Campsite C70</t>
  </si>
  <si>
    <t>Campsite C71</t>
  </si>
  <si>
    <t>Campsite C72</t>
  </si>
  <si>
    <t>Campsite C73</t>
  </si>
  <si>
    <t>Campsite C74</t>
  </si>
  <si>
    <t>Campsite C75</t>
  </si>
  <si>
    <t>Campsite C76</t>
  </si>
  <si>
    <t>Campsite C77</t>
  </si>
  <si>
    <t>Campsite C78</t>
  </si>
  <si>
    <t>Campsite C79</t>
  </si>
  <si>
    <t>Campsite C8</t>
  </si>
  <si>
    <t>Campsite C80</t>
  </si>
  <si>
    <t>Campsite C81</t>
  </si>
  <si>
    <t>Campsite C82</t>
  </si>
  <si>
    <t>Campsite C83</t>
  </si>
  <si>
    <t>Campsite C84</t>
  </si>
  <si>
    <t>Campsite C85</t>
  </si>
  <si>
    <t>Campsite C86</t>
  </si>
  <si>
    <t>Campsite C87</t>
  </si>
  <si>
    <t>Campsite C88</t>
  </si>
  <si>
    <t>Campsite C9</t>
  </si>
  <si>
    <t>Campsite 201</t>
  </si>
  <si>
    <t>Campsite 202</t>
  </si>
  <si>
    <t>Campsite 203</t>
  </si>
  <si>
    <t>Campsite 204</t>
  </si>
  <si>
    <t>Campsite 205</t>
  </si>
  <si>
    <t>Campsite 206</t>
  </si>
  <si>
    <t>Campsite 207</t>
  </si>
  <si>
    <t>Campsite 208</t>
  </si>
  <si>
    <t>Campsite 209</t>
  </si>
  <si>
    <t>Campsite 210</t>
  </si>
  <si>
    <t>Campsite 211</t>
  </si>
  <si>
    <t>Campsite 212</t>
  </si>
  <si>
    <t>Campsite 213</t>
  </si>
  <si>
    <t>Campsite 214</t>
  </si>
  <si>
    <t>Campsite 215</t>
  </si>
  <si>
    <t>Campsite 216</t>
  </si>
  <si>
    <t>Campsite 217</t>
  </si>
  <si>
    <t>Campsite 218</t>
  </si>
  <si>
    <t>Campsite 219</t>
  </si>
  <si>
    <t>Campsite 220</t>
  </si>
  <si>
    <t>Campsite 221</t>
  </si>
  <si>
    <t>Campsite 222</t>
  </si>
  <si>
    <t>Campsite 223</t>
  </si>
  <si>
    <t>Campsite 224</t>
  </si>
  <si>
    <t>Campsite 225</t>
  </si>
  <si>
    <t>Campsite 226</t>
  </si>
  <si>
    <t>Campsite 227</t>
  </si>
  <si>
    <t>Campsite 228</t>
  </si>
  <si>
    <t>Campsite 229</t>
  </si>
  <si>
    <t>Campsite 230</t>
  </si>
  <si>
    <t>Campsite 231</t>
  </si>
  <si>
    <t>Campsite 232</t>
  </si>
  <si>
    <t>Campsite 233</t>
  </si>
  <si>
    <t>Campsite 234</t>
  </si>
  <si>
    <t>Campsite 235</t>
  </si>
  <si>
    <t>Campsite 236</t>
  </si>
  <si>
    <t>Campsite 237</t>
  </si>
  <si>
    <t>Campsite 238</t>
  </si>
  <si>
    <t>Campsite 239</t>
  </si>
  <si>
    <t>Campsite 240</t>
  </si>
  <si>
    <t>Campsite 241</t>
  </si>
  <si>
    <t>Campsite 242</t>
  </si>
  <si>
    <t>Campsite 243</t>
  </si>
  <si>
    <t>Campsite 244</t>
  </si>
  <si>
    <t>Campsite 245</t>
  </si>
  <si>
    <t>Campsite 246</t>
  </si>
  <si>
    <t>Campsite 247</t>
  </si>
  <si>
    <t>Campsite 248</t>
  </si>
  <si>
    <t>Campsite 249</t>
  </si>
  <si>
    <t>Campsite 250</t>
  </si>
  <si>
    <t>Campsite 251</t>
  </si>
  <si>
    <t>Campsite 252</t>
  </si>
  <si>
    <t>Campsite 253</t>
  </si>
  <si>
    <t>Campsite 254</t>
  </si>
  <si>
    <t>Campsite 255</t>
  </si>
  <si>
    <t>Campsite 256</t>
  </si>
  <si>
    <t>Campsite 257</t>
  </si>
  <si>
    <t>Campsite 258</t>
  </si>
  <si>
    <t>Campsite 259</t>
  </si>
  <si>
    <t>Campsite 260</t>
  </si>
  <si>
    <t>Campsite 261</t>
  </si>
  <si>
    <t>Campsite 131</t>
  </si>
  <si>
    <t>Campsite 132</t>
  </si>
  <si>
    <t>Campsite 133</t>
  </si>
  <si>
    <t>Campsite 134</t>
  </si>
  <si>
    <t>Campsite 135</t>
  </si>
  <si>
    <t>Campsite 136</t>
  </si>
  <si>
    <t>Campsite 137</t>
  </si>
  <si>
    <t>Campsite 138</t>
  </si>
  <si>
    <t>Campsite 139</t>
  </si>
  <si>
    <t>Campsite 140</t>
  </si>
  <si>
    <t>Campsite 141</t>
  </si>
  <si>
    <t>Campsite 142</t>
  </si>
  <si>
    <t>Campsite 143</t>
  </si>
  <si>
    <t>Campsite 144</t>
  </si>
  <si>
    <t>Campsite 145</t>
  </si>
  <si>
    <t>Campsite 146</t>
  </si>
  <si>
    <t>Campsite 147</t>
  </si>
  <si>
    <t>Campsite 148</t>
  </si>
  <si>
    <t>Campsite 149</t>
  </si>
  <si>
    <t>Campsite 150</t>
  </si>
  <si>
    <t>Campsite 151</t>
  </si>
  <si>
    <t>Campsite 152</t>
  </si>
  <si>
    <t>Campsite 153</t>
  </si>
  <si>
    <t>Campsite 154</t>
  </si>
  <si>
    <t>Campsite 155</t>
  </si>
  <si>
    <t>Campsite 156</t>
  </si>
  <si>
    <t>Campsite 157</t>
  </si>
  <si>
    <t>Campsite 158</t>
  </si>
  <si>
    <t>Campsite 159</t>
  </si>
  <si>
    <t>Campsite 160</t>
  </si>
  <si>
    <t>Campsite 161</t>
  </si>
  <si>
    <t>Campsite 162</t>
  </si>
  <si>
    <t>Campsite 163</t>
  </si>
  <si>
    <t>Campsite 164</t>
  </si>
  <si>
    <t>Campsite 165</t>
  </si>
  <si>
    <t>Campsite 166</t>
  </si>
  <si>
    <t>Campsite 167</t>
  </si>
  <si>
    <t>Campsite 168</t>
  </si>
  <si>
    <t>Campsite 169</t>
  </si>
  <si>
    <t>Campsite 170</t>
  </si>
  <si>
    <t>Campsite 171</t>
  </si>
  <si>
    <t>Campsite 172</t>
  </si>
  <si>
    <t>Campsite 173</t>
  </si>
  <si>
    <t>Campsite 174</t>
  </si>
  <si>
    <t>Campsite 175</t>
  </si>
  <si>
    <t>Campsite 176</t>
  </si>
  <si>
    <t>Campsite 177</t>
  </si>
  <si>
    <t>Campsite 178</t>
  </si>
  <si>
    <t>Campsite 179</t>
  </si>
  <si>
    <t>Campsite 180</t>
  </si>
  <si>
    <t>Campsite 181</t>
  </si>
  <si>
    <t>Campsite 182</t>
  </si>
  <si>
    <t>Campsite 183</t>
  </si>
  <si>
    <t>Campsite 184</t>
  </si>
  <si>
    <t>Campsite 185</t>
  </si>
  <si>
    <t>Campsite 186</t>
  </si>
  <si>
    <t>Campsite 187</t>
  </si>
  <si>
    <t>Campsite 188</t>
  </si>
  <si>
    <t>Campsite 189</t>
  </si>
  <si>
    <t>Campsite 190</t>
  </si>
  <si>
    <t>Campsite 191</t>
  </si>
  <si>
    <t>Campsite 192</t>
  </si>
  <si>
    <t>Campsite 262</t>
  </si>
  <si>
    <t>Campsite 263</t>
  </si>
  <si>
    <t>Campsite 264</t>
  </si>
  <si>
    <t>Campsite 265</t>
  </si>
  <si>
    <t>Campsite 266</t>
  </si>
  <si>
    <t>Campsite 267</t>
  </si>
  <si>
    <t>Campsite 268</t>
  </si>
  <si>
    <t>Campsite 269</t>
  </si>
  <si>
    <t>Campsite 270</t>
  </si>
  <si>
    <t>Campsite 271</t>
  </si>
  <si>
    <t>Campsite 272</t>
  </si>
  <si>
    <t>Campsite 273</t>
  </si>
  <si>
    <t>Campsite 275</t>
  </si>
  <si>
    <t>Campsite 276</t>
  </si>
  <si>
    <t>Campsite 277</t>
  </si>
  <si>
    <t>Campsite 278</t>
  </si>
  <si>
    <t>Campsite 279</t>
  </si>
  <si>
    <t>Campsite 280</t>
  </si>
  <si>
    <t>Campsite 281</t>
  </si>
  <si>
    <t>Campsite 282</t>
  </si>
  <si>
    <t>Campsite 283</t>
  </si>
  <si>
    <t>Campsite 284</t>
  </si>
  <si>
    <t>Campsite 285</t>
  </si>
  <si>
    <t>Campsite 286</t>
  </si>
  <si>
    <t>Campsite 287</t>
  </si>
  <si>
    <t>Campsite 288</t>
  </si>
  <si>
    <t>Campsite 289</t>
  </si>
  <si>
    <t>Campsite 290</t>
  </si>
  <si>
    <t>Campsite 291</t>
  </si>
  <si>
    <t>Campsite 292</t>
  </si>
  <si>
    <t>Campsite 293</t>
  </si>
  <si>
    <t>Campsite 294</t>
  </si>
  <si>
    <t>Campsite 295</t>
  </si>
  <si>
    <t>Campsite 296</t>
  </si>
  <si>
    <t>Campsite 297</t>
  </si>
  <si>
    <t>Campsite 298</t>
  </si>
  <si>
    <t>Campsite 301</t>
  </si>
  <si>
    <t>Campsite 302</t>
  </si>
  <si>
    <t>Campsite 303</t>
  </si>
  <si>
    <t>Campsite 304</t>
  </si>
  <si>
    <t>Campsite 305</t>
  </si>
  <si>
    <t>Campsite 306</t>
  </si>
  <si>
    <t>Campsite 307</t>
  </si>
  <si>
    <t>Campsite 308</t>
  </si>
  <si>
    <t>Campsite 309</t>
  </si>
  <si>
    <t>Campsite 310</t>
  </si>
  <si>
    <t>Campsite 311</t>
  </si>
  <si>
    <t>Campsite 312</t>
  </si>
  <si>
    <t>Campsite 313</t>
  </si>
  <si>
    <t>Campsite 314</t>
  </si>
  <si>
    <t>Campsite 315</t>
  </si>
  <si>
    <t>Campsite 316</t>
  </si>
  <si>
    <t>Campsite 317</t>
  </si>
  <si>
    <t>Campsite 318</t>
  </si>
  <si>
    <t>Campsite 319</t>
  </si>
  <si>
    <t>Campsite 320</t>
  </si>
  <si>
    <t>Campsite 321</t>
  </si>
  <si>
    <t>Campsite 322</t>
  </si>
  <si>
    <t>Campsite 323</t>
  </si>
  <si>
    <t>Campsite 324</t>
  </si>
  <si>
    <t>Campsite 325</t>
  </si>
  <si>
    <t>Campsite 326</t>
  </si>
  <si>
    <t>Campsite 327</t>
  </si>
  <si>
    <t>Campsite 328</t>
  </si>
  <si>
    <t>Campsite 329</t>
  </si>
  <si>
    <t>Campsite 330</t>
  </si>
  <si>
    <t>Campsite 331</t>
  </si>
  <si>
    <t>Campsite 332</t>
  </si>
  <si>
    <t>Campsite 333</t>
  </si>
  <si>
    <t>Campsite 334</t>
  </si>
  <si>
    <t>Campsite 335</t>
  </si>
  <si>
    <t>Campsite 336</t>
  </si>
  <si>
    <t>Campsite 337</t>
  </si>
  <si>
    <t>Campsite 338</t>
  </si>
  <si>
    <t>Campsite 339</t>
  </si>
  <si>
    <t>Campsite 340</t>
  </si>
  <si>
    <t>Campsite 341</t>
  </si>
  <si>
    <t>Campsite 342</t>
  </si>
  <si>
    <t>Campsite 343</t>
  </si>
  <si>
    <t>Campsite 344</t>
  </si>
  <si>
    <t>Campsite 345</t>
  </si>
  <si>
    <t>Campsite 346</t>
  </si>
  <si>
    <t>Campsite 347</t>
  </si>
  <si>
    <t>Campsite 348</t>
  </si>
  <si>
    <t>Campsite 349</t>
  </si>
  <si>
    <t>Campsite 350</t>
  </si>
  <si>
    <t>Campsite 351</t>
  </si>
  <si>
    <t>Campsite 352</t>
  </si>
  <si>
    <t>Campsite 353</t>
  </si>
  <si>
    <t>Campsite 354</t>
  </si>
  <si>
    <t>Campsite 355</t>
  </si>
  <si>
    <t>Campsite 356</t>
  </si>
  <si>
    <t>Campsite 357</t>
  </si>
  <si>
    <t>Campsite 358</t>
  </si>
  <si>
    <t>Campsite 359</t>
  </si>
  <si>
    <t>Campsite 360</t>
  </si>
  <si>
    <t>Campsite 361</t>
  </si>
  <si>
    <t>Campsite 362</t>
  </si>
  <si>
    <t>Campsite 363</t>
  </si>
  <si>
    <t>Campsite 364</t>
  </si>
  <si>
    <t>Campsite 365</t>
  </si>
  <si>
    <t>Campsite 366</t>
  </si>
  <si>
    <t>Campsite 367</t>
  </si>
  <si>
    <t>Campsite 368</t>
  </si>
  <si>
    <t>Campsite 369</t>
  </si>
  <si>
    <t>Campsite 370</t>
  </si>
  <si>
    <t>Campsite 371</t>
  </si>
  <si>
    <t>Campsite 372</t>
  </si>
  <si>
    <t>Campsite 373</t>
  </si>
  <si>
    <t>Campsite 374</t>
  </si>
  <si>
    <t>Campsite 375</t>
  </si>
  <si>
    <t>Campsite 376</t>
  </si>
  <si>
    <t>Campsite 377</t>
  </si>
  <si>
    <t>Campsite 378</t>
  </si>
  <si>
    <t>Campsite 379</t>
  </si>
  <si>
    <t>Campsite 380</t>
  </si>
  <si>
    <t>MCC</t>
  </si>
  <si>
    <t>Host 2 (Equestrian)</t>
  </si>
  <si>
    <t>Overflow 27</t>
  </si>
  <si>
    <t>Overflow 28</t>
  </si>
  <si>
    <t>Overflow 29</t>
  </si>
  <si>
    <t>Overflow 30</t>
  </si>
  <si>
    <t>FY2022</t>
  </si>
  <si>
    <t>FY2023</t>
  </si>
  <si>
    <t>RENTALS - Fac/Space</t>
  </si>
  <si>
    <t>BLY</t>
  </si>
  <si>
    <t>CONCESSIONS</t>
  </si>
  <si>
    <t>Misc Revenue</t>
  </si>
  <si>
    <t>ADMISSIONS</t>
  </si>
  <si>
    <t>CAMPING</t>
  </si>
  <si>
    <t>DAY USE</t>
  </si>
  <si>
    <t>FISHING</t>
  </si>
  <si>
    <t>SEASON PASSES</t>
  </si>
  <si>
    <t>STORE SALES</t>
  </si>
  <si>
    <t>UTILITIES</t>
  </si>
  <si>
    <t>PROGRAM REVENUE</t>
  </si>
  <si>
    <t>IDNC</t>
  </si>
  <si>
    <t>LAW</t>
  </si>
  <si>
    <t>STS</t>
  </si>
  <si>
    <t>Grand Total</t>
  </si>
  <si>
    <t>Department7</t>
  </si>
  <si>
    <t>Title</t>
  </si>
  <si>
    <t>Account4</t>
  </si>
  <si>
    <t>Blythe Parks</t>
  </si>
  <si>
    <t>Interest-Other</t>
  </si>
  <si>
    <t>Lease Revenue-GASB87/94</t>
  </si>
  <si>
    <t>Concessions</t>
  </si>
  <si>
    <t>Gilman Ranch Historic Museum</t>
  </si>
  <si>
    <t>Admissions</t>
  </si>
  <si>
    <t>Misc Event Charges</t>
  </si>
  <si>
    <t>Day Use</t>
  </si>
  <si>
    <t>Non-Taxable Sales</t>
  </si>
  <si>
    <t>Other Taxable Sales</t>
  </si>
  <si>
    <t>Cash Over-Short</t>
  </si>
  <si>
    <t>MISC REVENUE</t>
  </si>
  <si>
    <t>Contributions &amp; Donations</t>
  </si>
  <si>
    <t>Program Revenue</t>
  </si>
  <si>
    <t>Hidden Valley Nature Center</t>
  </si>
  <si>
    <t>Hurkey Creek Park</t>
  </si>
  <si>
    <t>Exhibits</t>
  </si>
  <si>
    <t>Video Production</t>
  </si>
  <si>
    <t>Camping</t>
  </si>
  <si>
    <t>Reservation-Fees</t>
  </si>
  <si>
    <t>Other Misc Revenue</t>
  </si>
  <si>
    <t>Idyllwild Nature Center</t>
  </si>
  <si>
    <t>Rents</t>
  </si>
  <si>
    <t>Idyllwild Park</t>
  </si>
  <si>
    <t>Jensen Alvarado Historic Ranch</t>
  </si>
  <si>
    <t>CA-Grant Revenue</t>
  </si>
  <si>
    <t>kabian Park</t>
  </si>
  <si>
    <t>Lake Cahuilla Park</t>
  </si>
  <si>
    <t>Fishing</t>
  </si>
  <si>
    <t>Recreation Fees</t>
  </si>
  <si>
    <t>Utilities</t>
  </si>
  <si>
    <t>Lake Skinner Park</t>
  </si>
  <si>
    <t>Interest-Invested Funds</t>
  </si>
  <si>
    <t>Judgments</t>
  </si>
  <si>
    <t>Insurance Proceeds</t>
  </si>
  <si>
    <t>Loss or Gain Sale Fixed Assets</t>
  </si>
  <si>
    <t>Lawler Lodge &amp; Alpine Cabins</t>
  </si>
  <si>
    <t>Major Parks</t>
  </si>
  <si>
    <t>Mayflower Park</t>
  </si>
  <si>
    <t>McCall Park</t>
  </si>
  <si>
    <t>Park Events-Weddings</t>
  </si>
  <si>
    <t>Rancho Jurupa Park</t>
  </si>
  <si>
    <t>San Timoteo Schoolhouse</t>
  </si>
  <si>
    <t>Santa Rosa Plateau Nature Ctr</t>
  </si>
  <si>
    <t>Contrib Fr Non-County Agencies</t>
  </si>
  <si>
    <t>CRESTMORE</t>
  </si>
  <si>
    <t>BUSINESS SVCS</t>
  </si>
  <si>
    <t>BUSSVCS</t>
  </si>
  <si>
    <t>INTERP</t>
  </si>
  <si>
    <t>NATRES</t>
  </si>
  <si>
    <t>OHV / MitBank</t>
  </si>
  <si>
    <t>DIRECT COST (BUDGET)</t>
  </si>
  <si>
    <t>REGPKS</t>
  </si>
  <si>
    <t>Less: Revenues (Pass-through)</t>
  </si>
  <si>
    <t>TOTAL OPERATING EXPENDITURES</t>
  </si>
  <si>
    <t>Total Operating Expenditures</t>
  </si>
  <si>
    <r>
      <t>TOTAL INDIRECT EXPENDITURES
(</t>
    </r>
    <r>
      <rPr>
        <b/>
        <i/>
        <sz val="14"/>
        <color theme="1"/>
        <rFont val="Arial"/>
        <family val="2"/>
      </rPr>
      <t>to be allocated</t>
    </r>
    <r>
      <rPr>
        <b/>
        <sz val="14"/>
        <color theme="1"/>
        <rFont val="Arial"/>
        <family val="2"/>
      </rPr>
      <t>)</t>
    </r>
  </si>
  <si>
    <t>INTERP ADMIN / REGPK ADMIN</t>
  </si>
  <si>
    <t>BUSSVCS OVERHEAD ALLOCATION</t>
  </si>
  <si>
    <t>ADMIN</t>
  </si>
  <si>
    <t>FY 2025-26 NET OPERATING EXPENDITURES</t>
  </si>
  <si>
    <t>FY 2026-27 NET OPERATING EXPENDITURES</t>
  </si>
  <si>
    <t>INTERP ADMIN / REGPK ADMIN ALLOCATION</t>
  </si>
  <si>
    <t>TOTAL OPERATING COST (TOC)</t>
  </si>
  <si>
    <t>Row Labels</t>
  </si>
  <si>
    <t>OHV</t>
  </si>
  <si>
    <t>Contract Revenue</t>
  </si>
  <si>
    <t>Reservation Fees</t>
  </si>
  <si>
    <t>RESERVATION FEES</t>
  </si>
  <si>
    <t>RENTALS - Facility/Space</t>
  </si>
  <si>
    <t>MISC REVENUE (Interest,Exhibits,Donations)</t>
  </si>
  <si>
    <t>TOTAL DIRECT COST</t>
  </si>
  <si>
    <t>Total Operating Cost</t>
  </si>
  <si>
    <t>TYPE</t>
  </si>
  <si>
    <t>CATEGORY</t>
  </si>
  <si>
    <t>TITLE</t>
  </si>
  <si>
    <t>LOCATION</t>
  </si>
  <si>
    <t>Cost + G&amp;A Rate</t>
  </si>
  <si>
    <t>Facility Rentals</t>
  </si>
  <si>
    <t>Group Spaces</t>
  </si>
  <si>
    <t>Outdoor Space Rental - Open Space Day Use - Special Event</t>
  </si>
  <si>
    <t>$2 to $500</t>
  </si>
  <si>
    <t>Parks</t>
  </si>
  <si>
    <t>Day Use/Entry</t>
  </si>
  <si>
    <t>Park Admission - Vehicle Parking</t>
  </si>
  <si>
    <t>$2 to $100</t>
  </si>
  <si>
    <t>Discount Passes</t>
  </si>
  <si>
    <t>Rental - Hourly, Extra Rental Time (rehearsal, set-up, clean up, etc.)</t>
  </si>
  <si>
    <t>Miscellaneous</t>
  </si>
  <si>
    <t>$0 to $2,000</t>
  </si>
  <si>
    <t>Park Admission - Interpretive, Adult Entry</t>
  </si>
  <si>
    <t>$0 to $200</t>
  </si>
  <si>
    <t>Park Admission - Interpretive, Child (2-12 years) Entry</t>
  </si>
  <si>
    <t>Cabins Daily - Friday/Saturday</t>
  </si>
  <si>
    <t>Cabins Daily - Sunday through Thursday</t>
  </si>
  <si>
    <t>Cabins Daily - Holiday/Holiday Weekend</t>
  </si>
  <si>
    <t>Community Room</t>
  </si>
  <si>
    <t>Crestmore Manor</t>
  </si>
  <si>
    <t>$50 to $150</t>
  </si>
  <si>
    <t>Rental - Daily - Carriage House, Saturday, Full Day</t>
  </si>
  <si>
    <t>Rental - Daily - Riverfront Room A &amp; B, Mon - Thurs, Full Day</t>
  </si>
  <si>
    <t>Rental - Daily - Riverfront Room A &amp; B, Social, Fri - Sun</t>
  </si>
  <si>
    <t>$25 to $600</t>
  </si>
  <si>
    <t>$1 to $15</t>
  </si>
  <si>
    <t>Cabin 1</t>
  </si>
  <si>
    <t>Cabin 2</t>
  </si>
  <si>
    <t>Cabin 3</t>
  </si>
  <si>
    <t>Cabin 4</t>
  </si>
  <si>
    <t>Cabin 5</t>
  </si>
  <si>
    <t>Cabin 6</t>
  </si>
  <si>
    <t>BUSSVCS ADMIN OVERHEAD ALLOCATION</t>
  </si>
  <si>
    <t>BUSSVCS ADMIN Direct Expenditures</t>
  </si>
  <si>
    <t>SITENAME</t>
  </si>
  <si>
    <t>REVENUE CATEGORY</t>
  </si>
  <si>
    <t>2YR AVG</t>
  </si>
  <si>
    <t>Santa Ana River Mitigation</t>
  </si>
  <si>
    <t>Rebates &amp; Refunds</t>
  </si>
  <si>
    <t>Sum of 2YR AVG</t>
  </si>
  <si>
    <t>Column Labels</t>
  </si>
  <si>
    <t>Fish and Game Commission</t>
  </si>
  <si>
    <t>FISHGAME</t>
  </si>
  <si>
    <t>Fish &amp; Game-Cc Portion</t>
  </si>
  <si>
    <t>Regnl Parks &amp; Open-Space Dist</t>
  </si>
  <si>
    <t>BUSOPS</t>
  </si>
  <si>
    <t>Park Acq &amp; Dev, District</t>
  </si>
  <si>
    <t>CIP</t>
  </si>
  <si>
    <t>Grants</t>
  </si>
  <si>
    <t>CA-Disaster</t>
  </si>
  <si>
    <t>CA-Capital Grants and Contrib</t>
  </si>
  <si>
    <t>Fed-American Rescue Plan Act</t>
  </si>
  <si>
    <t>Federal</t>
  </si>
  <si>
    <t>Sale Of Surplus Property</t>
  </si>
  <si>
    <t>Sale Of Real Estate</t>
  </si>
  <si>
    <t>Operating Transfer-In</t>
  </si>
  <si>
    <t>Transfers</t>
  </si>
  <si>
    <t>Contrib Fr Other County Funds</t>
  </si>
  <si>
    <t>Park Residences Util &amp; Maint</t>
  </si>
  <si>
    <t>Historical Commission Trust</t>
  </si>
  <si>
    <t>Multi-Species Reserve</t>
  </si>
  <si>
    <t>Reimbursement For Services</t>
  </si>
  <si>
    <t>Interpretive</t>
  </si>
  <si>
    <t>Park Acq &amp; Dev, Grants</t>
  </si>
  <si>
    <t>West Co Parks - DIF</t>
  </si>
  <si>
    <t>MSHCP Reserve Management</t>
  </si>
  <si>
    <t>Off Road Vehicle Management</t>
  </si>
  <si>
    <t>Off Highway Vehicle Park &amp; Rec</t>
  </si>
  <si>
    <t>Habitat &amp; Open Space Mgmt</t>
  </si>
  <si>
    <t>Interfnd -Reimb For Service</t>
  </si>
  <si>
    <t>Hab &amp; Opn Spc - Box Springs</t>
  </si>
  <si>
    <t>Hab &amp; Opn Spc-Hidden Valley</t>
  </si>
  <si>
    <t>Recreation</t>
  </si>
  <si>
    <t>Reservation/Reception</t>
  </si>
  <si>
    <t>Interfnd -Leases</t>
  </si>
  <si>
    <t>Business Operations</t>
  </si>
  <si>
    <t>Prop Tax Current Secured</t>
  </si>
  <si>
    <t>Prop Tax Current Unsecured</t>
  </si>
  <si>
    <t>Prop Tax Prior Unsecured</t>
  </si>
  <si>
    <t>Prop Tax Current Supplemental</t>
  </si>
  <si>
    <t>Prop Tax Prior Supplemental</t>
  </si>
  <si>
    <t>RDV Prty Tax, LMIH Resdul Asts</t>
  </si>
  <si>
    <t>Land Lease</t>
  </si>
  <si>
    <t>CA-Homeowners Tax Relief</t>
  </si>
  <si>
    <t>CA-Suppl Homeowners Tax Relief</t>
  </si>
  <si>
    <t>Reimb Of Cost-Admin Overhead</t>
  </si>
  <si>
    <t>Interfnd -Miscellaneous</t>
  </si>
  <si>
    <t>Contractual Revenue</t>
  </si>
  <si>
    <t>Park Acq &amp; Dev, DIF</t>
  </si>
  <si>
    <t>REVENUE ALLOCATION BY FEE</t>
  </si>
  <si>
    <t>RIVCOPARKS CONTRACT/BILLABLE HOURLY RATES</t>
  </si>
  <si>
    <t>Direct Costs (b)</t>
  </si>
  <si>
    <t>Indirect Costs ( c )</t>
  </si>
  <si>
    <t>Classification Title</t>
  </si>
  <si>
    <t>Unburdened Hourly Rate 
(S&amp;B)</t>
  </si>
  <si>
    <t>Rate</t>
  </si>
  <si>
    <t>Hourly Rate (Cost)</t>
  </si>
  <si>
    <t>Hourly Rate 
(Cost)</t>
  </si>
  <si>
    <t>Total Burdened Rate</t>
  </si>
  <si>
    <t xml:space="preserve">Total Burdened Rate </t>
  </si>
  <si>
    <t>Vehicle Rate</t>
  </si>
  <si>
    <t>Total Burdened Hourly Rate
(w/ vehicle)</t>
  </si>
  <si>
    <t>a</t>
  </si>
  <si>
    <t>b</t>
  </si>
  <si>
    <t>c</t>
  </si>
  <si>
    <t>(a+b) * c</t>
  </si>
  <si>
    <t>(a+b+c)</t>
  </si>
  <si>
    <t>(d)</t>
  </si>
  <si>
    <t>(a+b+c+d)</t>
  </si>
  <si>
    <t>Bureau Chief</t>
  </si>
  <si>
    <t>Natural Resource Manager</t>
  </si>
  <si>
    <t>Natural Resource Specialist</t>
  </si>
  <si>
    <t>Park Ranger Supervisor</t>
  </si>
  <si>
    <t>Park Ranger II</t>
  </si>
  <si>
    <t>Park Ranger I</t>
  </si>
  <si>
    <t>Park Maintenance Supervisor</t>
  </si>
  <si>
    <t>Park Maintenance Worker</t>
  </si>
  <si>
    <t>TAP - Park Ranger II</t>
  </si>
  <si>
    <t>TAP -  Park Ranger I</t>
  </si>
  <si>
    <t>TAP - Park Maintenance Worker</t>
  </si>
  <si>
    <t>Park Interpreter</t>
  </si>
  <si>
    <t>Park Aide</t>
  </si>
  <si>
    <t>Direct Costs includes:</t>
  </si>
  <si>
    <t>* Uniforms / Communication Equipment (Cellphone/PSEC Radio) / Protective Gear / Tools / Office Equipment &amp; Supplies</t>
  </si>
  <si>
    <t>* Training, Licenses and Certifications</t>
  </si>
  <si>
    <t>Indirect Costs includes:</t>
  </si>
  <si>
    <t>* County Support Charges (HR Rate, Payroll Rate, IT Rate, Workers Comp)</t>
  </si>
  <si>
    <t>* District Administrative Support (Finance and Contract Mgmt)</t>
  </si>
  <si>
    <t>* Utilities (Phones, Water, Electric, Trash, Internet)</t>
  </si>
  <si>
    <t>Vehicle Rate:</t>
  </si>
  <si>
    <t xml:space="preserve">* Fuel &amp; Maintenance including County Fleet Service Rates </t>
  </si>
  <si>
    <t>RIVERSIDE COUNTY REGIONAL PARK AND OPEN-SPACE DISTRICT</t>
  </si>
  <si>
    <t>FY2024-25 ISF &amp; GSS CHARGES</t>
  </si>
  <si>
    <t>Per Emp/PayPd</t>
  </si>
  <si>
    <r>
      <rPr>
        <i/>
        <sz val="8.5"/>
        <rFont val="Calibri"/>
        <family val="2"/>
      </rPr>
      <t>Annual Charge</t>
    </r>
  </si>
  <si>
    <r>
      <rPr>
        <b/>
        <sz val="8.5"/>
        <rFont val="Calibri"/>
        <family val="2"/>
      </rPr>
      <t>DEPTID</t>
    </r>
  </si>
  <si>
    <r>
      <rPr>
        <b/>
        <sz val="8.5"/>
        <rFont val="Calibri"/>
        <family val="2"/>
      </rPr>
      <t>EMPLOYEE COUNT</t>
    </r>
  </si>
  <si>
    <r>
      <rPr>
        <b/>
        <sz val="8.5"/>
        <rFont val="Calibri"/>
        <family val="2"/>
      </rPr>
      <t>% ALLOCATION</t>
    </r>
  </si>
  <si>
    <r>
      <rPr>
        <b/>
        <sz val="8.5"/>
        <rFont val="Calibri"/>
        <family val="2"/>
      </rPr>
      <t>WORKERS COMP</t>
    </r>
  </si>
  <si>
    <r>
      <rPr>
        <b/>
        <sz val="8.5"/>
        <rFont val="Calibri"/>
        <family val="2"/>
      </rPr>
      <t>GEN LIAB</t>
    </r>
  </si>
  <si>
    <r>
      <rPr>
        <b/>
        <sz val="8.5"/>
        <rFont val="Calibri"/>
        <family val="2"/>
      </rPr>
      <t>PROP INS</t>
    </r>
  </si>
  <si>
    <r>
      <rPr>
        <b/>
        <sz val="8.5"/>
        <rFont val="Calibri"/>
        <family val="2"/>
      </rPr>
      <t>HR RATE</t>
    </r>
  </si>
  <si>
    <r>
      <rPr>
        <b/>
        <sz val="8.5"/>
        <rFont val="Calibri"/>
        <family val="2"/>
      </rPr>
      <t>RCIT</t>
    </r>
  </si>
  <si>
    <r>
      <rPr>
        <b/>
        <sz val="8.5"/>
        <rFont val="Calibri"/>
        <family val="2"/>
      </rPr>
      <t>ACO PAYROLL</t>
    </r>
  </si>
  <si>
    <t>COWCAP</t>
  </si>
  <si>
    <t>TOTALS</t>
  </si>
  <si>
    <t>Per Employee Rate</t>
  </si>
  <si>
    <t>Per Billable Rate (1712 Productive Hrs)</t>
  </si>
  <si>
    <t>FY24/25</t>
  </si>
  <si>
    <t>FY25/26</t>
  </si>
  <si>
    <t>FY26/27</t>
  </si>
  <si>
    <t>3yr avg</t>
  </si>
  <si>
    <t>COST RECOVERY (Check)</t>
  </si>
  <si>
    <t>3YR AVERAGE OF BUDGET (FY25-FY27)</t>
  </si>
  <si>
    <t xml:space="preserve">TOTAL INDIRECT COST
</t>
  </si>
  <si>
    <t>Check</t>
  </si>
  <si>
    <t>Overhead as % DIRECT COST</t>
  </si>
  <si>
    <t>Productive Hours x Employee</t>
  </si>
  <si>
    <t>revenue_location</t>
  </si>
  <si>
    <t>Department</t>
  </si>
  <si>
    <t>Carriage House-WE</t>
  </si>
  <si>
    <t>Extra Decorating Time</t>
  </si>
  <si>
    <t>Carriage House-WD</t>
  </si>
  <si>
    <t>Conference Room A-WD</t>
  </si>
  <si>
    <t>Conference Room B-WD</t>
  </si>
  <si>
    <t>Security</t>
  </si>
  <si>
    <t>Conference Room A-WE</t>
  </si>
  <si>
    <t>Conference Room B-WE</t>
  </si>
  <si>
    <t>May</t>
  </si>
  <si>
    <t>Gilman Historic Ranch and Wagon Museu</t>
  </si>
  <si>
    <t>Christmas Event Car Fee</t>
  </si>
  <si>
    <t>Day Use (Adult)</t>
  </si>
  <si>
    <t>Day Use (Child)</t>
  </si>
  <si>
    <t>Vendor Fee</t>
  </si>
  <si>
    <t>Pet Fee</t>
  </si>
  <si>
    <t>Annual Pass Attendance</t>
  </si>
  <si>
    <t>Look Pass</t>
  </si>
  <si>
    <t>Special Event - Day Use</t>
  </si>
  <si>
    <t>ID Card Origination Fee</t>
  </si>
  <si>
    <t>Season Passes</t>
  </si>
  <si>
    <t>Annual Passes</t>
  </si>
  <si>
    <t>W.A.I.V.E Pass</t>
  </si>
  <si>
    <t>Discount Pass for Persons with</t>
  </si>
  <si>
    <t>Additional Day Use Guest</t>
  </si>
  <si>
    <t>Annual Pass-Family Upgrade</t>
  </si>
  <si>
    <t>Prepaid Day Use Pass</t>
  </si>
  <si>
    <t>Fishing Book Pass</t>
  </si>
  <si>
    <t>Crestmore Event Attendance</t>
  </si>
  <si>
    <t>Fishing Book Pass - Sr 62+</t>
  </si>
  <si>
    <t>Annual Passes - Boat Launch</t>
  </si>
  <si>
    <t>Extension-Covid19</t>
  </si>
  <si>
    <t>ID Card Replacement Fee</t>
  </si>
  <si>
    <t>ID Card Renewal Fee</t>
  </si>
  <si>
    <t>(Old) Fishing Book Pass</t>
  </si>
  <si>
    <t>Storage - (Monthly)</t>
  </si>
  <si>
    <t>Parking Fee</t>
  </si>
  <si>
    <t>Snow Play (Adult)</t>
  </si>
  <si>
    <t>Snow Day (Child)</t>
  </si>
  <si>
    <t>'Old' Annual Pass</t>
  </si>
  <si>
    <t>Vehicle Fee</t>
  </si>
  <si>
    <t>Day Use-WD</t>
  </si>
  <si>
    <t>Day Use-WE</t>
  </si>
  <si>
    <t># of Pets (CASHIER USE AT CHE</t>
  </si>
  <si>
    <t>Admissions-Adult Camp.Visitor</t>
  </si>
  <si>
    <t>Admissions-Child Camp.Visitor</t>
  </si>
  <si>
    <t>Friends Members</t>
  </si>
  <si>
    <t>Park Attendance-Events</t>
  </si>
  <si>
    <t>School Bus Fee</t>
  </si>
  <si>
    <t>Passer by</t>
  </si>
  <si>
    <t>Friends Pass-Idyllwild</t>
  </si>
  <si>
    <t>Idyllwild Regional Park</t>
  </si>
  <si>
    <t>Commercial Bus Fee</t>
  </si>
  <si>
    <t>Jensen Alvarado Historic Ranch &amp; Museum</t>
  </si>
  <si>
    <t>Special Events and Holidays</t>
  </si>
  <si>
    <t>Lake Cahuilla Veterans Regional Park</t>
  </si>
  <si>
    <t>Event/Holiday Guest Count</t>
  </si>
  <si>
    <t>AP-Fishing Book Attendance</t>
  </si>
  <si>
    <t>Fishing-Day Use (Adult)</t>
  </si>
  <si>
    <t>Fishing-Day Use (Youth)</t>
  </si>
  <si>
    <t>Dump Fee</t>
  </si>
  <si>
    <t>Day Use Upgrade</t>
  </si>
  <si>
    <t>Horse Fee</t>
  </si>
  <si>
    <t>Shelters (Up to 40 Guests)-WD</t>
  </si>
  <si>
    <t>Shelters (Up to 40 Guests)-WE</t>
  </si>
  <si>
    <t>Shelters (Up to 60 Guests)-WE</t>
  </si>
  <si>
    <t>Pool Pass</t>
  </si>
  <si>
    <t>Shelters (Up to 60 Guests)-WD</t>
  </si>
  <si>
    <t>Lake Skinner Recreation Area</t>
  </si>
  <si>
    <t>Boat Launch - Day Use</t>
  </si>
  <si>
    <t>AP-Boat Launch Attendance</t>
  </si>
  <si>
    <t>Storage Pass</t>
  </si>
  <si>
    <t>Concessionaire-Fishing (Youth)</t>
  </si>
  <si>
    <t>Amphitheater-WE</t>
  </si>
  <si>
    <t>Concessionaire-Fishing (Adult)</t>
  </si>
  <si>
    <t>Shelters (Up to 65 Guests)-WD</t>
  </si>
  <si>
    <t>Shelters (Up to 30 Guests)-WE</t>
  </si>
  <si>
    <t>Shelters (Up to 30 Guests)-WD</t>
  </si>
  <si>
    <t>Shelters (Up to 65 Guests)-WE</t>
  </si>
  <si>
    <t>Amphitheater-WD</t>
  </si>
  <si>
    <t>Lawler Alpine</t>
  </si>
  <si>
    <t>Lodge/Alpine Extra Guests (40</t>
  </si>
  <si>
    <t>Park Attendance</t>
  </si>
  <si>
    <t>Lawler Lodge</t>
  </si>
  <si>
    <t>Mayflower Regional Park</t>
  </si>
  <si>
    <t>Regular Pump Fee</t>
  </si>
  <si>
    <t>Storage - (Daily)</t>
  </si>
  <si>
    <t>River Float-Day Use</t>
  </si>
  <si>
    <t>McCall Memorial Equestrian Campground</t>
  </si>
  <si>
    <t>Horse Stalls</t>
  </si>
  <si>
    <t>PLEASE SEE PARK NAME - Mayflower Regional Park</t>
  </si>
  <si>
    <t>Shelters-Small (Up to 8 Guests</t>
  </si>
  <si>
    <t>Rancho Jurupa Regional Park</t>
  </si>
  <si>
    <t>Shelters (Up to 50 Guests)-WE</t>
  </si>
  <si>
    <t>Shelters (Up to 100 Guests)-WE</t>
  </si>
  <si>
    <t>Shelters (Up to 100 Guests)-WD</t>
  </si>
  <si>
    <t>Shelters (Up to 50 Guests)-WD</t>
  </si>
  <si>
    <t>Van Fee</t>
  </si>
  <si>
    <t>Fishing Ticket</t>
  </si>
  <si>
    <t>Extra Vehicle</t>
  </si>
  <si>
    <t>Additional Vehicles</t>
  </si>
  <si>
    <t>Riverside County Web Store</t>
  </si>
  <si>
    <t>Santa Rosa Plateau Ecological Reserve</t>
  </si>
  <si>
    <t>APPROVED RANGE</t>
  </si>
  <si>
    <t>FEE</t>
  </si>
  <si>
    <t>Range Approved</t>
  </si>
  <si>
    <t>% Recovery</t>
  </si>
  <si>
    <t>FEE REVISED DATE</t>
  </si>
  <si>
    <t>Outdoor Space Rental - Amphitheater/XL Shelter</t>
  </si>
  <si>
    <t>Outdoor Space Rental - Small Shelter</t>
  </si>
  <si>
    <t xml:space="preserve">Facility Rentals </t>
  </si>
  <si>
    <t>Outdoor Space Rental - Youth Group Campsite w/ Water Nearby (Min. Req. 20 people at $80)</t>
  </si>
  <si>
    <t>Towing Services</t>
  </si>
  <si>
    <t>Electricity - Use of Electricity for Shelters/Events</t>
  </si>
  <si>
    <t>Staff Fee</t>
  </si>
  <si>
    <t>varies</t>
  </si>
  <si>
    <t>Gate Card/Key</t>
  </si>
  <si>
    <t>Deposit</t>
  </si>
  <si>
    <t>Service Charge for NSF checks</t>
  </si>
  <si>
    <t>Special Events</t>
  </si>
  <si>
    <t>Refundable Deposit (with alcohol/sold or served)</t>
  </si>
  <si>
    <t>$400 - $800</t>
  </si>
  <si>
    <t>Refundable Deposit (without alcohol)</t>
  </si>
  <si>
    <t>$150 - $800</t>
  </si>
  <si>
    <t>Pre-Event Set-Up</t>
  </si>
  <si>
    <t>$200 - $400 per day</t>
  </si>
  <si>
    <t>Electricity Use - Shelters</t>
  </si>
  <si>
    <t>Application/Processing - 0 to 999 Participants</t>
  </si>
  <si>
    <t>Application/Processing - 1,000 to 4,999 Participants</t>
  </si>
  <si>
    <t>Application/Processing - &gt;5,000 Participants</t>
  </si>
  <si>
    <t>Deposit Rental</t>
  </si>
  <si>
    <t>Deposit - Major Event</t>
  </si>
  <si>
    <t>??</t>
  </si>
  <si>
    <t>Vendor Fees - Alcohol</t>
  </si>
  <si>
    <t>100-200 in 2010</t>
  </si>
  <si>
    <t>Vendor Fees - Food &amp; Beverage</t>
  </si>
  <si>
    <t>50-100 in 2010</t>
  </si>
  <si>
    <t>Vendor Fees - Merchandise</t>
  </si>
  <si>
    <t>25-50 in 2010</t>
  </si>
  <si>
    <t>Electric Fee</t>
  </si>
  <si>
    <t>$25 - $100 per event</t>
  </si>
  <si>
    <t>Commercial Filming/Photo Shoot</t>
  </si>
  <si>
    <t>$150 - $2,000 per event</t>
  </si>
  <si>
    <t xml:space="preserve">General </t>
  </si>
  <si>
    <t>Concession/Retail</t>
  </si>
  <si>
    <t>Retail/Resale Items - Firewood</t>
  </si>
  <si>
    <t>Administrative</t>
  </si>
  <si>
    <t>Processing Fee - Reprint of Lost/Stolen Pass</t>
  </si>
  <si>
    <t>Camping Daily - Dry Camping - Open Space</t>
  </si>
  <si>
    <t>Camping Daily - Dry Camping</t>
  </si>
  <si>
    <t>Camping Daily - Campsite w/ Water Only</t>
  </si>
  <si>
    <t>Camping Daily - Campsite w/ Water &amp; Electric</t>
  </si>
  <si>
    <t>Camping Daily - Full Hook Up: Water, Electric &amp; Sewer</t>
  </si>
  <si>
    <t>Fishing - Adult (16 years and Older) Fishing</t>
  </si>
  <si>
    <t>Fishing - Youth (Under 16 years) Fishing</t>
  </si>
  <si>
    <t>Park Admission - Adult Day Use</t>
  </si>
  <si>
    <t>Park Admission - Youth Day Use</t>
  </si>
  <si>
    <t>Park Admission - Persons w/Disabilities</t>
  </si>
  <si>
    <t>Free</t>
  </si>
  <si>
    <t>Park Admission - Boat Launch</t>
  </si>
  <si>
    <t>Park Admission - Adult Snow Play</t>
  </si>
  <si>
    <t>Park Admission - Child Snow Play</t>
  </si>
  <si>
    <t>Parking Fee - School Bus</t>
  </si>
  <si>
    <t>Bicycle</t>
  </si>
  <si>
    <t>Parking Fee - Special Holiday/Event</t>
  </si>
  <si>
    <t>Day Use Entry</t>
  </si>
  <si>
    <t>Parking Fee - Passenger Vehicle (12 to 16 person)</t>
  </si>
  <si>
    <t>Parking Fee - Commercial Bus</t>
  </si>
  <si>
    <t>Pet Admission - Dog</t>
  </si>
  <si>
    <t>Pet Admission - Horse/Additional Corral Use</t>
  </si>
  <si>
    <t>Annual Passes - Day Use, Pedestrian</t>
  </si>
  <si>
    <t>Annual Passes - Day Use, Persons w/ Disabilities</t>
  </si>
  <si>
    <t>Annual Passes - Day Use, Veterans (WAIVE)</t>
  </si>
  <si>
    <t>Annual Passes - Day Use, Family Equestrian Day Use Pass</t>
  </si>
  <si>
    <t>Fishing Books - Senior 62 &amp; older</t>
  </si>
  <si>
    <t>Fishing Books - Adult</t>
  </si>
  <si>
    <t>Annual Passes - Day Use + Boat Launch</t>
  </si>
  <si>
    <t>Sewage</t>
  </si>
  <si>
    <t>Dumping/Pumping - Dumping, Non-Camper</t>
  </si>
  <si>
    <t>Outdoor Space Rental - Large Shelter</t>
  </si>
  <si>
    <t>Outdoor Space Rental - Group Day Use Reservation (Min. Req. 40 people at $240)</t>
  </si>
  <si>
    <t>Outdoor Space Rental - Group Camping Loop (Min. Req. $280 (40 people); each additional person $4)</t>
  </si>
  <si>
    <t xml:space="preserve"> Sylvan Meadows</t>
  </si>
  <si>
    <t>Visitor Center Rental (Hourly)</t>
  </si>
  <si>
    <t>SRP</t>
  </si>
  <si>
    <t>Security Deposit (refundable)</t>
  </si>
  <si>
    <t>Cleaning Deposit (refundable)</t>
  </si>
  <si>
    <t>Equipment Rental</t>
  </si>
  <si>
    <t>Equipment Rental (TV/VCR/Projector) (per day)</t>
  </si>
  <si>
    <t>Security Deposit (refundable) (per event)</t>
  </si>
  <si>
    <t>Cleaning Deposit (refundable) (per event)</t>
  </si>
  <si>
    <t>Aquatics</t>
  </si>
  <si>
    <t>Pool</t>
  </si>
  <si>
    <t>Recreation Lap Swim - Sessions</t>
  </si>
  <si>
    <t>Lake Cahuilla</t>
  </si>
  <si>
    <t>Outdoor Space Rental - Youth Groups (minimum 20 x $3 = $60)</t>
  </si>
  <si>
    <t>Outdoor Space Rental - Dry Camping Reservation (Up to 12 sites/72 people)</t>
  </si>
  <si>
    <t>Outdoor Space Rental - Equestrian Campsite w/ Water &amp; Electric Reservation (Up to 12 sites/72 people)</t>
  </si>
  <si>
    <t>LAKE SKINNER</t>
  </si>
  <si>
    <t>Lake Skinner</t>
  </si>
  <si>
    <t>Outdoor Space Rental - Group Camp Area, Campsites w/ Water &amp; Electric</t>
  </si>
  <si>
    <t>Camping Monthly - Full Hook Up</t>
  </si>
  <si>
    <t>LAWLER LODGE &amp; ALPINE CABINS</t>
  </si>
  <si>
    <t>Rental Daily - Adult Group (Min. Req. 30 people at $12. $12 each additional person.)</t>
  </si>
  <si>
    <t>Rental Daily - Youth Group (Min. Req. 35 people at $10. $10 each additional person.)</t>
  </si>
  <si>
    <t>MAYFLOWER</t>
  </si>
  <si>
    <t>Storage</t>
  </si>
  <si>
    <t>Dry Storage - Monthly</t>
  </si>
  <si>
    <t>Dry Storage - Daily</t>
  </si>
  <si>
    <t>Towing Fee - From Dry Storage</t>
  </si>
  <si>
    <t>Camping Monthly - Campsite w/ Water &amp; Electric</t>
  </si>
  <si>
    <t>Parking Fee - River Float Access</t>
  </si>
  <si>
    <t>Dumping/Pumping - Emergency Pumping (Oct - Mar)</t>
  </si>
  <si>
    <t>RANCHO JURUPA</t>
  </si>
  <si>
    <t>Outdoor Space Rental - Group Camp Area, Campsites w/ Water &amp; Electric (Up to 12 units/72 people)</t>
  </si>
  <si>
    <t>Rancho Jurupa</t>
  </si>
  <si>
    <t>75 in 2010</t>
  </si>
  <si>
    <t>Outdoor Space Rental - Group Dry Camping (Up to 12 units/72 people)</t>
  </si>
  <si>
    <t>Retail/Resale Items</t>
  </si>
  <si>
    <t>Varies</t>
  </si>
  <si>
    <t>Cleaning Security Deposit - Cabins</t>
  </si>
  <si>
    <t>Miniature Golf/Individual</t>
  </si>
  <si>
    <t>Miniature Golf/Group (20 or more)</t>
  </si>
  <si>
    <t>Camping Daily - Full Hook Up Cottonwood</t>
  </si>
  <si>
    <t>Processing Fee</t>
  </si>
  <si>
    <t>Processing Fee - Group Reservations</t>
  </si>
  <si>
    <t>Refunds/Transfers - Cancellation</t>
  </si>
  <si>
    <t>Refunds/Transfers - Cancellation Group Reservations</t>
  </si>
  <si>
    <t>Refunds/Transfers - Transfer</t>
  </si>
  <si>
    <t>Refunds/Transfers - Transfer Group</t>
  </si>
  <si>
    <t>Facilities</t>
  </si>
  <si>
    <t>CRESTMORE MANOR</t>
  </si>
  <si>
    <t>Rental - Hourly, 1-100 people - until 12/2018</t>
  </si>
  <si>
    <t>Rental - Hourly, 101-200 people - until 12/2018</t>
  </si>
  <si>
    <t>Rental - Hourly, 201-100 people- until 12/2018</t>
  </si>
  <si>
    <t>Rental - Hourly Friday (minimum 4 hours) 0-200 People</t>
  </si>
  <si>
    <t>*$400</t>
  </si>
  <si>
    <t>Rental - Hourly Friday (minimum 4 hours) 201-300 People</t>
  </si>
  <si>
    <t>*$425</t>
  </si>
  <si>
    <t>Rental - Hourly Friday (minimum 4 hours) 301-400 People</t>
  </si>
  <si>
    <t>*$450</t>
  </si>
  <si>
    <t>Rental - Hourly Sunday (minimum 6 hours) 0-200 People</t>
  </si>
  <si>
    <t>Rental - Hourly Sunday (minimum 6 hours) 201-300 People</t>
  </si>
  <si>
    <t>Rental - Hourly Sunday (minimum 6 hours) 301-400 People</t>
  </si>
  <si>
    <t xml:space="preserve">Rental - Daily - Corporate Weekday/Day </t>
  </si>
  <si>
    <t>Rental - Daily - County Department/Day time training</t>
  </si>
  <si>
    <t>VIP Room</t>
  </si>
  <si>
    <t>Rental - Daily, per room</t>
  </si>
  <si>
    <t>Extra Rental Time - Decorating Time (per hour)</t>
  </si>
  <si>
    <t>Kitchen</t>
  </si>
  <si>
    <t>Rental - Daily</t>
  </si>
  <si>
    <t>Equipment Rental - Dance Floor</t>
  </si>
  <si>
    <t>Linen Rentals -Tablecloth (each)</t>
  </si>
  <si>
    <t>Linen Rentals -Napkins (each)</t>
  </si>
  <si>
    <t>Equipment Rental - Exterior Tables (each)</t>
  </si>
  <si>
    <t>Linen Rentals -Tablecloth Exterior tables (each)</t>
  </si>
  <si>
    <t>Equipment Rental - Exterior Chairs (each)</t>
  </si>
  <si>
    <t>Equipment - Audio/Visual (County/Daytime)</t>
  </si>
  <si>
    <t>Cleaning/Security Deposit, Kitchen</t>
  </si>
  <si>
    <t>Cleaning/Security Deposit - Community Room</t>
  </si>
  <si>
    <t>Rental Deposit - Community Room, Sun-Fri</t>
  </si>
  <si>
    <t>Rental Deposit - Community Room, Saturday</t>
  </si>
  <si>
    <t>FY18-FY21</t>
  </si>
  <si>
    <t>Sum of Nights</t>
  </si>
  <si>
    <t>Month of inventory_date</t>
  </si>
  <si>
    <t>Place</t>
  </si>
  <si>
    <t>Facility</t>
  </si>
  <si>
    <t>unit_name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</si>
  <si>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</si>
  <si>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</si>
  <si>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</si>
  <si>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</si>
  <si>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</si>
  <si>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</si>
  <si>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</si>
  <si>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</si>
  <si>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</si>
  <si>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</si>
  <si>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</si>
  <si>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Campground - Group</t>
  </si>
  <si>
    <t>HKY-GRP A</t>
  </si>
  <si>
    <t>HKY-GRP B</t>
  </si>
  <si>
    <t>HKY-GRP C</t>
  </si>
  <si>
    <t>HKY-GRP D</t>
  </si>
  <si>
    <t>HKY-GRP E</t>
  </si>
  <si>
    <t>Campground (Sites 105-130)</t>
  </si>
  <si>
    <t>HKY-105</t>
  </si>
  <si>
    <t>HKY-106</t>
  </si>
  <si>
    <t>HKY-107</t>
  </si>
  <si>
    <t>HKY-108</t>
  </si>
  <si>
    <t>HKY-109</t>
  </si>
  <si>
    <t>HKY-110</t>
  </si>
  <si>
    <t>HKY-111</t>
  </si>
  <si>
    <t>HKY-112</t>
  </si>
  <si>
    <t>HKY-113</t>
  </si>
  <si>
    <t>HKY-114</t>
  </si>
  <si>
    <t>HKY-115</t>
  </si>
  <si>
    <t>HKY-116</t>
  </si>
  <si>
    <t>HKY-117</t>
  </si>
  <si>
    <t>HKY-118</t>
  </si>
  <si>
    <t>HKY-119</t>
  </si>
  <si>
    <t>HKY-120</t>
  </si>
  <si>
    <t>HKY-121</t>
  </si>
  <si>
    <t>HKY-122</t>
  </si>
  <si>
    <t>HKY-123</t>
  </si>
  <si>
    <t>HKY-124</t>
  </si>
  <si>
    <t>HKY-125</t>
  </si>
  <si>
    <t>HKY-126</t>
  </si>
  <si>
    <t>HKY-127</t>
  </si>
  <si>
    <t>HKY-128</t>
  </si>
  <si>
    <t>HKY-129</t>
  </si>
  <si>
    <t>HKY-130</t>
  </si>
  <si>
    <t>Campground (Sites 1-61)</t>
  </si>
  <si>
    <t>HKY-001</t>
  </si>
  <si>
    <t>HKY-002</t>
  </si>
  <si>
    <t>HKY-003</t>
  </si>
  <si>
    <t>HKY-004</t>
  </si>
  <si>
    <t>HKY-005</t>
  </si>
  <si>
    <t>HKY-006</t>
  </si>
  <si>
    <t>HKY-007</t>
  </si>
  <si>
    <t>HKY-008</t>
  </si>
  <si>
    <t>HKY-009</t>
  </si>
  <si>
    <t>HKY-010</t>
  </si>
  <si>
    <t>HKY-011</t>
  </si>
  <si>
    <t>HKY-012</t>
  </si>
  <si>
    <t>HKY-013</t>
  </si>
  <si>
    <t>HKY-014</t>
  </si>
  <si>
    <t>HKY-015</t>
  </si>
  <si>
    <t>HKY-016</t>
  </si>
  <si>
    <t>HKY-017</t>
  </si>
  <si>
    <t>HKY-018</t>
  </si>
  <si>
    <t>HKY-019</t>
  </si>
  <si>
    <t>HKY-020</t>
  </si>
  <si>
    <t>HKY-021</t>
  </si>
  <si>
    <t>HKY-022</t>
  </si>
  <si>
    <t>HKY-023</t>
  </si>
  <si>
    <t>HKY-024</t>
  </si>
  <si>
    <t>HKY-025</t>
  </si>
  <si>
    <t>HKY-026</t>
  </si>
  <si>
    <t>HKY-027</t>
  </si>
  <si>
    <t>HKY-028</t>
  </si>
  <si>
    <t>HKY-029</t>
  </si>
  <si>
    <t>HKY-030</t>
  </si>
  <si>
    <t>HKY-031</t>
  </si>
  <si>
    <t>HKY-032</t>
  </si>
  <si>
    <t>HKY-033</t>
  </si>
  <si>
    <t>HKY-034</t>
  </si>
  <si>
    <t>HKY-035</t>
  </si>
  <si>
    <t>HKY-036</t>
  </si>
  <si>
    <t>HKY-037</t>
  </si>
  <si>
    <t>HKY-038</t>
  </si>
  <si>
    <t>HKY-039</t>
  </si>
  <si>
    <t>HKY-040</t>
  </si>
  <si>
    <t>HKY-041</t>
  </si>
  <si>
    <t>HKY-042</t>
  </si>
  <si>
    <t>HKY-043</t>
  </si>
  <si>
    <t>HKY-044</t>
  </si>
  <si>
    <t>HKY-045</t>
  </si>
  <si>
    <t>HKY-046</t>
  </si>
  <si>
    <t>HKY-047</t>
  </si>
  <si>
    <t>HKY-048</t>
  </si>
  <si>
    <t>HKY-049</t>
  </si>
  <si>
    <t>HKY-050</t>
  </si>
  <si>
    <t>HKY-051</t>
  </si>
  <si>
    <t>HKY-052</t>
  </si>
  <si>
    <t>HKY-053</t>
  </si>
  <si>
    <t>HKY-054</t>
  </si>
  <si>
    <t>HKY-055</t>
  </si>
  <si>
    <t>HKY-056</t>
  </si>
  <si>
    <t>HKY-057</t>
  </si>
  <si>
    <t>HKY-058</t>
  </si>
  <si>
    <t>HKY-059</t>
  </si>
  <si>
    <t>HKY-060</t>
  </si>
  <si>
    <t>HKY-061</t>
  </si>
  <si>
    <t>HKY-0H1 (Day Use Host Site)</t>
  </si>
  <si>
    <t>HKY-0H2 (Indian Hill Host Site)</t>
  </si>
  <si>
    <t>HKY-0H3 (Garage Host Site)</t>
  </si>
  <si>
    <t>HKY-0H4 (Group Host Site)</t>
  </si>
  <si>
    <t>Campground (Sites 62-104)</t>
  </si>
  <si>
    <t>HKY-062</t>
  </si>
  <si>
    <t>HKY-063</t>
  </si>
  <si>
    <t>HKY-064</t>
  </si>
  <si>
    <t>HKY-065</t>
  </si>
  <si>
    <t>HKY-066</t>
  </si>
  <si>
    <t>HKY-067</t>
  </si>
  <si>
    <t>HKY-068</t>
  </si>
  <si>
    <t>HKY-069</t>
  </si>
  <si>
    <t>HKY-070</t>
  </si>
  <si>
    <t>HKY-071</t>
  </si>
  <si>
    <t>HKY-072</t>
  </si>
  <si>
    <t>HKY-073</t>
  </si>
  <si>
    <t>HKY-074</t>
  </si>
  <si>
    <t>HKY-075</t>
  </si>
  <si>
    <t>HKY-076</t>
  </si>
  <si>
    <t>HKY-077</t>
  </si>
  <si>
    <t>HKY-078</t>
  </si>
  <si>
    <t>HKY-079</t>
  </si>
  <si>
    <t>HKY-080</t>
  </si>
  <si>
    <t>HKY-081</t>
  </si>
  <si>
    <t>HKY-082</t>
  </si>
  <si>
    <t>HKY-083</t>
  </si>
  <si>
    <t>HKY-084</t>
  </si>
  <si>
    <t>HKY-085</t>
  </si>
  <si>
    <t>HKY-086</t>
  </si>
  <si>
    <t>HKY-087</t>
  </si>
  <si>
    <t>HKY-088</t>
  </si>
  <si>
    <t>HKY-089</t>
  </si>
  <si>
    <t>HKY-090</t>
  </si>
  <si>
    <t>HKY-091</t>
  </si>
  <si>
    <t>HKY-092</t>
  </si>
  <si>
    <t>HKY-093</t>
  </si>
  <si>
    <t>HKY-094</t>
  </si>
  <si>
    <t>HKY-095</t>
  </si>
  <si>
    <t>HKY-096</t>
  </si>
  <si>
    <t>HKY-097</t>
  </si>
  <si>
    <t>HKY-098</t>
  </si>
  <si>
    <t>HKY-099</t>
  </si>
  <si>
    <t>HKY-100</t>
  </si>
  <si>
    <t>HKY-101</t>
  </si>
  <si>
    <t>HKY-102</t>
  </si>
  <si>
    <t>HKY-103</t>
  </si>
  <si>
    <t>HKY-104</t>
  </si>
  <si>
    <t>Campground (Sites 1-57)</t>
  </si>
  <si>
    <t>IDY-001</t>
  </si>
  <si>
    <t>IDY-002</t>
  </si>
  <si>
    <t>IDY-003</t>
  </si>
  <si>
    <t>IDY-004</t>
  </si>
  <si>
    <t>IDY-005</t>
  </si>
  <si>
    <t>IDY-006</t>
  </si>
  <si>
    <t>IDY-007</t>
  </si>
  <si>
    <t>IDY-008</t>
  </si>
  <si>
    <t>IDY-009</t>
  </si>
  <si>
    <t>IDY-010</t>
  </si>
  <si>
    <t>IDY-011</t>
  </si>
  <si>
    <t>IDY-012</t>
  </si>
  <si>
    <t>IDY-013</t>
  </si>
  <si>
    <t>IDY-014</t>
  </si>
  <si>
    <t>IDY-015</t>
  </si>
  <si>
    <t>IDY-016</t>
  </si>
  <si>
    <t>IDY-017</t>
  </si>
  <si>
    <t>IDY-018</t>
  </si>
  <si>
    <t>IDY-019</t>
  </si>
  <si>
    <t>IDY-020</t>
  </si>
  <si>
    <t>IDY-021</t>
  </si>
  <si>
    <t>IDY-023</t>
  </si>
  <si>
    <t>IDY-025</t>
  </si>
  <si>
    <t>IDY-026</t>
  </si>
  <si>
    <t>IDY-027</t>
  </si>
  <si>
    <t>IDY-028</t>
  </si>
  <si>
    <t>IDY-029</t>
  </si>
  <si>
    <t>IDY-030</t>
  </si>
  <si>
    <t>IDY-031</t>
  </si>
  <si>
    <t>IDY-032</t>
  </si>
  <si>
    <t>IDY-033</t>
  </si>
  <si>
    <t>IDY-034</t>
  </si>
  <si>
    <t>IDY-035</t>
  </si>
  <si>
    <t>IDY-036</t>
  </si>
  <si>
    <t>IDY-037</t>
  </si>
  <si>
    <t>IDY-038</t>
  </si>
  <si>
    <t>IDY-039</t>
  </si>
  <si>
    <t>IDY-041</t>
  </si>
  <si>
    <t>IDY-042</t>
  </si>
  <si>
    <t>IDY-043</t>
  </si>
  <si>
    <t>IDY-044</t>
  </si>
  <si>
    <t>IDY-046</t>
  </si>
  <si>
    <t>IDY-047</t>
  </si>
  <si>
    <t>IDY-048</t>
  </si>
  <si>
    <t>IDY-049</t>
  </si>
  <si>
    <t>IDY-050</t>
  </si>
  <si>
    <t>IDY-051</t>
  </si>
  <si>
    <t>IDY-052</t>
  </si>
  <si>
    <t>IDY-053</t>
  </si>
  <si>
    <t>IDY-054</t>
  </si>
  <si>
    <t>IDY-055</t>
  </si>
  <si>
    <t>IDY-056</t>
  </si>
  <si>
    <t>IDY-057</t>
  </si>
  <si>
    <t>Campground (Sites 58-96)</t>
  </si>
  <si>
    <t>IDY-058</t>
  </si>
  <si>
    <t>IDY-059</t>
  </si>
  <si>
    <t>IDY-060</t>
  </si>
  <si>
    <t>IDY-061</t>
  </si>
  <si>
    <t>IDY-062</t>
  </si>
  <si>
    <t>IDY-063</t>
  </si>
  <si>
    <t>IDY-064</t>
  </si>
  <si>
    <t>IDY-065</t>
  </si>
  <si>
    <t>IDY-067</t>
  </si>
  <si>
    <t>IDY-068</t>
  </si>
  <si>
    <t>IDY-069</t>
  </si>
  <si>
    <t>IDY-070</t>
  </si>
  <si>
    <t>IDY-071</t>
  </si>
  <si>
    <t>IDY-072</t>
  </si>
  <si>
    <t>IDY-073</t>
  </si>
  <si>
    <t>IDY-074</t>
  </si>
  <si>
    <t>IDY-075</t>
  </si>
  <si>
    <t>IDY-076</t>
  </si>
  <si>
    <t>IDY-077</t>
  </si>
  <si>
    <t>IDY-078</t>
  </si>
  <si>
    <t>IDY-079</t>
  </si>
  <si>
    <t>IDY-080</t>
  </si>
  <si>
    <t>IDY-081</t>
  </si>
  <si>
    <t>IDY-082</t>
  </si>
  <si>
    <t>IDY-083</t>
  </si>
  <si>
    <t>IDY-084</t>
  </si>
  <si>
    <t>IDY-085</t>
  </si>
  <si>
    <t>IDY-086</t>
  </si>
  <si>
    <t>IDY-087</t>
  </si>
  <si>
    <t>IDY-088</t>
  </si>
  <si>
    <t>IDY-089</t>
  </si>
  <si>
    <t>IDY-090</t>
  </si>
  <si>
    <t>IDY-091</t>
  </si>
  <si>
    <t>IDY-092</t>
  </si>
  <si>
    <t>IDY-093</t>
  </si>
  <si>
    <t>IDY-094</t>
  </si>
  <si>
    <t>IDY-095</t>
  </si>
  <si>
    <t>IDY-096</t>
  </si>
  <si>
    <t>IDY-0H1</t>
  </si>
  <si>
    <t>IDY-0H2</t>
  </si>
  <si>
    <t>Campground</t>
  </si>
  <si>
    <t>CAH-001</t>
  </si>
  <si>
    <t>CAH-002</t>
  </si>
  <si>
    <t>CAH-003</t>
  </si>
  <si>
    <t>CAH-004</t>
  </si>
  <si>
    <t>CAH-005</t>
  </si>
  <si>
    <t>CAH-006</t>
  </si>
  <si>
    <t>CAH-007</t>
  </si>
  <si>
    <t>CAH-008</t>
  </si>
  <si>
    <t>CAH-009</t>
  </si>
  <si>
    <t>CAH-010</t>
  </si>
  <si>
    <t>CAH-011</t>
  </si>
  <si>
    <t>CAH-012</t>
  </si>
  <si>
    <t>CAH-013</t>
  </si>
  <si>
    <t>CAH-014</t>
  </si>
  <si>
    <t>CAH-015</t>
  </si>
  <si>
    <t>CAH-016</t>
  </si>
  <si>
    <t>CAH-017</t>
  </si>
  <si>
    <t>CAH-018</t>
  </si>
  <si>
    <t>CAH-019</t>
  </si>
  <si>
    <t>CAH-020</t>
  </si>
  <si>
    <t>CAH-021</t>
  </si>
  <si>
    <t>CAH-022</t>
  </si>
  <si>
    <t>CAH-023</t>
  </si>
  <si>
    <t>CAH-024</t>
  </si>
  <si>
    <t>CAH-025</t>
  </si>
  <si>
    <t>CAH-026</t>
  </si>
  <si>
    <t>CAH-027</t>
  </si>
  <si>
    <t>CAH-028</t>
  </si>
  <si>
    <t>CAH-029</t>
  </si>
  <si>
    <t>CAH-030</t>
  </si>
  <si>
    <t>CAH-031</t>
  </si>
  <si>
    <t>CAH-032</t>
  </si>
  <si>
    <t>CAH-033</t>
  </si>
  <si>
    <t>CAH-034</t>
  </si>
  <si>
    <t>CAH-035</t>
  </si>
  <si>
    <t>CAH-036</t>
  </si>
  <si>
    <t>CAH-037</t>
  </si>
  <si>
    <t>CAH-038</t>
  </si>
  <si>
    <t>CAH-039</t>
  </si>
  <si>
    <t>CAH-040</t>
  </si>
  <si>
    <t>CAH-041</t>
  </si>
  <si>
    <t>CAH-042</t>
  </si>
  <si>
    <t>CAH-043</t>
  </si>
  <si>
    <t>CAH-044</t>
  </si>
  <si>
    <t>CAH-045</t>
  </si>
  <si>
    <t>CAH-046</t>
  </si>
  <si>
    <t>CAH-047</t>
  </si>
  <si>
    <t>CAH-048</t>
  </si>
  <si>
    <t>CAH-049</t>
  </si>
  <si>
    <t>CAH-050</t>
  </si>
  <si>
    <t>CAH-051</t>
  </si>
  <si>
    <t>CAH-052</t>
  </si>
  <si>
    <t>CAH-053</t>
  </si>
  <si>
    <t>CAH-054</t>
  </si>
  <si>
    <t>CAH-055</t>
  </si>
  <si>
    <t>CAH-056</t>
  </si>
  <si>
    <t>CAH-057</t>
  </si>
  <si>
    <t>CAH-058</t>
  </si>
  <si>
    <t>CAH-059</t>
  </si>
  <si>
    <t>CAH-060</t>
  </si>
  <si>
    <t>CAH-061</t>
  </si>
  <si>
    <t>CAH-062</t>
  </si>
  <si>
    <t>CAH-063</t>
  </si>
  <si>
    <t>CAH-064</t>
  </si>
  <si>
    <t>CAH-065</t>
  </si>
  <si>
    <t>CAH-066</t>
  </si>
  <si>
    <t>CAH-067</t>
  </si>
  <si>
    <t>CAH-068</t>
  </si>
  <si>
    <t>CAH-069</t>
  </si>
  <si>
    <t>CAH-070</t>
  </si>
  <si>
    <t>CAH-071</t>
  </si>
  <si>
    <t>CAH-EQ-H1</t>
  </si>
  <si>
    <t>CAH-EQ-H2</t>
  </si>
  <si>
    <t>CAH-H1</t>
  </si>
  <si>
    <t>CAH-H2</t>
  </si>
  <si>
    <t>CAH-H3</t>
  </si>
  <si>
    <t>CAH-OF-001</t>
  </si>
  <si>
    <t>CAH-OF-002</t>
  </si>
  <si>
    <t>CAH-OF-003</t>
  </si>
  <si>
    <t>CAH-OF-004</t>
  </si>
  <si>
    <t>CAH-OF-005</t>
  </si>
  <si>
    <t>CAH-OF-006</t>
  </si>
  <si>
    <t>CAH-OF-007</t>
  </si>
  <si>
    <t>CAH-OF-008</t>
  </si>
  <si>
    <t>CAH-OF-009</t>
  </si>
  <si>
    <t>CAH-OF-010</t>
  </si>
  <si>
    <t>CAH-OF-011</t>
  </si>
  <si>
    <t>CAH-OF-012</t>
  </si>
  <si>
    <t>CAH-OF-013</t>
  </si>
  <si>
    <t>CAH-OF-014</t>
  </si>
  <si>
    <t>CAH-OF-015</t>
  </si>
  <si>
    <t>CAH-OF-016</t>
  </si>
  <si>
    <t>CAH-OF-017</t>
  </si>
  <si>
    <t>CAH-OF-018</t>
  </si>
  <si>
    <t>CAH-OF-019</t>
  </si>
  <si>
    <t>CAH-OF-020</t>
  </si>
  <si>
    <t>CAH-OF-021</t>
  </si>
  <si>
    <t>CAH-OF-022</t>
  </si>
  <si>
    <t>CAH-OF-023</t>
  </si>
  <si>
    <t>CAH-OF-024</t>
  </si>
  <si>
    <t>CAH-OF-025</t>
  </si>
  <si>
    <t>CAH-OF-026</t>
  </si>
  <si>
    <t>CAH-OF-027</t>
  </si>
  <si>
    <t>CAH-OF-028</t>
  </si>
  <si>
    <t>CAH-OF-029</t>
  </si>
  <si>
    <t>CAH-OF-030</t>
  </si>
  <si>
    <t>CAH-OF-031</t>
  </si>
  <si>
    <t>CAH-OF-032</t>
  </si>
  <si>
    <t>CAH-OF-033</t>
  </si>
  <si>
    <t>CAH-OF-034</t>
  </si>
  <si>
    <t>CAH-OF-035</t>
  </si>
  <si>
    <t>CAH-OF-036</t>
  </si>
  <si>
    <t>CAH-OF-081</t>
  </si>
  <si>
    <t>CAH-OF-082</t>
  </si>
  <si>
    <t>CAH-OF-083</t>
  </si>
  <si>
    <t>CAH-OF-084</t>
  </si>
  <si>
    <t>CAH-OF-085</t>
  </si>
  <si>
    <t>CAH-PR01</t>
  </si>
  <si>
    <t>CAH-PR02</t>
  </si>
  <si>
    <t>CAH-PR03</t>
  </si>
  <si>
    <t>CAH-PR04</t>
  </si>
  <si>
    <t>CAH-PR05</t>
  </si>
  <si>
    <t>CAH-PR06</t>
  </si>
  <si>
    <t>CAH-PR07</t>
  </si>
  <si>
    <t>CAH-PR08</t>
  </si>
  <si>
    <t>CAH-PR09</t>
  </si>
  <si>
    <t>CAH-PR10</t>
  </si>
  <si>
    <t>CAH-PR11</t>
  </si>
  <si>
    <t>CAH-PR12</t>
  </si>
  <si>
    <t>CAH-PR13</t>
  </si>
  <si>
    <t>CAH-PR14</t>
  </si>
  <si>
    <t>CAH-PR15</t>
  </si>
  <si>
    <t>CAH-PR16</t>
  </si>
  <si>
    <t>CAH-PR17</t>
  </si>
  <si>
    <t>CAH-PR18</t>
  </si>
  <si>
    <t>CAH-PR19</t>
  </si>
  <si>
    <t>CAH-PR20</t>
  </si>
  <si>
    <t>CAH-PR21</t>
  </si>
  <si>
    <t>CAH-PR22</t>
  </si>
  <si>
    <t>CAH-PR23</t>
  </si>
  <si>
    <t>CAH-PR24</t>
  </si>
  <si>
    <t>CAH-PR25</t>
  </si>
  <si>
    <t>CAH-PR26</t>
  </si>
  <si>
    <t>CAH-PR27</t>
  </si>
  <si>
    <t>CAH-PR28</t>
  </si>
  <si>
    <t>CAH-PR29</t>
  </si>
  <si>
    <t>CAH-PR30</t>
  </si>
  <si>
    <t>Kiosk</t>
  </si>
  <si>
    <t>Group &amp; Equestrian Campground</t>
  </si>
  <si>
    <t>CAH-EQ-001</t>
  </si>
  <si>
    <t>CAH-EQ-002</t>
  </si>
  <si>
    <t>CAH-EQ-003</t>
  </si>
  <si>
    <t>CAH-EQ-004</t>
  </si>
  <si>
    <t>CAH-EQ-005</t>
  </si>
  <si>
    <t>CAH-EQ-006</t>
  </si>
  <si>
    <t>CAH-EQ-007</t>
  </si>
  <si>
    <t>CAH-EQ-008</t>
  </si>
  <si>
    <t>CAH-EQ-009</t>
  </si>
  <si>
    <t>CAH-EQ-010</t>
  </si>
  <si>
    <t>CAH-EQ-011</t>
  </si>
  <si>
    <t>CAH-EQ-012</t>
  </si>
  <si>
    <t>CAH-EQ-013</t>
  </si>
  <si>
    <t>CAH-EQ-014</t>
  </si>
  <si>
    <t>CAH-EQ-015</t>
  </si>
  <si>
    <t>CAH-EQ-016</t>
  </si>
  <si>
    <t>CAH-EQ-017</t>
  </si>
  <si>
    <t>CAH-EQ-018</t>
  </si>
  <si>
    <t>CAH-EQ-019</t>
  </si>
  <si>
    <t>CAH-EQ-020</t>
  </si>
  <si>
    <t>CAH-EQU-Group 1</t>
  </si>
  <si>
    <t>CAH-OVERFLOW AREA GRP</t>
  </si>
  <si>
    <t>CAH-PRIM-GROUP AREA</t>
  </si>
  <si>
    <t>Lake Skinner Monthly</t>
  </si>
  <si>
    <t>Monthly Sites</t>
  </si>
  <si>
    <t>SKN-373</t>
  </si>
  <si>
    <t>SKN-374</t>
  </si>
  <si>
    <t>SKN-375</t>
  </si>
  <si>
    <t>SKN-376</t>
  </si>
  <si>
    <t>SKN-377</t>
  </si>
  <si>
    <t>SKN-378</t>
  </si>
  <si>
    <t>SKN-379</t>
  </si>
  <si>
    <t>Lake Skinner Overflow</t>
  </si>
  <si>
    <t>SKN-500</t>
  </si>
  <si>
    <t>SKN-501</t>
  </si>
  <si>
    <t>SKN-505</t>
  </si>
  <si>
    <t>SKN-506</t>
  </si>
  <si>
    <t>SKN-518</t>
  </si>
  <si>
    <t>SKN-527</t>
  </si>
  <si>
    <t>SKN-528</t>
  </si>
  <si>
    <t>SKN-529</t>
  </si>
  <si>
    <t>SKN-533</t>
  </si>
  <si>
    <t>SKN-541</t>
  </si>
  <si>
    <t>SKN-543</t>
  </si>
  <si>
    <t>SKN-575</t>
  </si>
  <si>
    <t>SKN-576</t>
  </si>
  <si>
    <t>SKN-577</t>
  </si>
  <si>
    <t>SKN-582</t>
  </si>
  <si>
    <t>SKN-585</t>
  </si>
  <si>
    <t>SKN-589</t>
  </si>
  <si>
    <t>SKN-591</t>
  </si>
  <si>
    <t>SKN-592</t>
  </si>
  <si>
    <t>SKN-598</t>
  </si>
  <si>
    <t>SKN-606</t>
  </si>
  <si>
    <t>SKN-613</t>
  </si>
  <si>
    <t>SKN-804</t>
  </si>
  <si>
    <t>SKN-807</t>
  </si>
  <si>
    <t>SKN-810</t>
  </si>
  <si>
    <t>SKN-811</t>
  </si>
  <si>
    <t>SKN-813</t>
  </si>
  <si>
    <t>SKN-814</t>
  </si>
  <si>
    <t>SKN-815</t>
  </si>
  <si>
    <t>SKN-816</t>
  </si>
  <si>
    <t>SKN-825</t>
  </si>
  <si>
    <t>SKN-826</t>
  </si>
  <si>
    <t>SKN-829</t>
  </si>
  <si>
    <t>SKN-OF-400</t>
  </si>
  <si>
    <t>SKN-OF-401</t>
  </si>
  <si>
    <t>SKN-OF-402</t>
  </si>
  <si>
    <t>SKN-OF-403</t>
  </si>
  <si>
    <t>SKN-OF-404</t>
  </si>
  <si>
    <t>SKN-OF-405</t>
  </si>
  <si>
    <t>SKN-OF-406</t>
  </si>
  <si>
    <t>SKN-OF-408</t>
  </si>
  <si>
    <t>SKN-OF-415</t>
  </si>
  <si>
    <t>SKN-OF-416</t>
  </si>
  <si>
    <t>SKN-OF-420</t>
  </si>
  <si>
    <t>SKN-OF-426</t>
  </si>
  <si>
    <t>SKN-OF-434</t>
  </si>
  <si>
    <t>SKN-OF-437</t>
  </si>
  <si>
    <t>SKN-OF-438</t>
  </si>
  <si>
    <t>SKN-OF-439</t>
  </si>
  <si>
    <t>SKN-OF-448</t>
  </si>
  <si>
    <t>SKN-OF-460</t>
  </si>
  <si>
    <t>SKN-OF-461</t>
  </si>
  <si>
    <t>SKN-OF-462</t>
  </si>
  <si>
    <t>SKN-OF-464</t>
  </si>
  <si>
    <t>SKN-OF-465</t>
  </si>
  <si>
    <t>SKN-OF-466</t>
  </si>
  <si>
    <t>SKN-OF-471</t>
  </si>
  <si>
    <t>SKN-OF-472</t>
  </si>
  <si>
    <t>SKN-OF-473</t>
  </si>
  <si>
    <t>SKN-OF-474</t>
  </si>
  <si>
    <t>SKN-OF-475</t>
  </si>
  <si>
    <t>SKN-OF-476</t>
  </si>
  <si>
    <t>SKN-OF-477</t>
  </si>
  <si>
    <t>SKN-OF-480</t>
  </si>
  <si>
    <t>SKN-OF-485</t>
  </si>
  <si>
    <t>SKN-OF-489</t>
  </si>
  <si>
    <t>SKN-OF-491</t>
  </si>
  <si>
    <t>SKN-OF-499</t>
  </si>
  <si>
    <t>Campground - Area A</t>
  </si>
  <si>
    <t>SKN-101</t>
  </si>
  <si>
    <t>SKN-102</t>
  </si>
  <si>
    <t>SKN-103</t>
  </si>
  <si>
    <t>SKN-104</t>
  </si>
  <si>
    <t>SKN-105</t>
  </si>
  <si>
    <t>SKN-106</t>
  </si>
  <si>
    <t>SKN-107</t>
  </si>
  <si>
    <t>SKN-108</t>
  </si>
  <si>
    <t>SKN-109</t>
  </si>
  <si>
    <t>SKN-110</t>
  </si>
  <si>
    <t>SKN-112</t>
  </si>
  <si>
    <t>SKN-113</t>
  </si>
  <si>
    <t>SKN-114</t>
  </si>
  <si>
    <t>SKN-115</t>
  </si>
  <si>
    <t>SKN-116</t>
  </si>
  <si>
    <t>SKN-117</t>
  </si>
  <si>
    <t>SKN-118</t>
  </si>
  <si>
    <t>SKN-119</t>
  </si>
  <si>
    <t>SKN-120</t>
  </si>
  <si>
    <t>SKN-121</t>
  </si>
  <si>
    <t>SKN-122</t>
  </si>
  <si>
    <t>SKN-123</t>
  </si>
  <si>
    <t>SKN-124</t>
  </si>
  <si>
    <t>SKN-125</t>
  </si>
  <si>
    <t>SKN-126</t>
  </si>
  <si>
    <t>SKN-127</t>
  </si>
  <si>
    <t>SKN-128</t>
  </si>
  <si>
    <t>SKN-129</t>
  </si>
  <si>
    <t>SKN-130</t>
  </si>
  <si>
    <t>SKN-131</t>
  </si>
  <si>
    <t>SKN-132</t>
  </si>
  <si>
    <t>SKN-133</t>
  </si>
  <si>
    <t>SKN-134</t>
  </si>
  <si>
    <t>SKN-135</t>
  </si>
  <si>
    <t>SKN-136</t>
  </si>
  <si>
    <t>SKN-137</t>
  </si>
  <si>
    <t>SKN-138</t>
  </si>
  <si>
    <t>SKN-139</t>
  </si>
  <si>
    <t>SKN-140</t>
  </si>
  <si>
    <t>SKN-141</t>
  </si>
  <si>
    <t>SKN-142</t>
  </si>
  <si>
    <t>SKN-143</t>
  </si>
  <si>
    <t>SKN-144</t>
  </si>
  <si>
    <t>SKN-145</t>
  </si>
  <si>
    <t>SKN-146</t>
  </si>
  <si>
    <t>SKN-148</t>
  </si>
  <si>
    <t>SKN-149</t>
  </si>
  <si>
    <t>SKN-150</t>
  </si>
  <si>
    <t>SKN-151</t>
  </si>
  <si>
    <t>SKN-152</t>
  </si>
  <si>
    <t>SKN-153</t>
  </si>
  <si>
    <t>SKN-154</t>
  </si>
  <si>
    <t>SKN-155</t>
  </si>
  <si>
    <t>SKN-156</t>
  </si>
  <si>
    <t>SKN-157</t>
  </si>
  <si>
    <t>SKN-158</t>
  </si>
  <si>
    <t>SKN-159</t>
  </si>
  <si>
    <t>SKN-160</t>
  </si>
  <si>
    <t>SKN-161</t>
  </si>
  <si>
    <t>SKN-162</t>
  </si>
  <si>
    <t>SKN-163</t>
  </si>
  <si>
    <t>SKN-164</t>
  </si>
  <si>
    <t>SKN-165</t>
  </si>
  <si>
    <t>SKN-166</t>
  </si>
  <si>
    <t>SKN-167</t>
  </si>
  <si>
    <t>SKN-168</t>
  </si>
  <si>
    <t>SKN-169</t>
  </si>
  <si>
    <t>SKN-170</t>
  </si>
  <si>
    <t>SKN-171</t>
  </si>
  <si>
    <t>SKN-172</t>
  </si>
  <si>
    <t>SKN-173</t>
  </si>
  <si>
    <t>SKN-174</t>
  </si>
  <si>
    <t>SKN-175</t>
  </si>
  <si>
    <t>SKN-176</t>
  </si>
  <si>
    <t>SKN-177</t>
  </si>
  <si>
    <t>SKN-178</t>
  </si>
  <si>
    <t>SKN-179</t>
  </si>
  <si>
    <t>SKN-180</t>
  </si>
  <si>
    <t>SKN-181</t>
  </si>
  <si>
    <t>SKN-182</t>
  </si>
  <si>
    <t>SKN-183</t>
  </si>
  <si>
    <t>SKN-184</t>
  </si>
  <si>
    <t>SKN-185</t>
  </si>
  <si>
    <t>SKN-186</t>
  </si>
  <si>
    <t>SKN-187</t>
  </si>
  <si>
    <t>SKN-188</t>
  </si>
  <si>
    <t>SKN-189</t>
  </si>
  <si>
    <t>SKN-190</t>
  </si>
  <si>
    <t>SKN-191</t>
  </si>
  <si>
    <t>SKN-192</t>
  </si>
  <si>
    <t>(blank)</t>
  </si>
  <si>
    <t>Campground - Area B</t>
  </si>
  <si>
    <t>SKN-201</t>
  </si>
  <si>
    <t>SKN-202</t>
  </si>
  <si>
    <t>SKN-203</t>
  </si>
  <si>
    <t>SKN-204</t>
  </si>
  <si>
    <t>SKN-205</t>
  </si>
  <si>
    <t>SKN-206</t>
  </si>
  <si>
    <t>SKN-207</t>
  </si>
  <si>
    <t>SKN-208</t>
  </si>
  <si>
    <t>SKN-209</t>
  </si>
  <si>
    <t>SKN-210</t>
  </si>
  <si>
    <t>SKN-211</t>
  </si>
  <si>
    <t>SKN-212</t>
  </si>
  <si>
    <t>SKN-213</t>
  </si>
  <si>
    <t>SKN-214</t>
  </si>
  <si>
    <t>SKN-215</t>
  </si>
  <si>
    <t>SKN-216</t>
  </si>
  <si>
    <t>SKN-217</t>
  </si>
  <si>
    <t>SKN-218</t>
  </si>
  <si>
    <t>SKN-219</t>
  </si>
  <si>
    <t>SKN-220</t>
  </si>
  <si>
    <t>SKN-221</t>
  </si>
  <si>
    <t>SKN-222</t>
  </si>
  <si>
    <t>SKN-224</t>
  </si>
  <si>
    <t>SKN-225</t>
  </si>
  <si>
    <t>SKN-226</t>
  </si>
  <si>
    <t>SKN-227</t>
  </si>
  <si>
    <t>SKN-228</t>
  </si>
  <si>
    <t>SKN-229</t>
  </si>
  <si>
    <t>SKN-230</t>
  </si>
  <si>
    <t>SKN-231</t>
  </si>
  <si>
    <t>SKN-232</t>
  </si>
  <si>
    <t>SKN-233</t>
  </si>
  <si>
    <t>SKN-234</t>
  </si>
  <si>
    <t>SKN-235</t>
  </si>
  <si>
    <t>SKN-236</t>
  </si>
  <si>
    <t>SKN-237</t>
  </si>
  <si>
    <t>SKN-238</t>
  </si>
  <si>
    <t>SKN-239</t>
  </si>
  <si>
    <t>SKN-240</t>
  </si>
  <si>
    <t>SKN-241</t>
  </si>
  <si>
    <t>SKN-242</t>
  </si>
  <si>
    <t>SKN-243</t>
  </si>
  <si>
    <t>SKN-244</t>
  </si>
  <si>
    <t>SKN-245</t>
  </si>
  <si>
    <t>SKN-246</t>
  </si>
  <si>
    <t>SKN-247</t>
  </si>
  <si>
    <t>SKN-248</t>
  </si>
  <si>
    <t>SKN-249</t>
  </si>
  <si>
    <t>SKN-250</t>
  </si>
  <si>
    <t>SKN-251</t>
  </si>
  <si>
    <t>SKN-252</t>
  </si>
  <si>
    <t>SKN-253</t>
  </si>
  <si>
    <t>SKN-254</t>
  </si>
  <si>
    <t>SKN-255</t>
  </si>
  <si>
    <t>SKN-256</t>
  </si>
  <si>
    <t>SKN-257</t>
  </si>
  <si>
    <t>SKN-258</t>
  </si>
  <si>
    <t>SKN-259</t>
  </si>
  <si>
    <t>SKN-260</t>
  </si>
  <si>
    <t>SKN-261</t>
  </si>
  <si>
    <t>SKN-262</t>
  </si>
  <si>
    <t>SKN-263</t>
  </si>
  <si>
    <t>SKN-264</t>
  </si>
  <si>
    <t>SKN-265</t>
  </si>
  <si>
    <t>SKN-266</t>
  </si>
  <si>
    <t>SKN-267</t>
  </si>
  <si>
    <t>SKN-268</t>
  </si>
  <si>
    <t>SKN-269</t>
  </si>
  <si>
    <t>SKN-270</t>
  </si>
  <si>
    <t>SKN-271</t>
  </si>
  <si>
    <t>SKN-272</t>
  </si>
  <si>
    <t>SKN-273</t>
  </si>
  <si>
    <t>SKN-276</t>
  </si>
  <si>
    <t>SKN-277</t>
  </si>
  <si>
    <t>SKN-278</t>
  </si>
  <si>
    <t>SKN-279</t>
  </si>
  <si>
    <t>SKN-280</t>
  </si>
  <si>
    <t>SKN-281</t>
  </si>
  <si>
    <t>SKN-282</t>
  </si>
  <si>
    <t>SKN-283</t>
  </si>
  <si>
    <t>SKN-284</t>
  </si>
  <si>
    <t>SKN-285</t>
  </si>
  <si>
    <t>SKN-286</t>
  </si>
  <si>
    <t>SKN-287</t>
  </si>
  <si>
    <t>SKN-288</t>
  </si>
  <si>
    <t>SKN-289</t>
  </si>
  <si>
    <t>SKN-290</t>
  </si>
  <si>
    <t>SKN-291</t>
  </si>
  <si>
    <t>SKN-292</t>
  </si>
  <si>
    <t>SKN-293</t>
  </si>
  <si>
    <t>SKN-294</t>
  </si>
  <si>
    <t>SKN-295</t>
  </si>
  <si>
    <t>SKN-296</t>
  </si>
  <si>
    <t>SKN-297</t>
  </si>
  <si>
    <t>SKN-298</t>
  </si>
  <si>
    <t>Campground - Area C</t>
  </si>
  <si>
    <t>SKN-301</t>
  </si>
  <si>
    <t>SKN-302</t>
  </si>
  <si>
    <t>SKN-303</t>
  </si>
  <si>
    <t>SKN-304</t>
  </si>
  <si>
    <t>SKN-305</t>
  </si>
  <si>
    <t>SKN-306</t>
  </si>
  <si>
    <t>SKN-307</t>
  </si>
  <si>
    <t>SKN-308</t>
  </si>
  <si>
    <t>SKN-309</t>
  </si>
  <si>
    <t>SKN-310</t>
  </si>
  <si>
    <t>SKN-311</t>
  </si>
  <si>
    <t>SKN-312</t>
  </si>
  <si>
    <t>SKN-313</t>
  </si>
  <si>
    <t>SKN-314</t>
  </si>
  <si>
    <t>SKN-315</t>
  </si>
  <si>
    <t>SKN-316</t>
  </si>
  <si>
    <t>SKN-317</t>
  </si>
  <si>
    <t>SKN-318</t>
  </si>
  <si>
    <t>SKN-320</t>
  </si>
  <si>
    <t>SKN-321</t>
  </si>
  <si>
    <t>SKN-322</t>
  </si>
  <si>
    <t>SKN-323</t>
  </si>
  <si>
    <t>SKN-324</t>
  </si>
  <si>
    <t>SKN-325</t>
  </si>
  <si>
    <t>SKN-326</t>
  </si>
  <si>
    <t>SKN-327</t>
  </si>
  <si>
    <t>SKN-328</t>
  </si>
  <si>
    <t>SKN-329</t>
  </si>
  <si>
    <t>SKN-330</t>
  </si>
  <si>
    <t>SKN-331</t>
  </si>
  <si>
    <t>SKN-332</t>
  </si>
  <si>
    <t>SKN-333</t>
  </si>
  <si>
    <t>SKN-334</t>
  </si>
  <si>
    <t>SKN-335</t>
  </si>
  <si>
    <t>SKN-336</t>
  </si>
  <si>
    <t>SKN-337</t>
  </si>
  <si>
    <t>SKN-338</t>
  </si>
  <si>
    <t>SKN-339</t>
  </si>
  <si>
    <t>SKN-340</t>
  </si>
  <si>
    <t>SKN-341</t>
  </si>
  <si>
    <t>SKN-342</t>
  </si>
  <si>
    <t>SKN-343</t>
  </si>
  <si>
    <t>SKN-344</t>
  </si>
  <si>
    <t>SKN-345</t>
  </si>
  <si>
    <t>SKN-346</t>
  </si>
  <si>
    <t>SKN-347</t>
  </si>
  <si>
    <t>SKN-348</t>
  </si>
  <si>
    <t>SKN-349</t>
  </si>
  <si>
    <t>SKN-350</t>
  </si>
  <si>
    <t>SKN-351</t>
  </si>
  <si>
    <t>SKN-352</t>
  </si>
  <si>
    <t>SKN-353</t>
  </si>
  <si>
    <t>SKN-354</t>
  </si>
  <si>
    <t>SKN-355</t>
  </si>
  <si>
    <t>SKN-356</t>
  </si>
  <si>
    <t>SKN-357</t>
  </si>
  <si>
    <t>SKN-358</t>
  </si>
  <si>
    <t>SKN-359</t>
  </si>
  <si>
    <t>SKN-360</t>
  </si>
  <si>
    <t>SKN-361</t>
  </si>
  <si>
    <t>SKN-362</t>
  </si>
  <si>
    <t>SKN-363</t>
  </si>
  <si>
    <t>SKN-364</t>
  </si>
  <si>
    <t>SKN-365</t>
  </si>
  <si>
    <t>SKN-366</t>
  </si>
  <si>
    <t>SKN-367</t>
  </si>
  <si>
    <t>SKN-368</t>
  </si>
  <si>
    <t>SKN-369</t>
  </si>
  <si>
    <t>SKN-370</t>
  </si>
  <si>
    <t>SKN-371</t>
  </si>
  <si>
    <t>SKN-502</t>
  </si>
  <si>
    <t>SKN-503</t>
  </si>
  <si>
    <t>SKN-524</t>
  </si>
  <si>
    <t>SKN-525</t>
  </si>
  <si>
    <t>SKN-535</t>
  </si>
  <si>
    <t>SKN-555</t>
  </si>
  <si>
    <t>SKN-556</t>
  </si>
  <si>
    <t>SKN-565</t>
  </si>
  <si>
    <t>SKN-594</t>
  </si>
  <si>
    <t>SKN-OF-412</t>
  </si>
  <si>
    <t>SKN-OF-413</t>
  </si>
  <si>
    <t>SKN-OF-414</t>
  </si>
  <si>
    <t>SKN-OF-425</t>
  </si>
  <si>
    <t>SKN-OF-449</t>
  </si>
  <si>
    <t>SKN-OF-457</t>
  </si>
  <si>
    <t>SKN-OF-458</t>
  </si>
  <si>
    <t>SKN-OF-479</t>
  </si>
  <si>
    <t>SKN-OF-495</t>
  </si>
  <si>
    <t>SKN-GON-A</t>
  </si>
  <si>
    <t>SKN-GON-B</t>
  </si>
  <si>
    <t>Lodge</t>
  </si>
  <si>
    <t>MCL-01 EQ</t>
  </si>
  <si>
    <t>MCL-02 EQ</t>
  </si>
  <si>
    <t>MCL-03 EQ</t>
  </si>
  <si>
    <t>MCL-04 EQ</t>
  </si>
  <si>
    <t>MCL-05 EQ</t>
  </si>
  <si>
    <t>MCL-06 EQ</t>
  </si>
  <si>
    <t>MCL-07 EQ</t>
  </si>
  <si>
    <t>MCL-09 EQ</t>
  </si>
  <si>
    <t>MCL-10 EQ</t>
  </si>
  <si>
    <t>MCL-13 EQ</t>
  </si>
  <si>
    <t>MCL-14 EQ</t>
  </si>
  <si>
    <t>MCL-15 EQ</t>
  </si>
  <si>
    <t>MCL-16 EQ</t>
  </si>
  <si>
    <t>MCL-17 EQ</t>
  </si>
  <si>
    <t>MCL-18 EQ</t>
  </si>
  <si>
    <t>MAYFLOWER Campground - Area A</t>
  </si>
  <si>
    <t>MFL-A01</t>
  </si>
  <si>
    <t>MFL-A02</t>
  </si>
  <si>
    <t>MFL-A03</t>
  </si>
  <si>
    <t>MFL-A04</t>
  </si>
  <si>
    <t>MFL-A05</t>
  </si>
  <si>
    <t>MFL-A06</t>
  </si>
  <si>
    <t>MFL-A07</t>
  </si>
  <si>
    <t>MFL-A08</t>
  </si>
  <si>
    <t>MFL-A09</t>
  </si>
  <si>
    <t>MFL-A10</t>
  </si>
  <si>
    <t>MFL-A11</t>
  </si>
  <si>
    <t>MFL-A12</t>
  </si>
  <si>
    <t>MFL-A13</t>
  </si>
  <si>
    <t>MFL-A14</t>
  </si>
  <si>
    <t>MFL-A15</t>
  </si>
  <si>
    <t>MFL-A16</t>
  </si>
  <si>
    <t>MFL-A17</t>
  </si>
  <si>
    <t>MFL-A18</t>
  </si>
  <si>
    <t>MFL-A19</t>
  </si>
  <si>
    <t>MFL-A20</t>
  </si>
  <si>
    <t>MFL-A21</t>
  </si>
  <si>
    <t>MFL-A22</t>
  </si>
  <si>
    <t>MFL-A23</t>
  </si>
  <si>
    <t>MFL-A24</t>
  </si>
  <si>
    <t>MFL-A25</t>
  </si>
  <si>
    <t>MFL-A26</t>
  </si>
  <si>
    <t>MFL-A27</t>
  </si>
  <si>
    <t>MAYFLOWER Campground - Area B</t>
  </si>
  <si>
    <t>MFL-B01</t>
  </si>
  <si>
    <t>MFL-B02</t>
  </si>
  <si>
    <t>MFL-B03</t>
  </si>
  <si>
    <t>MFL-B04</t>
  </si>
  <si>
    <t>MFL-B05</t>
  </si>
  <si>
    <t>MFL-B06 20' Only</t>
  </si>
  <si>
    <t>MFL-B07</t>
  </si>
  <si>
    <t>MFL-B08</t>
  </si>
  <si>
    <t>MFL-B09</t>
  </si>
  <si>
    <t>MFL-B10</t>
  </si>
  <si>
    <t>MFL-B11</t>
  </si>
  <si>
    <t>MFL-B13</t>
  </si>
  <si>
    <t>MFL-B14</t>
  </si>
  <si>
    <t>MFL-B15</t>
  </si>
  <si>
    <t>MFL-B16</t>
  </si>
  <si>
    <t>MFL-B17</t>
  </si>
  <si>
    <t>MFL-B18</t>
  </si>
  <si>
    <t>MFL-B19</t>
  </si>
  <si>
    <t>MFL-B20</t>
  </si>
  <si>
    <t>MFL-B21</t>
  </si>
  <si>
    <t>MFL-B22</t>
  </si>
  <si>
    <t>MFL-B23</t>
  </si>
  <si>
    <t>MFL-B24</t>
  </si>
  <si>
    <t>MFL-B25</t>
  </si>
  <si>
    <t>MFL-B26</t>
  </si>
  <si>
    <t>MFL-B27</t>
  </si>
  <si>
    <t>MFL-B28</t>
  </si>
  <si>
    <t>MFL-B29</t>
  </si>
  <si>
    <t>MFL-B30</t>
  </si>
  <si>
    <t>MFL-B31</t>
  </si>
  <si>
    <t>MFL-B32</t>
  </si>
  <si>
    <t>MFL-B33</t>
  </si>
  <si>
    <t>MFL-B34</t>
  </si>
  <si>
    <t>MFL-B35</t>
  </si>
  <si>
    <t>MFL-B36</t>
  </si>
  <si>
    <t>MFL-B37</t>
  </si>
  <si>
    <t>MFL-B38</t>
  </si>
  <si>
    <t>MFL-B39</t>
  </si>
  <si>
    <t>MFL-B40</t>
  </si>
  <si>
    <t>MFL-B41</t>
  </si>
  <si>
    <t>MFL-B42</t>
  </si>
  <si>
    <t>MFL-B43</t>
  </si>
  <si>
    <t>MFL-B44</t>
  </si>
  <si>
    <t>MFL-B45</t>
  </si>
  <si>
    <t>MFL-B46</t>
  </si>
  <si>
    <t>MFL-B47</t>
  </si>
  <si>
    <t>MFL-B48</t>
  </si>
  <si>
    <t>MFL-B49</t>
  </si>
  <si>
    <t>MFL-B50</t>
  </si>
  <si>
    <t>MFL-B51</t>
  </si>
  <si>
    <t>MFL-B52</t>
  </si>
  <si>
    <t>MFL-B53</t>
  </si>
  <si>
    <t>MFL-B54</t>
  </si>
  <si>
    <t>MFL-B55</t>
  </si>
  <si>
    <t>MFL-B56</t>
  </si>
  <si>
    <t>MFL-B57</t>
  </si>
  <si>
    <t>MFL-B58</t>
  </si>
  <si>
    <t>MFL-B59</t>
  </si>
  <si>
    <t>MFL-B60</t>
  </si>
  <si>
    <t>MFL-B61</t>
  </si>
  <si>
    <t>MFL-B62</t>
  </si>
  <si>
    <t>MFL-B63</t>
  </si>
  <si>
    <t>MFL-B64</t>
  </si>
  <si>
    <t>MAYFLOWER Campground - Area C</t>
  </si>
  <si>
    <t>MFL-C01</t>
  </si>
  <si>
    <t>MFL-C02</t>
  </si>
  <si>
    <t>MFL-C03</t>
  </si>
  <si>
    <t>MFL-C04</t>
  </si>
  <si>
    <t>MFL-C05</t>
  </si>
  <si>
    <t>MFL-C06</t>
  </si>
  <si>
    <t>MFL-C07</t>
  </si>
  <si>
    <t>MFL-C08</t>
  </si>
  <si>
    <t>MFL-C09</t>
  </si>
  <si>
    <t>MFL-C10</t>
  </si>
  <si>
    <t>MFL-C11</t>
  </si>
  <si>
    <t>MFL-C12</t>
  </si>
  <si>
    <t>MFL-C13</t>
  </si>
  <si>
    <t>MFL-C14</t>
  </si>
  <si>
    <t>MFL-C15</t>
  </si>
  <si>
    <t>MFL-C16</t>
  </si>
  <si>
    <t>MFL-C17</t>
  </si>
  <si>
    <t>MFL-C18</t>
  </si>
  <si>
    <t>MFL-C19</t>
  </si>
  <si>
    <t>MFL-C20</t>
  </si>
  <si>
    <t>MFL-C21</t>
  </si>
  <si>
    <t>MFL-C22</t>
  </si>
  <si>
    <t>MFL-C23</t>
  </si>
  <si>
    <t>MFL-C24</t>
  </si>
  <si>
    <t>MFL-C25</t>
  </si>
  <si>
    <t>MFL-C26</t>
  </si>
  <si>
    <t>MFL-C27</t>
  </si>
  <si>
    <t>MFL-C28</t>
  </si>
  <si>
    <t>MFL-C29</t>
  </si>
  <si>
    <t>MFL-C30</t>
  </si>
  <si>
    <t>MFL-C31</t>
  </si>
  <si>
    <t>MFL-C32</t>
  </si>
  <si>
    <t>MFL-C33</t>
  </si>
  <si>
    <t>MFL-C34</t>
  </si>
  <si>
    <t>MFL-C35</t>
  </si>
  <si>
    <t>MFL-C36</t>
  </si>
  <si>
    <t>MFL-C37</t>
  </si>
  <si>
    <t>MFL-C38</t>
  </si>
  <si>
    <t>MFL-C39</t>
  </si>
  <si>
    <t>MFL-C40</t>
  </si>
  <si>
    <t>MFL-C41</t>
  </si>
  <si>
    <t>MFL-C42</t>
  </si>
  <si>
    <t>MFL-C43</t>
  </si>
  <si>
    <t>MFL-C44</t>
  </si>
  <si>
    <t>MFL-C45</t>
  </si>
  <si>
    <t>MFL-C46</t>
  </si>
  <si>
    <t>MFL-C47</t>
  </si>
  <si>
    <t>MFL-C48</t>
  </si>
  <si>
    <t>MFL-C49</t>
  </si>
  <si>
    <t>MFL-C50</t>
  </si>
  <si>
    <t>MFL-C51</t>
  </si>
  <si>
    <t>MFL-C52</t>
  </si>
  <si>
    <t>MFL-C53</t>
  </si>
  <si>
    <t>MFL-C54</t>
  </si>
  <si>
    <t>MFL-C55</t>
  </si>
  <si>
    <t>MFL-C56</t>
  </si>
  <si>
    <t>MFL-C57</t>
  </si>
  <si>
    <t>MFL-C58</t>
  </si>
  <si>
    <t>MFL-C59</t>
  </si>
  <si>
    <t>MFL-C60</t>
  </si>
  <si>
    <t>MFL-C61</t>
  </si>
  <si>
    <t>MFL-C62</t>
  </si>
  <si>
    <t>MFL-C63</t>
  </si>
  <si>
    <t>MFL-C64</t>
  </si>
  <si>
    <t>MFL-C65</t>
  </si>
  <si>
    <t>MFL-C66</t>
  </si>
  <si>
    <t>MFL-C67</t>
  </si>
  <si>
    <t>MFL-C68</t>
  </si>
  <si>
    <t>MFL-C69</t>
  </si>
  <si>
    <t>MFL-C70</t>
  </si>
  <si>
    <t>MFL-C71</t>
  </si>
  <si>
    <t>MFL-C72</t>
  </si>
  <si>
    <t>MFL-C73</t>
  </si>
  <si>
    <t>MFL-C74</t>
  </si>
  <si>
    <t>MFL-C75</t>
  </si>
  <si>
    <t>MFL-C76</t>
  </si>
  <si>
    <t>MFL-C77</t>
  </si>
  <si>
    <t>MFL-C78</t>
  </si>
  <si>
    <t>MFL-C79</t>
  </si>
  <si>
    <t>MFL-C80</t>
  </si>
  <si>
    <t>MFL-C81</t>
  </si>
  <si>
    <t>MFL-C82</t>
  </si>
  <si>
    <t>MFL-C83</t>
  </si>
  <si>
    <t>MFL-C84</t>
  </si>
  <si>
    <t>MFL-C85</t>
  </si>
  <si>
    <t>MFL-C86</t>
  </si>
  <si>
    <t>MFL-C87</t>
  </si>
  <si>
    <t>MFL-C88</t>
  </si>
  <si>
    <t>Cabins</t>
  </si>
  <si>
    <t>RJU-Cabin #1</t>
  </si>
  <si>
    <t>RJU-Cabin #2</t>
  </si>
  <si>
    <t>RJU-Cabin #3</t>
  </si>
  <si>
    <t>RJU-Cabin #4</t>
  </si>
  <si>
    <t>RJU-Cabin #5</t>
  </si>
  <si>
    <t>RJU-Cabin #6</t>
  </si>
  <si>
    <t>RJU-PRIM-Area</t>
  </si>
  <si>
    <t>Cottonwood Campground</t>
  </si>
  <si>
    <t>RJU-201</t>
  </si>
  <si>
    <t>RJU-202</t>
  </si>
  <si>
    <t>RJU-203</t>
  </si>
  <si>
    <t>RJU-204</t>
  </si>
  <si>
    <t>RJU-205</t>
  </si>
  <si>
    <t>RJU-206</t>
  </si>
  <si>
    <t>RJU-207</t>
  </si>
  <si>
    <t>RJU-208</t>
  </si>
  <si>
    <t>RJU-209</t>
  </si>
  <si>
    <t>RJU-210</t>
  </si>
  <si>
    <t>RJU-211</t>
  </si>
  <si>
    <t>RJU-212</t>
  </si>
  <si>
    <t>RJU-213</t>
  </si>
  <si>
    <t>RJU-214</t>
  </si>
  <si>
    <t>RJU-215</t>
  </si>
  <si>
    <t>RJU-216</t>
  </si>
  <si>
    <t>RJU-217</t>
  </si>
  <si>
    <t>RJU-218</t>
  </si>
  <si>
    <t>RJU-219</t>
  </si>
  <si>
    <t>RJU-220</t>
  </si>
  <si>
    <t>RJU-221</t>
  </si>
  <si>
    <t>RJU-222</t>
  </si>
  <si>
    <t>RJU-223</t>
  </si>
  <si>
    <t>RJU-224</t>
  </si>
  <si>
    <t>RJU-225</t>
  </si>
  <si>
    <t>RJU-226</t>
  </si>
  <si>
    <t>RJU-227</t>
  </si>
  <si>
    <t>RJU-228</t>
  </si>
  <si>
    <t>RJU-229</t>
  </si>
  <si>
    <t>RJU-230</t>
  </si>
  <si>
    <t>RJU-231</t>
  </si>
  <si>
    <t>RJU-232</t>
  </si>
  <si>
    <t>RJU-233</t>
  </si>
  <si>
    <t>RJU-234</t>
  </si>
  <si>
    <t>RJU-235</t>
  </si>
  <si>
    <t>RJU-236</t>
  </si>
  <si>
    <t>RJU-237</t>
  </si>
  <si>
    <t>RJU-238</t>
  </si>
  <si>
    <t>RJU-239</t>
  </si>
  <si>
    <t>RJU-240</t>
  </si>
  <si>
    <t>RJU-241</t>
  </si>
  <si>
    <t>RJU-243</t>
  </si>
  <si>
    <t>RJU-244</t>
  </si>
  <si>
    <t>RJU-245</t>
  </si>
  <si>
    <t>RJU-246</t>
  </si>
  <si>
    <t>RJU-247</t>
  </si>
  <si>
    <t>RJU-248</t>
  </si>
  <si>
    <t>RJU-249</t>
  </si>
  <si>
    <t>RJU-250</t>
  </si>
  <si>
    <t>RJU-251</t>
  </si>
  <si>
    <t>RJU-252</t>
  </si>
  <si>
    <t>RJU-253</t>
  </si>
  <si>
    <t>RJU-254</t>
  </si>
  <si>
    <t>RJU-255</t>
  </si>
  <si>
    <t>RJU-256</t>
  </si>
  <si>
    <t>RJU-257</t>
  </si>
  <si>
    <t>RJU-258</t>
  </si>
  <si>
    <t>RJU-259</t>
  </si>
  <si>
    <t>RJU-260</t>
  </si>
  <si>
    <t>RJU-261</t>
  </si>
  <si>
    <t>Lakeview Campground</t>
  </si>
  <si>
    <t>RJU-001</t>
  </si>
  <si>
    <t>RJU-002</t>
  </si>
  <si>
    <t>RJU-003</t>
  </si>
  <si>
    <t>RJU-004</t>
  </si>
  <si>
    <t>RJU-005</t>
  </si>
  <si>
    <t>RJU-006</t>
  </si>
  <si>
    <t>RJU-007</t>
  </si>
  <si>
    <t>RJU-008</t>
  </si>
  <si>
    <t>RJU-009</t>
  </si>
  <si>
    <t>RJU-010</t>
  </si>
  <si>
    <t>RJU-011</t>
  </si>
  <si>
    <t>RJU-012</t>
  </si>
  <si>
    <t>RJU-013</t>
  </si>
  <si>
    <t>RJU-014</t>
  </si>
  <si>
    <t>RJU-015</t>
  </si>
  <si>
    <t>RJU-016</t>
  </si>
  <si>
    <t>RJU-017</t>
  </si>
  <si>
    <t>RJU-018</t>
  </si>
  <si>
    <t>RJU-019</t>
  </si>
  <si>
    <t>RJU-020</t>
  </si>
  <si>
    <t>RJU-021</t>
  </si>
  <si>
    <t>RJU-022</t>
  </si>
  <si>
    <t>RJU-023</t>
  </si>
  <si>
    <t>RJU-024</t>
  </si>
  <si>
    <t>RJU-025</t>
  </si>
  <si>
    <t>RJU-026</t>
  </si>
  <si>
    <t>RJU-027</t>
  </si>
  <si>
    <t>RJU-028</t>
  </si>
  <si>
    <t>RJU-029</t>
  </si>
  <si>
    <t>RJU-030</t>
  </si>
  <si>
    <t>RJU-031</t>
  </si>
  <si>
    <t>RJU-032</t>
  </si>
  <si>
    <t>RJU-033</t>
  </si>
  <si>
    <t>RJU-034</t>
  </si>
  <si>
    <t>RJU-035</t>
  </si>
  <si>
    <t>RJU-036</t>
  </si>
  <si>
    <t>RJU-037</t>
  </si>
  <si>
    <t>RJU-038</t>
  </si>
  <si>
    <t>RJU-039</t>
  </si>
  <si>
    <t>RJU-040</t>
  </si>
  <si>
    <t>RJU-041</t>
  </si>
  <si>
    <t>RJU-042</t>
  </si>
  <si>
    <t>RJU-043</t>
  </si>
  <si>
    <t>RJU-044</t>
  </si>
  <si>
    <t>RJU-045</t>
  </si>
  <si>
    <t>RJU-046</t>
  </si>
  <si>
    <t>RJU-047</t>
  </si>
  <si>
    <t>RJU-048</t>
  </si>
  <si>
    <t>RJU-049</t>
  </si>
  <si>
    <t>RJU-050</t>
  </si>
  <si>
    <t>RJU-051</t>
  </si>
  <si>
    <t>RJU-052</t>
  </si>
  <si>
    <t>RJU-053</t>
  </si>
  <si>
    <t>RJU-054</t>
  </si>
  <si>
    <t>RJU-055</t>
  </si>
  <si>
    <t>RJU-056</t>
  </si>
  <si>
    <t>RJU-057</t>
  </si>
  <si>
    <t>RJU-058</t>
  </si>
  <si>
    <t>RJU-059</t>
  </si>
  <si>
    <t>RJU-060</t>
  </si>
  <si>
    <t>RJU-061</t>
  </si>
  <si>
    <t>RJU-062</t>
  </si>
  <si>
    <t>RJU-063</t>
  </si>
  <si>
    <t>RJU-064</t>
  </si>
  <si>
    <t>RJU-066</t>
  </si>
  <si>
    <t>RJU-067</t>
  </si>
  <si>
    <t>RJU-069</t>
  </si>
  <si>
    <t>RJU-070</t>
  </si>
  <si>
    <t>RJU-071</t>
  </si>
  <si>
    <t>RJU-072</t>
  </si>
  <si>
    <t>RJU-073</t>
  </si>
  <si>
    <t>RJU-074</t>
  </si>
  <si>
    <t>RJU-075</t>
  </si>
  <si>
    <t>RJU-076</t>
  </si>
  <si>
    <t>RJU-077</t>
  </si>
  <si>
    <t>RJU-078</t>
  </si>
  <si>
    <t>RJU-079</t>
  </si>
  <si>
    <t>RJU-080</t>
  </si>
  <si>
    <t>xBogart Regional Park</t>
  </si>
  <si>
    <t>BGT-000</t>
  </si>
  <si>
    <t>BGT-001</t>
  </si>
  <si>
    <t>BGT-002</t>
  </si>
  <si>
    <t>BGT-003</t>
  </si>
  <si>
    <t>BGT-004</t>
  </si>
  <si>
    <t>BGT-005</t>
  </si>
  <si>
    <t>BGT-006</t>
  </si>
  <si>
    <t>BGT-007</t>
  </si>
  <si>
    <t>BGT-008</t>
  </si>
  <si>
    <t>BGT-009</t>
  </si>
  <si>
    <t>BGT-010</t>
  </si>
  <si>
    <t>BGT-011</t>
  </si>
  <si>
    <t>BGT-012</t>
  </si>
  <si>
    <t>BGT-013</t>
  </si>
  <si>
    <t>BGT-014</t>
  </si>
  <si>
    <t>BGT-015</t>
  </si>
  <si>
    <t>BGT-017</t>
  </si>
  <si>
    <t>BGT-018</t>
  </si>
  <si>
    <t>BGT-019</t>
  </si>
  <si>
    <t>BGT-020</t>
  </si>
  <si>
    <t>BGT-021</t>
  </si>
  <si>
    <t>BGT-022</t>
  </si>
  <si>
    <t>BGT-023</t>
  </si>
  <si>
    <t>BGT-024</t>
  </si>
  <si>
    <t>BGT-025</t>
  </si>
  <si>
    <t>BGT-026</t>
  </si>
  <si>
    <t>CRK-01</t>
  </si>
  <si>
    <t>CRK-02</t>
  </si>
  <si>
    <t>CRK-03</t>
  </si>
  <si>
    <t>CRK-04</t>
  </si>
  <si>
    <t>CRK-05</t>
  </si>
  <si>
    <t>CRK-06</t>
  </si>
  <si>
    <t>CRK-07</t>
  </si>
  <si>
    <t>CRK-14</t>
  </si>
  <si>
    <t>CRK-15</t>
  </si>
  <si>
    <t>CRK-16</t>
  </si>
  <si>
    <t>CRK-17</t>
  </si>
  <si>
    <t>CRK-18</t>
  </si>
  <si>
    <t>CRK-19</t>
  </si>
  <si>
    <t>CRK-20</t>
  </si>
  <si>
    <t>BGT-027 EQU</t>
  </si>
  <si>
    <t>BGT-028 EQU</t>
  </si>
  <si>
    <t>BGT-029 EQU</t>
  </si>
  <si>
    <t>BGT-CRK-001</t>
  </si>
  <si>
    <t>BGT-EQU-001</t>
  </si>
  <si>
    <t>BGT-Group A (Camping w Shelter)</t>
  </si>
  <si>
    <t>$5 to $1,200</t>
  </si>
  <si>
    <t>$20 to $50</t>
  </si>
  <si>
    <t>$25 to $100</t>
  </si>
  <si>
    <t xml:space="preserve">$20 </t>
  </si>
  <si>
    <t>$25 to $50</t>
  </si>
  <si>
    <t>$500 to $10,000</t>
  </si>
  <si>
    <t>$150 to $10,000</t>
  </si>
  <si>
    <t>$25 to $300</t>
  </si>
  <si>
    <t>$0.10 to $200</t>
  </si>
  <si>
    <t>0% to 5%</t>
  </si>
  <si>
    <t>$10 to $100</t>
  </si>
  <si>
    <t>$2 to $15</t>
  </si>
  <si>
    <t>$0 to $15</t>
  </si>
  <si>
    <t>$0 to $3</t>
  </si>
  <si>
    <t>$55 to $100</t>
  </si>
  <si>
    <t>$5 to $50</t>
  </si>
  <si>
    <t>$50 to $2,500</t>
  </si>
  <si>
    <t>$1 to $300</t>
  </si>
  <si>
    <t>$2 to $8</t>
  </si>
  <si>
    <t>$275 to $900</t>
  </si>
  <si>
    <t>$350 to $1,000</t>
  </si>
  <si>
    <t>$4 to $5</t>
  </si>
  <si>
    <t>$0 to $30</t>
  </si>
  <si>
    <t>$100 to $200</t>
  </si>
  <si>
    <t>$200 to $500</t>
  </si>
  <si>
    <t>FY2019</t>
  </si>
  <si>
    <t>FY2020</t>
  </si>
  <si>
    <t>FY2021</t>
  </si>
  <si>
    <t>Fee Name (Master List)</t>
  </si>
  <si>
    <t>Rental Daily - ADULT GROUP (EXTRA ADULT)</t>
  </si>
  <si>
    <t>UNIT_NAME</t>
  </si>
  <si>
    <t>IDY-045</t>
  </si>
  <si>
    <t>IDY-0H3</t>
  </si>
  <si>
    <t>MFL-B12</t>
  </si>
  <si>
    <t>MFL-B06</t>
  </si>
  <si>
    <t>RJU-242</t>
  </si>
  <si>
    <t>RJU-065</t>
  </si>
  <si>
    <t>RJU-068</t>
  </si>
  <si>
    <t>SKN-111</t>
  </si>
  <si>
    <t>SKN-147</t>
  </si>
  <si>
    <t>SKN-223</t>
  </si>
  <si>
    <t>SKN-275</t>
  </si>
  <si>
    <t>SKN-319</t>
  </si>
  <si>
    <t>SKN-372</t>
  </si>
  <si>
    <t>SKN-380</t>
  </si>
  <si>
    <t>MCL-08 EQ</t>
  </si>
  <si>
    <t>MCL-11 EQ</t>
  </si>
  <si>
    <t>MCL-12 EQ</t>
  </si>
  <si>
    <t>MCL-19 EQ</t>
  </si>
  <si>
    <t>MCL-20 EQ</t>
  </si>
  <si>
    <t>MCL-21 EQ</t>
  </si>
  <si>
    <t>MCL-22 EQ</t>
  </si>
  <si>
    <t>MCL-23 EQ</t>
  </si>
  <si>
    <t>MCL-24 EQ</t>
  </si>
  <si>
    <t>MCL-25 EQ</t>
  </si>
  <si>
    <t>MCL-26 EQ</t>
  </si>
  <si>
    <t>MCL-0H1</t>
  </si>
  <si>
    <t>MCL-0H2</t>
  </si>
  <si>
    <t>MCL-OF-27</t>
  </si>
  <si>
    <t>MCL-OF-28</t>
  </si>
  <si>
    <t>MCL-OF-29</t>
  </si>
  <si>
    <t>MCL-OF-30</t>
  </si>
  <si>
    <t>CAH-0H1</t>
  </si>
  <si>
    <t>CAH-0H2</t>
  </si>
  <si>
    <t>CAH-0H3</t>
  </si>
  <si>
    <t>CAH-EQ0H1</t>
  </si>
  <si>
    <t>CAH-EQ0H2</t>
  </si>
  <si>
    <t>AVG</t>
  </si>
  <si>
    <t>Occupancy Rate</t>
  </si>
  <si>
    <t>POS (Fee Name)</t>
  </si>
  <si>
    <t xml:space="preserve">REVENUE % ALLOCATION BY SALES </t>
  </si>
  <si>
    <t>Indirect Cost</t>
  </si>
  <si>
    <t>HISTORICAL PRESERVATION</t>
  </si>
  <si>
    <t>GILMAN RANCH</t>
  </si>
  <si>
    <t>HIDDEN VALLEY NATURE CENTER</t>
  </si>
  <si>
    <t>IDYLLWILD NATURE CENTER</t>
  </si>
  <si>
    <t>JENSEN ALVARADO RANCH</t>
  </si>
  <si>
    <t>SANTA ROSA PLATEAU VISITOR CENTER</t>
  </si>
  <si>
    <t>SAN TIMOTEO SCHOOLHOUSE</t>
  </si>
  <si>
    <t>REGIONAL PARKS ADMIN</t>
  </si>
  <si>
    <t>HURKEY CREEK</t>
  </si>
  <si>
    <t>IDYLLWILD</t>
  </si>
  <si>
    <t>KABIAN</t>
  </si>
  <si>
    <t>LAKE CAHUILLA</t>
  </si>
  <si>
    <t xml:space="preserve">MCCALL </t>
  </si>
  <si>
    <t>HABITAT &amp; OPEN-SPACE</t>
  </si>
  <si>
    <t>MSHCP RESERVE MGMT</t>
  </si>
  <si>
    <t>MULTI-SPECIES RESERVE</t>
  </si>
  <si>
    <t>MITIGATION BANK</t>
  </si>
  <si>
    <t>ADMINISTRATION</t>
  </si>
  <si>
    <t>TOTAL</t>
  </si>
  <si>
    <t>PROGRAM AREA</t>
  </si>
  <si>
    <t>RIVERSIDE COUNTY</t>
  </si>
  <si>
    <t>Number of Campsites</t>
  </si>
  <si>
    <t>Sum of AVG</t>
  </si>
  <si>
    <t>Number of Nights Booked FY23</t>
  </si>
  <si>
    <t>DRY</t>
  </si>
  <si>
    <t>HOST - DRY</t>
  </si>
  <si>
    <t>ANNUAL AVAILABILITY (365 days)</t>
  </si>
  <si>
    <t>Idyllwild</t>
  </si>
  <si>
    <t>McCall</t>
  </si>
  <si>
    <t>Mayflower</t>
  </si>
  <si>
    <t>Current Rate</t>
  </si>
  <si>
    <t>NEW</t>
  </si>
  <si>
    <t>EXISTING</t>
  </si>
  <si>
    <t>FREQUENCY</t>
  </si>
  <si>
    <t>DAILY</t>
  </si>
  <si>
    <t>WEEKLY - 1x</t>
  </si>
  <si>
    <t>WEEKLY - 2x</t>
  </si>
  <si>
    <t>WEEKLY - 3x</t>
  </si>
  <si>
    <t>BI-WEEKLY</t>
  </si>
  <si>
    <t>MONTHLY</t>
  </si>
  <si>
    <t>BI-MONTHLY</t>
  </si>
  <si>
    <t>ANNUALLY</t>
  </si>
  <si>
    <t>USEDirect Avg Instances (FY18-FY21)</t>
  </si>
  <si>
    <t>ITINIO Instances FY23</t>
  </si>
  <si>
    <t>FY23</t>
  </si>
  <si>
    <t>PARTIAL HOOKUP (W/E)</t>
  </si>
  <si>
    <t>PARTIAL HOOKUP (W)</t>
  </si>
  <si>
    <t>FULL HOOKUP - MONTHLY</t>
  </si>
  <si>
    <t>PARTIAL HOOKUP (W/E) - MONTHLY</t>
  </si>
  <si>
    <t>DRY - PREMIER</t>
  </si>
  <si>
    <t>FULL HOOKUP - PREMIER</t>
  </si>
  <si>
    <t>CABINS - SUN-THU</t>
  </si>
  <si>
    <t>CABINS - FRI-SAT</t>
  </si>
  <si>
    <t>CABINS - HOLIDAY WKND</t>
  </si>
  <si>
    <t>PARTIAL HOOKUP (W/E) - PREMIER</t>
  </si>
  <si>
    <t>Completed</t>
  </si>
  <si>
    <t>x</t>
  </si>
  <si>
    <t>SKN, RJU</t>
  </si>
  <si>
    <t>$5 to $2,000</t>
  </si>
  <si>
    <t>HDV, BXS</t>
  </si>
  <si>
    <r>
      <t xml:space="preserve">MFL, RJU, </t>
    </r>
    <r>
      <rPr>
        <sz val="11"/>
        <color rgb="FFFF0000"/>
        <rFont val="Calibri"/>
        <family val="2"/>
        <scheme val="minor"/>
      </rPr>
      <t>SKN</t>
    </r>
  </si>
  <si>
    <t>All Locations</t>
  </si>
  <si>
    <t>CAH, MFL, BGT, IDY, HKY, MCL</t>
  </si>
  <si>
    <t>Reservations</t>
  </si>
  <si>
    <r>
      <t xml:space="preserve">CAH, RJU, SKN, </t>
    </r>
    <r>
      <rPr>
        <sz val="11"/>
        <color rgb="FFFF0000"/>
        <rFont val="Calibri"/>
        <family val="2"/>
        <scheme val="minor"/>
      </rPr>
      <t>IDY, HKY, MCL, MFL</t>
    </r>
  </si>
  <si>
    <t>SKN,CAH</t>
  </si>
  <si>
    <t>CAH, MFL, RJU, SKN</t>
  </si>
  <si>
    <t xml:space="preserve">CAH, MFL, RJU, SKN </t>
  </si>
  <si>
    <t>BGT, CAH, SKN, RJU</t>
  </si>
  <si>
    <t>HKY, IDY, CAH, SKN, MFL, MCL, RJU</t>
  </si>
  <si>
    <t>Jensen, Gilman, San Tim, LRNC, IDYNC, SRP</t>
  </si>
  <si>
    <t>SKN,MFL</t>
  </si>
  <si>
    <t>RJU, CAH, SKN, MFL, BGT, IDY, HKY, MCL</t>
  </si>
  <si>
    <t>IDY, HKY, MCL, IDYNC</t>
  </si>
  <si>
    <t>All District Sites</t>
  </si>
  <si>
    <t>MFL, CAH, BGT, IDY, HKY, MCL, RJU, SKN, HDV</t>
  </si>
  <si>
    <t>BGT, CAH, SKN, MCL, RJU</t>
  </si>
  <si>
    <t>MCL, CAH, BGT, SKN, BXS, HDV, SRP</t>
  </si>
  <si>
    <t>CAH, SKN, BGT, RJU</t>
  </si>
  <si>
    <t>MFL, SKN</t>
  </si>
  <si>
    <t>CAH, SKN, MFL, RJU</t>
  </si>
  <si>
    <t>Bogart Park</t>
  </si>
  <si>
    <t>Outdoor Space Rental - Dry Camping Reservation (Up to 12 units/72 people)</t>
  </si>
  <si>
    <t>Outdoor Space Rental - Camping w/ Water Nearby Reservation (Up to 12 units/72 people)</t>
  </si>
  <si>
    <t>Annual Passes - Iron Ranger Fee Gate</t>
  </si>
  <si>
    <t>Bogart Park (ONLY)</t>
  </si>
  <si>
    <t>Hurkey Creek</t>
  </si>
  <si>
    <t>INC</t>
  </si>
  <si>
    <t xml:space="preserve">McCall </t>
  </si>
  <si>
    <t>$275 to $1200</t>
  </si>
  <si>
    <t>$0 to $400</t>
  </si>
  <si>
    <t>$80 to 200</t>
  </si>
  <si>
    <t>Rancho Jurupa Sports Park</t>
  </si>
  <si>
    <t>Snack Bar</t>
  </si>
  <si>
    <t>Field Cancellation Fee</t>
  </si>
  <si>
    <t>Varies per policy</t>
  </si>
  <si>
    <t>Extra Rental Time</t>
  </si>
  <si>
    <t>Boxing Club</t>
  </si>
  <si>
    <t>Monthly Membership-Adults (18-35 years)</t>
  </si>
  <si>
    <t>JVBC</t>
  </si>
  <si>
    <t>Monthly Membership-Youth (8-17 years)</t>
  </si>
  <si>
    <t>Boxing Membership for eligible youth based on grant funding.</t>
  </si>
  <si>
    <t>Rental - Daily - Carriage House, Friday, Full Day</t>
  </si>
  <si>
    <t>$350 to $6,000</t>
  </si>
  <si>
    <t>Rental - Daily - Carriage House, Sunday, Full Day</t>
  </si>
  <si>
    <t>Rental - Daily - Crestmore Campus, Friday, Full Day</t>
  </si>
  <si>
    <t>Rental - Daily - Crestmore Campus, Saturday, Full Day</t>
  </si>
  <si>
    <t>Rental - Daily - Crestmore Campus, Sunday, Full Day</t>
  </si>
  <si>
    <t>Rental - Daily - Riverfront A &amp; B, Mon - Thurs, Full Day</t>
  </si>
  <si>
    <t>Rental - Daily - Riverfront A &amp; B, Mon - Thurs, Half Day</t>
  </si>
  <si>
    <t>Rental - Daily - Riverfront A or B, Mon - Thurs, Full Day</t>
  </si>
  <si>
    <t>Rental - Daily - Riverfront A or B, Mon - Thurs, Half Day</t>
  </si>
  <si>
    <t>Rental - Hourly - Riverfront A &amp; B, Social, Fri-Sun</t>
  </si>
  <si>
    <t>Rental - Daily - Crestmore Manor Ceremony Only, Mon - Thurs</t>
  </si>
  <si>
    <t>Rental - Daily - Crestmore Campus, Friday, 8 Hours</t>
  </si>
  <si>
    <t>Rental - Daily - Crestmore Campus, Friday, 10 Hours</t>
  </si>
  <si>
    <t>Rental - Daily - Crestmore Campus, Saturday, 8 Hours</t>
  </si>
  <si>
    <t>Rental - Daily - Crestmore Campus, Saturday, 10 Hours</t>
  </si>
  <si>
    <t>Rental - Daily - Crestmore Campus, Sunday, 8 Hours</t>
  </si>
  <si>
    <t>Rental - Daily - Crestmore Campus, Sunday, 10 Hours</t>
  </si>
  <si>
    <t>Rental - Daily - Crestmore Campus, Weekday, 8 Hours</t>
  </si>
  <si>
    <t>Rental - Daily - Riverfront Room Mon - Thurs, 4 Hours</t>
  </si>
  <si>
    <t>Rental - Daily - Riverfront Room Mon - Thurs, 8 hours</t>
  </si>
  <si>
    <t>Outdoor Space Rental</t>
  </si>
  <si>
    <t>Rental - Daily - Crestmore Manor Minimony, Mon - Thurs</t>
  </si>
  <si>
    <t>$20 to $200</t>
  </si>
  <si>
    <t>$25 to $500</t>
  </si>
  <si>
    <t>25% to 100%</t>
  </si>
  <si>
    <t>$0</t>
  </si>
  <si>
    <r>
      <t xml:space="preserve">Camping Monthly - </t>
    </r>
    <r>
      <rPr>
        <sz val="10"/>
        <rFont val="Calibri"/>
        <family val="2"/>
        <scheme val="minor"/>
      </rPr>
      <t>Full Hook Up</t>
    </r>
  </si>
  <si>
    <r>
      <t xml:space="preserve">Park Admission - </t>
    </r>
    <r>
      <rPr>
        <sz val="10"/>
        <rFont val="Helv"/>
      </rPr>
      <t>Overflow Parking</t>
    </r>
  </si>
  <si>
    <t>Camping Premier - Full Hook Up: Water, Electric &amp; Sewer</t>
  </si>
  <si>
    <t>Camping Premier - Dry Camping</t>
  </si>
  <si>
    <t>Camping Premier - Campsite w/ Water &amp; Electric</t>
  </si>
  <si>
    <t>Camping Premier - Campsite w/ Water Only</t>
  </si>
  <si>
    <t>PARTIAL HOOKUP (W) - PREMIER</t>
  </si>
  <si>
    <t>Fee Name</t>
  </si>
  <si>
    <t>Sum of ITINIO Instances FY23</t>
  </si>
  <si>
    <t>#N/A</t>
  </si>
  <si>
    <t>Camping Host - Dry Camping</t>
  </si>
  <si>
    <t>Camping Host - Campsite w/ Water &amp; Electric</t>
  </si>
  <si>
    <t>Camping Host - Full Hook Up: Water, Electric &amp; Sewer</t>
  </si>
  <si>
    <t>Total Operating Cost (TOC)</t>
  </si>
  <si>
    <t>TOTAL NON-CAMPING NUMBERS</t>
  </si>
  <si>
    <t>FEE CATEGORY</t>
  </si>
  <si>
    <t>REVENUE ACCOUNT</t>
  </si>
  <si>
    <t>AVG REVENUE</t>
  </si>
  <si>
    <t>% TOTAL REV</t>
  </si>
  <si>
    <t>Class</t>
  </si>
  <si>
    <t>0519-</t>
  </si>
  <si>
    <t>Gilman Ranch</t>
  </si>
  <si>
    <t>2604-</t>
  </si>
  <si>
    <t>Idyllwild Park Nature Ctr</t>
  </si>
  <si>
    <t>4867-</t>
  </si>
  <si>
    <t>Santa Rosa Plateau Eco Reserve</t>
  </si>
  <si>
    <t>Santa Rosa Plateau Visitor Center</t>
  </si>
  <si>
    <t>6213-</t>
  </si>
  <si>
    <t>Hidden Valley Wildlife Area</t>
  </si>
  <si>
    <t>4279-</t>
  </si>
  <si>
    <t>Box Springs Mountain Reserve</t>
  </si>
  <si>
    <t>Jensen Alvarado Ranch</t>
  </si>
  <si>
    <t>0883-</t>
  </si>
  <si>
    <t>2601-</t>
  </si>
  <si>
    <t>Lawler Lodge Park</t>
  </si>
  <si>
    <t>2609-</t>
  </si>
  <si>
    <t>3501-</t>
  </si>
  <si>
    <t>4803-</t>
  </si>
  <si>
    <t>4804-</t>
  </si>
  <si>
    <t>6462-</t>
  </si>
  <si>
    <t>Sum of FY2021</t>
  </si>
  <si>
    <t>Sum of FY2022</t>
  </si>
  <si>
    <t>Sum of FY2023</t>
  </si>
  <si>
    <t>NEW CATEGORY (Simplified)</t>
  </si>
  <si>
    <t>Idllywild Nature Center Auditorium (0-100 people max) (per hour)</t>
  </si>
  <si>
    <t>Field Trip Interpretive, Adult Entry</t>
  </si>
  <si>
    <t>Field Trip Interpretive, Child (2-12 yrs) Entry</t>
  </si>
  <si>
    <t>Bicycle Fee</t>
  </si>
  <si>
    <t>Projected Revenue</t>
  </si>
  <si>
    <t>CURRENT FEE</t>
  </si>
  <si>
    <t>RivCoParks</t>
  </si>
  <si>
    <t>741000 / 778150</t>
  </si>
  <si>
    <t xml:space="preserve">740020/741320/741360
774810/776740/781360 </t>
  </si>
  <si>
    <t>Retail Sales</t>
  </si>
  <si>
    <t>777660 / 780160</t>
  </si>
  <si>
    <t>CJ</t>
  </si>
  <si>
    <t>Client Adjustments</t>
  </si>
  <si>
    <t>0876-</t>
  </si>
  <si>
    <t>500 Riviera Drive, Blythe</t>
  </si>
  <si>
    <t>0878-</t>
  </si>
  <si>
    <t>McIntyre Park</t>
  </si>
  <si>
    <t>1732-</t>
  </si>
  <si>
    <t>14995 River Road, Corona</t>
  </si>
  <si>
    <t>6458-</t>
  </si>
  <si>
    <t>Jensen-Alvarado Ranch/Museum</t>
  </si>
  <si>
    <t>Park</t>
  </si>
  <si>
    <t>Account Description</t>
  </si>
  <si>
    <t>Count of Account Description</t>
  </si>
  <si>
    <t>Admissions - Park Entry Fee, Day Use Fees, Pet Fee</t>
  </si>
  <si>
    <t>Additional Annual Day Pass</t>
  </si>
  <si>
    <t>Annual Day Pass</t>
  </si>
  <si>
    <t>Disabled Annual Day Pass</t>
  </si>
  <si>
    <t>1 x Annual Day Pass</t>
  </si>
  <si>
    <t>Boat Launch Pass</t>
  </si>
  <si>
    <t>Disabled Annual Pass</t>
  </si>
  <si>
    <t>W.A.I.V.E. Pass</t>
  </si>
  <si>
    <t>Iron Ranger</t>
  </si>
  <si>
    <t>Parking Spot 1</t>
  </si>
  <si>
    <t>Parking Spot 10 ( 9010 )</t>
  </si>
  <si>
    <t>Parking Spot 11</t>
  </si>
  <si>
    <t>Parking Spot 12</t>
  </si>
  <si>
    <t>Parking Spot 13</t>
  </si>
  <si>
    <t>Parking Spot 14</t>
  </si>
  <si>
    <t>Parking Spot 16</t>
  </si>
  <si>
    <t>Parking Spot 17</t>
  </si>
  <si>
    <t>Parking Spot 18</t>
  </si>
  <si>
    <t>Parking Spot 20</t>
  </si>
  <si>
    <t>Parking Spot 22</t>
  </si>
  <si>
    <t>Parking Spot 23</t>
  </si>
  <si>
    <t>Parking Spot 23 &amp; 37</t>
  </si>
  <si>
    <t>Parking Spot 25</t>
  </si>
  <si>
    <t>Parking Spot 27</t>
  </si>
  <si>
    <t>Parking Spot 29</t>
  </si>
  <si>
    <t>Parking Spot 3</t>
  </si>
  <si>
    <t>Parking Spot 30</t>
  </si>
  <si>
    <t>Parking Spot 31</t>
  </si>
  <si>
    <t>Parking Spot 33</t>
  </si>
  <si>
    <t>Parking Spot 34</t>
  </si>
  <si>
    <t>Parking Spot 35</t>
  </si>
  <si>
    <t>Parking Spot 37</t>
  </si>
  <si>
    <t>Parking Spot 39</t>
  </si>
  <si>
    <t>Parking Spot 40</t>
  </si>
  <si>
    <t>Parking Spot 41</t>
  </si>
  <si>
    <t>Parking Spot 42</t>
  </si>
  <si>
    <t>Parking Spot 43</t>
  </si>
  <si>
    <t>Parking Spot 44</t>
  </si>
  <si>
    <t>Parking Spot 45</t>
  </si>
  <si>
    <t>Parking Spot 46</t>
  </si>
  <si>
    <t>Parking Spot 47</t>
  </si>
  <si>
    <t>Parking Spot 49</t>
  </si>
  <si>
    <t>Parking Spot 5</t>
  </si>
  <si>
    <t>Parking Spot 50</t>
  </si>
  <si>
    <t>Parking Spot 51</t>
  </si>
  <si>
    <t>Parking Spot 53</t>
  </si>
  <si>
    <t>Parking Spot 55</t>
  </si>
  <si>
    <t>Parking Spot 56</t>
  </si>
  <si>
    <t>Parking Spot 58</t>
  </si>
  <si>
    <t>Parking Spot 59</t>
  </si>
  <si>
    <t>Parking Spot 6</t>
  </si>
  <si>
    <t>Parking Spot 60</t>
  </si>
  <si>
    <t>Parking Spot 61</t>
  </si>
  <si>
    <t>Parking Spot 63</t>
  </si>
  <si>
    <t>Parking Spot 64</t>
  </si>
  <si>
    <t>Parking Spot 65</t>
  </si>
  <si>
    <t>Parking Spot 66</t>
  </si>
  <si>
    <t>Parking Spot 67</t>
  </si>
  <si>
    <t>Parking Spot 68</t>
  </si>
  <si>
    <t>Parking Spot 69</t>
  </si>
  <si>
    <t>Parking Spot 7</t>
  </si>
  <si>
    <t>Parking Spot 71</t>
  </si>
  <si>
    <t>Parking Spot 8</t>
  </si>
  <si>
    <t>Parking Spot 9</t>
  </si>
  <si>
    <t>Carriage House</t>
  </si>
  <si>
    <t>Customer Deposits - Refundable Deposit</t>
  </si>
  <si>
    <t>Security &amp; Damage Deposit</t>
  </si>
  <si>
    <t>Other Taxable Sales - Stores/Merchandise</t>
  </si>
  <si>
    <t>Crestmore Manor Wine Glass Set</t>
  </si>
  <si>
    <t>Rent</t>
  </si>
  <si>
    <t>Riverfront Room</t>
  </si>
  <si>
    <t>Rents - Facility Rental (weddings/events)</t>
  </si>
  <si>
    <t>AV Package</t>
  </si>
  <si>
    <t>Cancellation</t>
  </si>
  <si>
    <t>Carriage House - Full Day</t>
  </si>
  <si>
    <t>Courtyard</t>
  </si>
  <si>
    <t>Linens</t>
  </si>
  <si>
    <t>Photo Session</t>
  </si>
  <si>
    <t>Riverfront Room A</t>
  </si>
  <si>
    <t>Riverfront Room B</t>
  </si>
  <si>
    <t>Wedding Expo Vendor Fee</t>
  </si>
  <si>
    <t>Security Deposit Refund</t>
  </si>
  <si>
    <t>Carriage House or Courtyard</t>
  </si>
  <si>
    <t>Fishing Book</t>
  </si>
  <si>
    <t>Senior Fishing Book</t>
  </si>
  <si>
    <t>Color Run</t>
  </si>
  <si>
    <t>pet fee</t>
  </si>
  <si>
    <t>Donations</t>
  </si>
  <si>
    <t>Day Use - Boat Fee, Shelter Rentals</t>
  </si>
  <si>
    <t>House / Museum Tour</t>
  </si>
  <si>
    <t>Non-Taxable Sales - Stores/Merchandise</t>
  </si>
  <si>
    <t>Gold Mine Bubble Gum</t>
  </si>
  <si>
    <t>Small Arrowhead Water</t>
  </si>
  <si>
    <t>Olde Tyme Christmas - Special Event</t>
  </si>
  <si>
    <t>Olde Tyme Christmas</t>
  </si>
  <si>
    <t>3 Color Giant Calcite</t>
  </si>
  <si>
    <t>Bag of Jacks</t>
  </si>
  <si>
    <t>Box of Gemstones</t>
  </si>
  <si>
    <t>Box of Rocks</t>
  </si>
  <si>
    <t>Chalkboard (Small)</t>
  </si>
  <si>
    <t>Desert Rose</t>
  </si>
  <si>
    <t>Gilman Ranch Cards</t>
  </si>
  <si>
    <t>Gilman Ranch Magnets</t>
  </si>
  <si>
    <t>Gold Panning Vail</t>
  </si>
  <si>
    <t>Gold Panning Vial</t>
  </si>
  <si>
    <t>Handmade Wooden Spin Top</t>
  </si>
  <si>
    <t>Harmonica w/Case</t>
  </si>
  <si>
    <t>Horse Toy</t>
  </si>
  <si>
    <t>Jacobs Ladders</t>
  </si>
  <si>
    <t>Jig Sew</t>
  </si>
  <si>
    <t>Kazoo</t>
  </si>
  <si>
    <t>Large Arrowhead</t>
  </si>
  <si>
    <t>Large Bag of Rocks</t>
  </si>
  <si>
    <t>Large Calcite</t>
  </si>
  <si>
    <t>Large Wooden Snake</t>
  </si>
  <si>
    <t>Lizard - Small</t>
  </si>
  <si>
    <t>Lizard Toy</t>
  </si>
  <si>
    <t>Med Red Aragonite</t>
  </si>
  <si>
    <t>Medium Calcite</t>
  </si>
  <si>
    <t>Medium Geode</t>
  </si>
  <si>
    <t>Misc $10</t>
  </si>
  <si>
    <t>Peacock Rock (Chalcopyrite)</t>
  </si>
  <si>
    <t>Photo Card</t>
  </si>
  <si>
    <t>Plastic Lizard</t>
  </si>
  <si>
    <t>Polished Amethyst Crystal Pts</t>
  </si>
  <si>
    <t>Rock Chips</t>
  </si>
  <si>
    <t>Rocks (Large)</t>
  </si>
  <si>
    <t>Rough Emerald Chunks</t>
  </si>
  <si>
    <t>Small Bag of Rocks</t>
  </si>
  <si>
    <t>Small Calcite</t>
  </si>
  <si>
    <t>Small Cup &amp; Ball Toy</t>
  </si>
  <si>
    <t>Small Geode</t>
  </si>
  <si>
    <t>Small Pyrite</t>
  </si>
  <si>
    <t>Small Red Aragonite</t>
  </si>
  <si>
    <t>Small Wooden Snake</t>
  </si>
  <si>
    <t>Soapstone Animal Carving</t>
  </si>
  <si>
    <t>Wild West Festival Car Fee</t>
  </si>
  <si>
    <t>Wooden Coin/Magnet</t>
  </si>
  <si>
    <t>Wooden Pick-Up Sticks Box</t>
  </si>
  <si>
    <t>Park Residence Utilities &amp; Maintenance</t>
  </si>
  <si>
    <t>Camphost Utilities</t>
  </si>
  <si>
    <t>Reservation - Fees</t>
  </si>
  <si>
    <t>Cabin Reservation Fee</t>
  </si>
  <si>
    <t>Group Reservation Fee</t>
  </si>
  <si>
    <t>Reservation Fee</t>
  </si>
  <si>
    <t>Uniform</t>
  </si>
  <si>
    <t>Day Use Reservation Fee</t>
  </si>
  <si>
    <t>Minor Event - App Fee (up to 999)</t>
  </si>
  <si>
    <t>Misc Charges Per UA</t>
  </si>
  <si>
    <t>Reservation Fee - Day Use</t>
  </si>
  <si>
    <t>Iron Ranger Fee - Day Use</t>
  </si>
  <si>
    <t>Educational Programs</t>
  </si>
  <si>
    <t>Agate Arrowheads</t>
  </si>
  <si>
    <t>Break You Own Geode (Geo Central)</t>
  </si>
  <si>
    <t>Butterfly Pendant with cord</t>
  </si>
  <si>
    <t>Carabiner</t>
  </si>
  <si>
    <t>Carved animals</t>
  </si>
  <si>
    <t>Gemstone Pendant (Geo Central)</t>
  </si>
  <si>
    <t>Glass butterfly's neckless</t>
  </si>
  <si>
    <t>Large Plastic Snakes</t>
  </si>
  <si>
    <t>Large Tumbled Rocks</t>
  </si>
  <si>
    <t>Mood Ring (Geo Central) with instructions</t>
  </si>
  <si>
    <t>Patch</t>
  </si>
  <si>
    <t>Plastic Insects</t>
  </si>
  <si>
    <t>Turtle Pendant with cord</t>
  </si>
  <si>
    <t>Twig Pencil</t>
  </si>
  <si>
    <t>various semi precious bracelet</t>
  </si>
  <si>
    <t>Window Decal</t>
  </si>
  <si>
    <t>Program Revenue - Interpretive Sites (field trips, events, classes)</t>
  </si>
  <si>
    <t>Exploring Nature-HVNC Summer Camp</t>
  </si>
  <si>
    <t>1 x (Misc) Day Use (Adult)4 x (Misc) Day Use (Child)</t>
  </si>
  <si>
    <t>1 x Day Use (Adult)</t>
  </si>
  <si>
    <t>1 x Day Use (Child)1 x Day Use (Adult)</t>
  </si>
  <si>
    <t>2 x (Misc) Day Use (Adult)</t>
  </si>
  <si>
    <t>2 x Day Use (Adult)</t>
  </si>
  <si>
    <t>3 x (Misc) Day Use (Adult)</t>
  </si>
  <si>
    <t>4 x Day Use (Adult)</t>
  </si>
  <si>
    <t>Iron Ranger Fee</t>
  </si>
  <si>
    <t>vehicle fee</t>
  </si>
  <si>
    <t>Additional Persons</t>
  </si>
  <si>
    <t>Cancel Fee</t>
  </si>
  <si>
    <t>Cancel Fee $21</t>
  </si>
  <si>
    <t>Change Fee</t>
  </si>
  <si>
    <t>Recycling Revenue</t>
  </si>
  <si>
    <t>Shower Revenue</t>
  </si>
  <si>
    <t>Special Event App Fee</t>
  </si>
  <si>
    <t>Meadow</t>
  </si>
  <si>
    <t>Fire Starters</t>
  </si>
  <si>
    <t>Firewood</t>
  </si>
  <si>
    <t>Mystical Fire</t>
  </si>
  <si>
    <t>Sled - Disc</t>
  </si>
  <si>
    <t>Camphost Utilities HKY-H1</t>
  </si>
  <si>
    <t>Camphost Utilities HKY-H2</t>
  </si>
  <si>
    <t>Camphost Utilities HKY-H3</t>
  </si>
  <si>
    <t>Camphost Utilities HKY-H4</t>
  </si>
  <si>
    <t>Special Event Application Fee</t>
  </si>
  <si>
    <t>2 x Pet Fee</t>
  </si>
  <si>
    <t>2 x Pet Fee2 x Day Use (Adult)</t>
  </si>
  <si>
    <t>3 x Day Use (Adult)</t>
  </si>
  <si>
    <t>5 x Day Use (Adult)</t>
  </si>
  <si>
    <t>Discount Adult</t>
  </si>
  <si>
    <t>Discount Child</t>
  </si>
  <si>
    <t>Binocular Rental</t>
  </si>
  <si>
    <t>Meeting Room</t>
  </si>
  <si>
    <t>Candy</t>
  </si>
  <si>
    <t>Coconut Water</t>
  </si>
  <si>
    <t>Haagen Dazs Ice Cream Bar</t>
  </si>
  <si>
    <t>Iced Tea</t>
  </si>
  <si>
    <t>Large Drink</t>
  </si>
  <si>
    <t>Large Snack</t>
  </si>
  <si>
    <t>Medium Drink</t>
  </si>
  <si>
    <t>Medium Snack</t>
  </si>
  <si>
    <t>Minute Maid Popsicle</t>
  </si>
  <si>
    <t>Small Drink</t>
  </si>
  <si>
    <t>Small Snack</t>
  </si>
  <si>
    <t>Adjustable Rings</t>
  </si>
  <si>
    <t>Ammonite Necklace</t>
  </si>
  <si>
    <t>Bag</t>
  </si>
  <si>
    <t>Banana Slugfest</t>
  </si>
  <si>
    <t>Bird Stuffie</t>
  </si>
  <si>
    <t>Black Tourmaline</t>
  </si>
  <si>
    <t>Bounce Ball</t>
  </si>
  <si>
    <t>Bracelet</t>
  </si>
  <si>
    <t>Bug Spray</t>
  </si>
  <si>
    <t>Butterfly</t>
  </si>
  <si>
    <t>Children's Book</t>
  </si>
  <si>
    <t>Citrine Cluster</t>
  </si>
  <si>
    <t>Crystal Cluster</t>
  </si>
  <si>
    <t>Desert Tortoise</t>
  </si>
  <si>
    <t>Earings</t>
  </si>
  <si>
    <t>Flower press</t>
  </si>
  <si>
    <t>Geode Break</t>
  </si>
  <si>
    <t>Hand made Necklace</t>
  </si>
  <si>
    <t>Helados</t>
  </si>
  <si>
    <t>Hiking stick Medallion</t>
  </si>
  <si>
    <t>INC Button</t>
  </si>
  <si>
    <t>INC Duffel Bag</t>
  </si>
  <si>
    <t>INC Green Mug</t>
  </si>
  <si>
    <t>INC Hat</t>
  </si>
  <si>
    <t>INC Hat Green</t>
  </si>
  <si>
    <t>INC Magnet</t>
  </si>
  <si>
    <t>INC Patch</t>
  </si>
  <si>
    <t>INC Pin</t>
  </si>
  <si>
    <t>INC Small Magnet</t>
  </si>
  <si>
    <t>INC Small Sticker</t>
  </si>
  <si>
    <t>INC Sticker</t>
  </si>
  <si>
    <t>Insect Repellent Bracelet</t>
  </si>
  <si>
    <t>Insta Snow</t>
  </si>
  <si>
    <t>Kids Necklace</t>
  </si>
  <si>
    <t>Large Rock Bag</t>
  </si>
  <si>
    <t>Leather Journal</t>
  </si>
  <si>
    <t>Lg Magnet</t>
  </si>
  <si>
    <t>LG Rock Bag</t>
  </si>
  <si>
    <t>Lg Sticker</t>
  </si>
  <si>
    <t>Long Sleeve Shirt</t>
  </si>
  <si>
    <t>Magnifying glass</t>
  </si>
  <si>
    <t>Medium Stretch</t>
  </si>
  <si>
    <t>Mega Stretch Lizard</t>
  </si>
  <si>
    <t>Mega Stretch! Frog</t>
  </si>
  <si>
    <t>Mega Stretch! Snake</t>
  </si>
  <si>
    <t>Men's Rings</t>
  </si>
  <si>
    <t>MISC Retail</t>
  </si>
  <si>
    <t>Natural Fossils and Minerals</t>
  </si>
  <si>
    <t>Natural Lava Bead Bracelet</t>
  </si>
  <si>
    <t>Necklace</t>
  </si>
  <si>
    <t>Obelisk Pendant</t>
  </si>
  <si>
    <t>Ooey Gooey Frog</t>
  </si>
  <si>
    <t>Pictures</t>
  </si>
  <si>
    <t>Premium Rock bag</t>
  </si>
  <si>
    <t>Rainforest Mega Stretch</t>
  </si>
  <si>
    <t>Ring</t>
  </si>
  <si>
    <t>Rock Keychain</t>
  </si>
  <si>
    <t>Rock Magnet</t>
  </si>
  <si>
    <t>Rough Emerald</t>
  </si>
  <si>
    <t>San Jacinto Wilderness Map</t>
  </si>
  <si>
    <t>Slime Alive</t>
  </si>
  <si>
    <t>Small Magnet</t>
  </si>
  <si>
    <t>Small Manzanita</t>
  </si>
  <si>
    <t>Small Rock Bag</t>
  </si>
  <si>
    <t>Small Sticker</t>
  </si>
  <si>
    <t>Small Stretch</t>
  </si>
  <si>
    <t>Small Stuffie</t>
  </si>
  <si>
    <t>Small Sunprint</t>
  </si>
  <si>
    <t>Snake Stretch</t>
  </si>
  <si>
    <t>Stretch! Frogs</t>
  </si>
  <si>
    <t>Stretch! Lizards</t>
  </si>
  <si>
    <t>Stuffies</t>
  </si>
  <si>
    <t>Sweat Shirt</t>
  </si>
  <si>
    <t>Tees T Shirt Top</t>
  </si>
  <si>
    <t>Tees T-Shirt</t>
  </si>
  <si>
    <t>Tourmaline Bracelet</t>
  </si>
  <si>
    <t>Turkey Vulture</t>
  </si>
  <si>
    <t>Water Bottle</t>
  </si>
  <si>
    <t>Wood Decor</t>
  </si>
  <si>
    <t>Special Event Attendance</t>
  </si>
  <si>
    <t>Taxable Sale</t>
  </si>
  <si>
    <t>1 x Slime Alive</t>
  </si>
  <si>
    <t>1 x Tourmaline Bracelet1 x Adjustable Rings1 x Day Use (Adult)</t>
  </si>
  <si>
    <t>Special Event Day Use</t>
  </si>
  <si>
    <t>Iron Ranger Fee - Camping</t>
  </si>
  <si>
    <t>The Meadow</t>
  </si>
  <si>
    <t>Deposit cash over</t>
  </si>
  <si>
    <t>Adult Gloves</t>
  </si>
  <si>
    <t>Adult Hat</t>
  </si>
  <si>
    <t>Kid Gloves</t>
  </si>
  <si>
    <t>Kids Hat</t>
  </si>
  <si>
    <t>Camphost Utilities IDY-36</t>
  </si>
  <si>
    <t>Camphost Utilities IDY-H1</t>
  </si>
  <si>
    <t>Camphost Utilities IDY-H2</t>
  </si>
  <si>
    <t>Donations - Special Events</t>
  </si>
  <si>
    <t>Apple Peeler</t>
  </si>
  <si>
    <t>Corncob Pipe</t>
  </si>
  <si>
    <t>Stuffed Animal Sheep</t>
  </si>
  <si>
    <t>Derby - Adult</t>
  </si>
  <si>
    <t>Derby - Child</t>
  </si>
  <si>
    <t>Derby Veterans &amp; Family Entry</t>
  </si>
  <si>
    <t>Park Attendance - Events</t>
  </si>
  <si>
    <t>Park Donations</t>
  </si>
  <si>
    <t>Group Area 1 (Small)</t>
  </si>
  <si>
    <t>Group Area 2 (Small)</t>
  </si>
  <si>
    <t>Group Area 4 (Large)</t>
  </si>
  <si>
    <t>Group Area 6 (Large)</t>
  </si>
  <si>
    <t>1 x Fishing - Day Use (Adult)</t>
  </si>
  <si>
    <t>Fishing - Day Use (Adult)</t>
  </si>
  <si>
    <t>Fishing - Day Use (Youth)</t>
  </si>
  <si>
    <t>Ice</t>
  </si>
  <si>
    <t>Anchovies</t>
  </si>
  <si>
    <t>Blower</t>
  </si>
  <si>
    <t>Chicken Livers</t>
  </si>
  <si>
    <t>Hooks</t>
  </si>
  <si>
    <t>Mackerel</t>
  </si>
  <si>
    <t>Magic Bait</t>
  </si>
  <si>
    <t>Night Crawlers</t>
  </si>
  <si>
    <t>Power Bait</t>
  </si>
  <si>
    <t>Shrimp</t>
  </si>
  <si>
    <t>Camphost Utilities CAH-0</t>
  </si>
  <si>
    <t>Camphost Utilities CAH-1</t>
  </si>
  <si>
    <t>Camphost Utilities CAH-40</t>
  </si>
  <si>
    <t>Camphost Utilities CAH-41</t>
  </si>
  <si>
    <t>Camphost Utilities CAH-66</t>
  </si>
  <si>
    <t>Camphost Utilities CAH-EQ1</t>
  </si>
  <si>
    <t>Camphost Utilities CAH-EQ2</t>
  </si>
  <si>
    <t>Camphost Utilities CAH-H2</t>
  </si>
  <si>
    <t>Camphost Utilities CAH-H3</t>
  </si>
  <si>
    <t>Camphost Utilities CAH-MAINT</t>
  </si>
  <si>
    <t>1 x Day Use (Adult)2 x Day Use (Child)</t>
  </si>
  <si>
    <t>1 x Day Use (Adult)3 x Day Use (Child)</t>
  </si>
  <si>
    <t>1 x Day Use (Adult)4 x Day Use (Child)</t>
  </si>
  <si>
    <t>1 x Day Use (Child)</t>
  </si>
  <si>
    <t>1 x Day Use (Child)1 x Day Use (Child)2 x Day Use (Adult)2 x Day Use (Adult)</t>
  </si>
  <si>
    <t>1 x Day Use (Child)2 x Day Use (Adult)</t>
  </si>
  <si>
    <t>1 x Day Use (Child)3 x Day Use (Adult)</t>
  </si>
  <si>
    <t>1 x Pet Fee2 x Day Use (Adult)</t>
  </si>
  <si>
    <t>1 x Pet Fee2 x Day Use (Child)2 x Day Use (Adult)</t>
  </si>
  <si>
    <t>2 x Day Use (Adult)1 x Day Use (Child)</t>
  </si>
  <si>
    <t>2 x Day Use (Child)1 x Day Use (Adult)</t>
  </si>
  <si>
    <t>2 x Day Use (Child)2 x Day Use (Adult)</t>
  </si>
  <si>
    <t>2 x Day Use (Child)3 x Day Use (Adult)</t>
  </si>
  <si>
    <t>2 x Pet Fee1 x Day Use (Adult)</t>
  </si>
  <si>
    <t>3 x Day Use (Child)</t>
  </si>
  <si>
    <t>3 x Day Use (Child)1 x Day Use (Adult)</t>
  </si>
  <si>
    <t>3 x Day Use (Child)2 x Day Use (Adult)</t>
  </si>
  <si>
    <t>3 x Day Use (Child)3 x Day Use (Adult)</t>
  </si>
  <si>
    <t>3 x Pet Fee</t>
  </si>
  <si>
    <t>5 x Day Use (Child)2 x Day Use (Adult)</t>
  </si>
  <si>
    <t>8 x Pet Fee</t>
  </si>
  <si>
    <t>Pet Fee - Camping</t>
  </si>
  <si>
    <t xml:space="preserve">Adult </t>
  </si>
  <si>
    <t>Boat Launch Pass - Lake Skinner</t>
  </si>
  <si>
    <t>Family Annual Launch</t>
  </si>
  <si>
    <t>Holiday Car Fee</t>
  </si>
  <si>
    <t>Camphost Utilities SKN-Maint</t>
  </si>
  <si>
    <t>Utility</t>
  </si>
  <si>
    <t>1 x Vehicle Fee</t>
  </si>
  <si>
    <t>Electricity</t>
  </si>
  <si>
    <t>1 x Boat Launch - Day Use</t>
  </si>
  <si>
    <t>1 x Boat Launch Pass</t>
  </si>
  <si>
    <t>Command Center</t>
  </si>
  <si>
    <t>Day Use 1 Field</t>
  </si>
  <si>
    <t>Day Use 2 Field</t>
  </si>
  <si>
    <t>Shade Shelter 1</t>
  </si>
  <si>
    <t>Shade Shelter 2</t>
  </si>
  <si>
    <t>1 x Dump Fee</t>
  </si>
  <si>
    <t>1 x Fishing - Day Use (Adult)2 x Fishing - Day Use (Youth)</t>
  </si>
  <si>
    <t>1 x Fishing - Day Use (Adult)3 x Fishing - Day Use (Youth)</t>
  </si>
  <si>
    <t>1 x Fishing - Day Use (Youth)</t>
  </si>
  <si>
    <t>1 x Fishing - Day Use (Youth)1 x Fishing - Day Use (Adult)</t>
  </si>
  <si>
    <t>1 x Fishing - Day Use (Youth)2 x Fishing - Day Use (Adult)</t>
  </si>
  <si>
    <t>1 x Fishing - Day Use (Youth)3 x Fishing - Day Use (Adult)</t>
  </si>
  <si>
    <t>2 x Fishing - Day Use (Adult)</t>
  </si>
  <si>
    <t>2 x Fishing - Day Use (Adult)1 x Fishing - Day Use (Youth)</t>
  </si>
  <si>
    <t>2 x Fishing - Day Use (Youth)</t>
  </si>
  <si>
    <t>2 x Fishing - Day Use (Youth)2 x Fishing - Day Use (Adult)</t>
  </si>
  <si>
    <t>3 x Fishing - Day Use (Adult)</t>
  </si>
  <si>
    <t>3 x Fishing - Day Use (Youth)</t>
  </si>
  <si>
    <t>3 x Fishing - Day Use (Youth)2 x Fishing - Day Use (Adult)</t>
  </si>
  <si>
    <t>4 x Fishing - Day Use (Youth)1 x Fishing - Day Use (Adult)</t>
  </si>
  <si>
    <t>Fishing Sales</t>
  </si>
  <si>
    <t>Camphost Utilities SKN-111</t>
  </si>
  <si>
    <t>Camphost Utilities SKN-125</t>
  </si>
  <si>
    <t>Camphost Utilities SKN-147</t>
  </si>
  <si>
    <t>Camphost Utilities SKN-176</t>
  </si>
  <si>
    <t>Camphost Utilities SKN-223</t>
  </si>
  <si>
    <t>Camphost Utilities SKN-247</t>
  </si>
  <si>
    <t>Camphost Utilities SKN-273</t>
  </si>
  <si>
    <t>Camphost Utilities SKN-275</t>
  </si>
  <si>
    <t>Camphost Utilities SKN-337</t>
  </si>
  <si>
    <t>Camphost Utilities SKN-372</t>
  </si>
  <si>
    <t>Camphost Utilities SKN-380</t>
  </si>
  <si>
    <t>Camphost Utilities SKN-MAINT</t>
  </si>
  <si>
    <t>Shade Shelter</t>
  </si>
  <si>
    <t>Cancellation Fee</t>
  </si>
  <si>
    <t>1 x (Misc) Day Use (Adult)1 x (Misc) Boat Launch - Day Use</t>
  </si>
  <si>
    <t>Park Storage</t>
  </si>
  <si>
    <t>River Float - Day Use</t>
  </si>
  <si>
    <t>Park Wifi</t>
  </si>
  <si>
    <t>Wifi - Day</t>
  </si>
  <si>
    <t>1 x (Misc) Boat Launch - Day Use</t>
  </si>
  <si>
    <t>Boat Launch</t>
  </si>
  <si>
    <t>Large Cabana #1</t>
  </si>
  <si>
    <t>Aquafina Water 16.9oz</t>
  </si>
  <si>
    <t>Arrowhead Water 1Gal</t>
  </si>
  <si>
    <t>Beef Jerkey</t>
  </si>
  <si>
    <t>Chicken &amp; Beef Cup of Noodles</t>
  </si>
  <si>
    <t>Chips</t>
  </si>
  <si>
    <t>Coca Cola</t>
  </si>
  <si>
    <t>Cookies</t>
  </si>
  <si>
    <t>Folgers Coffee</t>
  </si>
  <si>
    <t>Graham Cracker</t>
  </si>
  <si>
    <t>Hershey Milk Chocolate</t>
  </si>
  <si>
    <t>Ice (7lb)</t>
  </si>
  <si>
    <t>Lemonheads</t>
  </si>
  <si>
    <t>Marshmallows</t>
  </si>
  <si>
    <t>Red Bull 12oz</t>
  </si>
  <si>
    <t>Red Vines</t>
  </si>
  <si>
    <t>Rockstar 16oz</t>
  </si>
  <si>
    <t>Soda</t>
  </si>
  <si>
    <t>Sparkling Water</t>
  </si>
  <si>
    <t>Trail Mix</t>
  </si>
  <si>
    <t>Twix Caramel</t>
  </si>
  <si>
    <t>15 Amp Reverse Adapters 30M/15</t>
  </si>
  <si>
    <t>50M/30F Pigtail Adapters</t>
  </si>
  <si>
    <t>Adult Women Hats</t>
  </si>
  <si>
    <t>Allergy/Cold</t>
  </si>
  <si>
    <t>Aloe Gel</t>
  </si>
  <si>
    <t>Always Pad</t>
  </si>
  <si>
    <t>Baseball Caps</t>
  </si>
  <si>
    <t>Beach Towel</t>
  </si>
  <si>
    <t>Benadryl</t>
  </si>
  <si>
    <t>Braided Rope</t>
  </si>
  <si>
    <t>Bubbles</t>
  </si>
  <si>
    <t>Bug Band</t>
  </si>
  <si>
    <t>Can Cooler</t>
  </si>
  <si>
    <t>Catfish Bait</t>
  </si>
  <si>
    <t>Clorox Wipes</t>
  </si>
  <si>
    <t>Coffee Mugs</t>
  </si>
  <si>
    <t>Crazy Eights Card Game</t>
  </si>
  <si>
    <t>Display Candy</t>
  </si>
  <si>
    <t>Dove Soap</t>
  </si>
  <si>
    <t>Flip Flops</t>
  </si>
  <si>
    <t>H2O Zone</t>
  </si>
  <si>
    <t>Infant Hats</t>
  </si>
  <si>
    <t>Kids Swimming Vest</t>
  </si>
  <si>
    <t>Kite</t>
  </si>
  <si>
    <t>Koozies</t>
  </si>
  <si>
    <t>Krazy Glue</t>
  </si>
  <si>
    <t>Large Sun Hat</t>
  </si>
  <si>
    <t>Pet Ball</t>
  </si>
  <si>
    <t>Plastic Ware</t>
  </si>
  <si>
    <t>Plastic Water Bottles</t>
  </si>
  <si>
    <t>Popsicle Floats</t>
  </si>
  <si>
    <t>Pop-up Food Cover Up</t>
  </si>
  <si>
    <t>Rope Bracelets</t>
  </si>
  <si>
    <t>RV Water Filter</t>
  </si>
  <si>
    <t>Sand Pail</t>
  </si>
  <si>
    <t>Shampoo</t>
  </si>
  <si>
    <t>Small Matches</t>
  </si>
  <si>
    <t>Stackers</t>
  </si>
  <si>
    <t>Step Stool</t>
  </si>
  <si>
    <t>Storage Container</t>
  </si>
  <si>
    <t>Straw Hats</t>
  </si>
  <si>
    <t>Sunglasses</t>
  </si>
  <si>
    <t>Sunscreen</t>
  </si>
  <si>
    <t>Towels</t>
  </si>
  <si>
    <t>Trash Bags</t>
  </si>
  <si>
    <t>Umbrellas</t>
  </si>
  <si>
    <t>War Card Game</t>
  </si>
  <si>
    <t>Wheel Blocks Chock</t>
  </si>
  <si>
    <t>Yoyo's</t>
  </si>
  <si>
    <t>Camphost Utilities MFL-B00</t>
  </si>
  <si>
    <t>Camphost Utilities MFL-B1</t>
  </si>
  <si>
    <t>Camphost Utilities MFL-B12</t>
  </si>
  <si>
    <t>Camphost Utilities MFL-B2</t>
  </si>
  <si>
    <t>Camphost Utilities MFL-B29</t>
  </si>
  <si>
    <t>Camphost Utilities MFL-B4</t>
  </si>
  <si>
    <t>Camphost Utilities MFL-B5</t>
  </si>
  <si>
    <t>Camphost Utilities MFL-B7</t>
  </si>
  <si>
    <t>Camphost Utilities MFL-B8</t>
  </si>
  <si>
    <t>Camphost Utilities MFL-B9</t>
  </si>
  <si>
    <t>Camphost Utilities MFL-C44</t>
  </si>
  <si>
    <t>Rent - Park Storage</t>
  </si>
  <si>
    <t>Mayflower Boat Launch Pass</t>
  </si>
  <si>
    <t>1 x (Misc) Park Storage - Month</t>
  </si>
  <si>
    <t>Camphost Utilities MFL-B11</t>
  </si>
  <si>
    <t>Camphost Utilities MCC-H2</t>
  </si>
  <si>
    <t>Right of Entry Fee</t>
  </si>
  <si>
    <t>1 x (Misc) Day Use - Adult1 x (Misc) Day Use - Child</t>
  </si>
  <si>
    <t>1 x (Misc) Day Use - Child1 x (Misc) Day Use - Adult</t>
  </si>
  <si>
    <t>1 x (Misc) Day Use - Child2 x (Misc) Day Use - Adult</t>
  </si>
  <si>
    <t>1 x Day Use - Adult</t>
  </si>
  <si>
    <t>1 x Day Use - Adult2 x Fishing - Day Use (Youth)</t>
  </si>
  <si>
    <t>1 x Day Use - Child</t>
  </si>
  <si>
    <t>1 x Day Use - Child1 x Day Use - Adult</t>
  </si>
  <si>
    <t>1 x Day Use - Child2 x Day Use - Adult</t>
  </si>
  <si>
    <t>1 x Day Use - Child3 x Day Use - Adult</t>
  </si>
  <si>
    <t>1 x Pet Fee1 x Day Use - Adult</t>
  </si>
  <si>
    <t>1 x Pet Fee2 x Day Use - Adult</t>
  </si>
  <si>
    <t>1 x Pet Fee4 x Day Use - Adult</t>
  </si>
  <si>
    <t>1 x School Bus Fee</t>
  </si>
  <si>
    <t>1 x School Bus Fee4 x Vehicle Fee</t>
  </si>
  <si>
    <t>15 x Day Use - Child2 x Day Use - Adult</t>
  </si>
  <si>
    <t>2 x (Misc) Day Use - Child1 x (Misc) Day Use - Adult</t>
  </si>
  <si>
    <t>2 x Day Use - Adult</t>
  </si>
  <si>
    <t>2 x Day Use - Adult2 x Day Use - Child</t>
  </si>
  <si>
    <t>2 x Day Use - Child1 x Day Use - Adult</t>
  </si>
  <si>
    <t>2 x Day Use - Child2 x Day Use - Adult</t>
  </si>
  <si>
    <t>2 x Day Use - Child4 x Day Use - Adult</t>
  </si>
  <si>
    <t>3 x (Misc) Day Use - Child3 x (Misc) Day Use - Child2 x (Misc) Day Use - Adult2 x (Misc) Day Use - Adult</t>
  </si>
  <si>
    <t>3 x Day Use - Child1 x Day Use - Adult</t>
  </si>
  <si>
    <t>3 x Day Use - Child2 x Day Use - Adult</t>
  </si>
  <si>
    <t>3 x Day Use - Child4 x Day Use - Adult</t>
  </si>
  <si>
    <t>4 x (Misc) Day Use - Adult</t>
  </si>
  <si>
    <t>4 x Day Use - Adult</t>
  </si>
  <si>
    <t>4 x Day Use - Child4 x Day Use - Adult</t>
  </si>
  <si>
    <t>5 x (Misc) Day Use - Child1 x (Misc) Day Use - Adult</t>
  </si>
  <si>
    <t>5 x Day Use - Adult</t>
  </si>
  <si>
    <t>5 x Day Use - Child2 x Day Use - Adult</t>
  </si>
  <si>
    <t>1 Day Use - Child</t>
  </si>
  <si>
    <t>2 (Misc) Day Use - Adult</t>
  </si>
  <si>
    <t>2 Day Use - Child</t>
  </si>
  <si>
    <t>Day Use - Adult</t>
  </si>
  <si>
    <t>Day Use - Child</t>
  </si>
  <si>
    <t>Electricity Add On</t>
  </si>
  <si>
    <t>Park Attendance -  Events</t>
  </si>
  <si>
    <t>Park RX</t>
  </si>
  <si>
    <t>Special Event Day Use Fees</t>
  </si>
  <si>
    <t>Sports Park Overflow</t>
  </si>
  <si>
    <t>Tokens</t>
  </si>
  <si>
    <t>1 x (Misc) Vehicle Fee</t>
  </si>
  <si>
    <t>2 x (Misc) Vehicle Fee</t>
  </si>
  <si>
    <t>Pecan Shelter</t>
  </si>
  <si>
    <t>Acorn Shelter</t>
  </si>
  <si>
    <t>Group Area 3 (Large)</t>
  </si>
  <si>
    <t>Day Use - Shelter</t>
  </si>
  <si>
    <t>Picnic Lakes Day Use</t>
  </si>
  <si>
    <t>1 x (Misc) Fishing - Day Use (Adult)</t>
  </si>
  <si>
    <t>1(Misc) Fishing -  Day Use</t>
  </si>
  <si>
    <t>2 x Fishing - Day Use (Youth)1 x Fishing - Day Use (Adult)</t>
  </si>
  <si>
    <t>3 x (Misc) Fishing - Day Use (Adult)</t>
  </si>
  <si>
    <t>Camphost Utilities RJU-17</t>
  </si>
  <si>
    <t>Camphost Utilities RJU-18</t>
  </si>
  <si>
    <t>Camphost Utilities RJU-242</t>
  </si>
  <si>
    <t>Camphost Utilities RJU-250</t>
  </si>
  <si>
    <t>Camphost Utilities RJU-253</t>
  </si>
  <si>
    <t>Camphost Utilities RJU-258</t>
  </si>
  <si>
    <t>Camphost Utilities RJU-64</t>
  </si>
  <si>
    <t>Camphost Utilities RJU-65</t>
  </si>
  <si>
    <t>Camphost Utilities RJU-66</t>
  </si>
  <si>
    <t>Camphost Utilities RJU-68</t>
  </si>
  <si>
    <t>Park Residence Utilities &amp; Maintenance  Chavez (April-June)</t>
  </si>
  <si>
    <t>Camphost Utilities RJU-67</t>
  </si>
  <si>
    <t>Park Residence Utilities &amp; Maintenance Marron (May &amp; June)</t>
  </si>
  <si>
    <t>10 x (Misc) Tokens</t>
  </si>
  <si>
    <t>2 x Tokens</t>
  </si>
  <si>
    <t>Water</t>
  </si>
  <si>
    <t>Delta Cap L/XL</t>
  </si>
  <si>
    <t>Olive Delta Cap L/XL</t>
  </si>
  <si>
    <t>100% Cotton 6.0 oz Long Sleeve - LG</t>
  </si>
  <si>
    <t>100% Cotton 6.0 oz T-Shirt - LG</t>
  </si>
  <si>
    <t>100% Cotton 6.0 oz T-Shirt - MED</t>
  </si>
  <si>
    <t>Men's Longsleeve Extreme Tek Shirt - UV Protect - LG</t>
  </si>
  <si>
    <t>Safari Hat L/XL</t>
  </si>
  <si>
    <t>Safari Hat S/M</t>
  </si>
  <si>
    <t>Tall 100% Cotton Long Sleeve - XLT</t>
  </si>
  <si>
    <t>3rd Grade Educational Programs</t>
  </si>
  <si>
    <t>A/V</t>
  </si>
  <si>
    <t>Admin Fees</t>
  </si>
  <si>
    <t>Arrowhead</t>
  </si>
  <si>
    <t>Arrowhead Necklace</t>
  </si>
  <si>
    <t>AV DISCOUNT (R)</t>
  </si>
  <si>
    <t>Box of Matches</t>
  </si>
  <si>
    <t>Breakem Geodes</t>
  </si>
  <si>
    <t>Camper Pocket Tool</t>
  </si>
  <si>
    <t>Coleman Insect Repellent</t>
  </si>
  <si>
    <t>Day Use Area 1 &amp; 2, Field of Dreams, Amphitheater &amp; Lookout Shelter</t>
  </si>
  <si>
    <t>Electricity Add On ($30)</t>
  </si>
  <si>
    <t>Film Permit Fees</t>
  </si>
  <si>
    <t>Flashlight</t>
  </si>
  <si>
    <t>Gemstone Necklace</t>
  </si>
  <si>
    <t>Gilman Ranch Cards w/envelopes</t>
  </si>
  <si>
    <t>Group Tour</t>
  </si>
  <si>
    <t>Ice (7Lb)</t>
  </si>
  <si>
    <t>Iron Ranger Fee-Camping</t>
  </si>
  <si>
    <t>Knee High Naturalists</t>
  </si>
  <si>
    <t>Mens Rings</t>
  </si>
  <si>
    <t>Minor Event-A. Fee (up to 999)</t>
  </si>
  <si>
    <t>Misc $1</t>
  </si>
  <si>
    <t>Misc $3</t>
  </si>
  <si>
    <t>Modification Fee</t>
  </si>
  <si>
    <t>Non Refundable Reservation Fee</t>
  </si>
  <si>
    <t>Parachute Bracelet</t>
  </si>
  <si>
    <t>Training</t>
  </si>
  <si>
    <t>Park Donations (Iron Ranger)</t>
  </si>
  <si>
    <t>Peacock Rock (Calcopyrite)</t>
  </si>
  <si>
    <t>SKN-MAINT</t>
  </si>
  <si>
    <t>Small Cup and Ball Toy</t>
  </si>
  <si>
    <t>Spider Toy</t>
  </si>
  <si>
    <t>Stone Earrings</t>
  </si>
  <si>
    <t>Stone Ring Adjustable</t>
  </si>
  <si>
    <t>Sun Visor</t>
  </si>
  <si>
    <t>Tees</t>
  </si>
  <si>
    <t>Vendor Booth</t>
  </si>
  <si>
    <t>Group Area 1</t>
  </si>
  <si>
    <t>Day Use (Shelters)</t>
  </si>
  <si>
    <t xml:space="preserve">Carriage House </t>
  </si>
  <si>
    <t>Crestmore Manor Late Fee</t>
  </si>
  <si>
    <t>Misc Event Charges - Facility Rentals (Extras)</t>
  </si>
  <si>
    <t xml:space="preserve">Security &amp; Damage Deposit </t>
  </si>
  <si>
    <t>- Sales Tax 7.75 % (included in price)</t>
  </si>
  <si>
    <t>Park Residence Utilities &amp; Maintenance  McFarland (Jul-Dec)</t>
  </si>
  <si>
    <t>Geode (Moroccan)</t>
  </si>
  <si>
    <t>Gold Flake Bottle</t>
  </si>
  <si>
    <t>Gold Rush Tour</t>
  </si>
  <si>
    <t>Large Stuffed Animal</t>
  </si>
  <si>
    <t>Medium Rock</t>
  </si>
  <si>
    <t>Rock Necklace</t>
  </si>
  <si>
    <t>SMALL ROCK</t>
  </si>
  <si>
    <t>Small Stuffed Animal</t>
  </si>
  <si>
    <t>Stuffed Animal with Sound</t>
  </si>
  <si>
    <t>WATER - GREAT VALUE</t>
  </si>
  <si>
    <t>100% Cotton 6.0 oz T-Shirt - 4XL</t>
  </si>
  <si>
    <t>Day Use Reservaion Fee</t>
  </si>
  <si>
    <t>Special Event App Fees</t>
  </si>
  <si>
    <t>2" NA dream catcher</t>
  </si>
  <si>
    <t>Fossils (Geo Central)</t>
  </si>
  <si>
    <t>General Entry</t>
  </si>
  <si>
    <t>Gold Flakes bottle</t>
  </si>
  <si>
    <t>Hidden Valley Nature Center Patch</t>
  </si>
  <si>
    <t>Special Event Misc Fees</t>
  </si>
  <si>
    <t>Stuffed Animal - Large</t>
  </si>
  <si>
    <t>Stuffed Animal - Small</t>
  </si>
  <si>
    <t>Stuffed Animal - with sound</t>
  </si>
  <si>
    <t>Vehicle Entry</t>
  </si>
  <si>
    <t>Wetland Field Trip</t>
  </si>
  <si>
    <t>Whistle</t>
  </si>
  <si>
    <t>Adult Entrance</t>
  </si>
  <si>
    <t>Camp Host Utilities H5 (Coyote Run)</t>
  </si>
  <si>
    <t>Park Residence Utilities &amp; Maintenance  Boomer (Aug)</t>
  </si>
  <si>
    <t>Park Residence Utilities &amp; Maintenance  Boomer (July)</t>
  </si>
  <si>
    <t>Park Residence Utilities &amp; Maintenance  Boomer (Sept)</t>
  </si>
  <si>
    <t>Folding Camp Stove</t>
  </si>
  <si>
    <t>Special Events Application Fee</t>
  </si>
  <si>
    <t>- CRV 0.10 (included in price)</t>
  </si>
  <si>
    <t>- Volunteer Discount 20.00 %</t>
  </si>
  <si>
    <t>Amphitheater</t>
  </si>
  <si>
    <t>Backpack</t>
  </si>
  <si>
    <t>Beaded Bracelet</t>
  </si>
  <si>
    <t>Binocular</t>
  </si>
  <si>
    <t>Board game</t>
  </si>
  <si>
    <t>Build a bug</t>
  </si>
  <si>
    <t>Butterfly Hairclip</t>
  </si>
  <si>
    <t>Butterfly kite</t>
  </si>
  <si>
    <t>Butterfly Magnet</t>
  </si>
  <si>
    <t>Card Game</t>
  </si>
  <si>
    <t>Cats cradle</t>
  </si>
  <si>
    <t>Chess</t>
  </si>
  <si>
    <t>Coffee Mug</t>
  </si>
  <si>
    <t>compass</t>
  </si>
  <si>
    <t>Crew Neck Sweatshirt</t>
  </si>
  <si>
    <t>Custom Sticker</t>
  </si>
  <si>
    <t>Field Trip Attendance</t>
  </si>
  <si>
    <t>flying birds</t>
  </si>
  <si>
    <t>Gloves</t>
  </si>
  <si>
    <t>headlight</t>
  </si>
  <si>
    <t>Hooded sweatshirt</t>
  </si>
  <si>
    <t>Hot Hands</t>
  </si>
  <si>
    <t>Ice Cream $2</t>
  </si>
  <si>
    <t>Ice cream $3</t>
  </si>
  <si>
    <t>Ice cream $4</t>
  </si>
  <si>
    <t>INC Keychain</t>
  </si>
  <si>
    <t>INC Twig Pencil</t>
  </si>
  <si>
    <t>kick bag</t>
  </si>
  <si>
    <t>kids beanie</t>
  </si>
  <si>
    <t>Knife/Fork/Spoon</t>
  </si>
  <si>
    <t>Knit Gloves</t>
  </si>
  <si>
    <t>Large Sled</t>
  </si>
  <si>
    <t>Leather Bracelet</t>
  </si>
  <si>
    <t>Lg Saucer</t>
  </si>
  <si>
    <t>LG wood decor</t>
  </si>
  <si>
    <t>Micro Spikes</t>
  </si>
  <si>
    <t>Micro-Scope</t>
  </si>
  <si>
    <t>Mini Wood bear</t>
  </si>
  <si>
    <t>mosaics</t>
  </si>
  <si>
    <t>Multi color bag/backpack</t>
  </si>
  <si>
    <t>Neck Gaitor</t>
  </si>
  <si>
    <t>Rasmoose Coloring book</t>
  </si>
  <si>
    <t>Rasmoose Hardcover</t>
  </si>
  <si>
    <t>san Jacinto guide</t>
  </si>
  <si>
    <t>Scratch Art</t>
  </si>
  <si>
    <t>Sm Wind Chime</t>
  </si>
  <si>
    <t>Small Sled</t>
  </si>
  <si>
    <t>Small wood decor</t>
  </si>
  <si>
    <t>Snow Brick Maker</t>
  </si>
  <si>
    <t>Snow Gloves</t>
  </si>
  <si>
    <t>Snow mittens-infant</t>
  </si>
  <si>
    <t>Terrarium</t>
  </si>
  <si>
    <t>Thermal socks</t>
  </si>
  <si>
    <t>Walking stick</t>
  </si>
  <si>
    <t>Water Bottle Bag</t>
  </si>
  <si>
    <t>Water Bubble</t>
  </si>
  <si>
    <t>wood bead bracelet</t>
  </si>
  <si>
    <t>Wood Card</t>
  </si>
  <si>
    <t>wool gloves</t>
  </si>
  <si>
    <t>wool hat</t>
  </si>
  <si>
    <t>XL Sled</t>
  </si>
  <si>
    <t>Zip Hood</t>
  </si>
  <si>
    <t>Park Residence Utilities &amp; Maintenance  Colton??</t>
  </si>
  <si>
    <t>Park Residence Utilities &amp; Maintenance  Macias (Aug)</t>
  </si>
  <si>
    <t>Park Residence Utilities &amp; Maintenance  Macias (July)</t>
  </si>
  <si>
    <t>Park Residence Utilities &amp; Maintenance  Macias (Oct)</t>
  </si>
  <si>
    <t>Park Residence Utilities &amp; Maintenance  Macias (Sept)</t>
  </si>
  <si>
    <t>Electricity Fee</t>
  </si>
  <si>
    <t>5 Pack Wooden Colored Pencils</t>
  </si>
  <si>
    <t>Blue Calcite</t>
  </si>
  <si>
    <t>Boxed Bird Whistle</t>
  </si>
  <si>
    <t>Brass Bell</t>
  </si>
  <si>
    <t>Brass Scout Whistle</t>
  </si>
  <si>
    <t>Butter Churner</t>
  </si>
  <si>
    <t xml:space="preserve">Dickens Festival Special Event - Day Use </t>
  </si>
  <si>
    <t>Fan</t>
  </si>
  <si>
    <t>Glass Bird Whistle no String</t>
  </si>
  <si>
    <t>Hacky Sack</t>
  </si>
  <si>
    <t>Notepad</t>
  </si>
  <si>
    <t>Shirt</t>
  </si>
  <si>
    <t>Slingshot</t>
  </si>
  <si>
    <t>Soap Bars</t>
  </si>
  <si>
    <t>Stuffed Animal Pig</t>
  </si>
  <si>
    <t>Winter Program</t>
  </si>
  <si>
    <t>Wooden Jacobs Ladder</t>
  </si>
  <si>
    <t>Wooden Slide Whistle</t>
  </si>
  <si>
    <t>Park Residence Utilities &amp; Maintenance  Claire (Aug)</t>
  </si>
  <si>
    <t>Park Residence Utilities &amp; Maintenance  Claire (July)</t>
  </si>
  <si>
    <t>Park Residence Utilities &amp; Maintenance  Claire (Oct)</t>
  </si>
  <si>
    <t>Park Residence Utilities &amp; Maintenance  Claire (Sept)</t>
  </si>
  <si>
    <t>Doe Bait</t>
  </si>
  <si>
    <t>Group Area 7 (Small)</t>
  </si>
  <si>
    <t>Park Residence Utilities &amp; Maintenance  Engel (July-Oct)</t>
  </si>
  <si>
    <t>Park Residence Utilities &amp; Maintenance  Engel (June)</t>
  </si>
  <si>
    <t>Park Residence Utilities &amp; Maintenance  Rowell (Aug)</t>
  </si>
  <si>
    <t>Park Residence Utilities &amp; Maintenance  Rowell (July)</t>
  </si>
  <si>
    <t>Park Residence Utilities &amp; Maintenance  Rowell (Oct)</t>
  </si>
  <si>
    <t>Park Residence Utilities &amp; Maintenance  Rowell (Sept)</t>
  </si>
  <si>
    <t>Park Residence Utilities &amp; Maintenance  Rogelstad/Klein (Aug)</t>
  </si>
  <si>
    <t>Park Residence Utilities &amp; Maintenance  Rogelstad/Klein (July)</t>
  </si>
  <si>
    <t>Park Residence Utilities &amp; Maintenance  Rogelstad/Klein (Sept)</t>
  </si>
  <si>
    <t>Park Residence Utilities &amp; Maintenance  Vasquez (Aug)</t>
  </si>
  <si>
    <t>Park Residence Utilities &amp; Maintenance  Vasquez (July)</t>
  </si>
  <si>
    <t>Park Residence Utilities &amp; Maintenance  Vasquez (Oct)</t>
  </si>
  <si>
    <t>Camphost Utilities SKN-319</t>
  </si>
  <si>
    <t>Park Residence Utilities &amp; Maintenance  Casas (Oct)</t>
  </si>
  <si>
    <t>Park Residence Utilities &amp; Maintenance  Maeser (Sept-Oct)</t>
  </si>
  <si>
    <t>Park Residence Utilities &amp; Maintenance  Bradford (July)</t>
  </si>
  <si>
    <t>Park Residence Utilities &amp; Maintenance  Bradford (Oct)</t>
  </si>
  <si>
    <t>Park Residence Utilities &amp; Maintenance  Bradford (Sept)</t>
  </si>
  <si>
    <t>Park Residence Utilities &amp; Maintenance  Bradfrod (Aug)</t>
  </si>
  <si>
    <t>Park Residence Utilities &amp; Maintenance  Medina (Sept-Feb24)</t>
  </si>
  <si>
    <t>Park Residence Utilities &amp; Maintenance  Canterberry (Aug-Oct)</t>
  </si>
  <si>
    <t>Special Event Day Use Fee</t>
  </si>
  <si>
    <t>Day Use Fee</t>
  </si>
  <si>
    <t>Bamboo Roasting Sticks</t>
  </si>
  <si>
    <t>Batteries</t>
  </si>
  <si>
    <t>Camphost Utilities MFL-B3</t>
  </si>
  <si>
    <t>Park Residence Utilities &amp; Maintenance  Roberts (Aug)</t>
  </si>
  <si>
    <t>Park Residence Utilities &amp; Maintenance  Roberts (July)</t>
  </si>
  <si>
    <t>Park Residence Utilities &amp; Maintenance  Roberts (Sept)</t>
  </si>
  <si>
    <t>Park Residence Utilities &amp; Maintenance  Doughty (Aug)</t>
  </si>
  <si>
    <t>Park Residence Utilities &amp; Maintenance  Doughty (July)</t>
  </si>
  <si>
    <t>Park Residence Utilities &amp; Maintenance  Doughty (Sept)</t>
  </si>
  <si>
    <t>Camphost Utilities MFL-C73</t>
  </si>
  <si>
    <t>Deluxe Rook Card Game</t>
  </si>
  <si>
    <t>Hitch Novelty</t>
  </si>
  <si>
    <t>Mini Backpack</t>
  </si>
  <si>
    <t>Pain Relief</t>
  </si>
  <si>
    <t>Plastic Cups</t>
  </si>
  <si>
    <t>Small Cabana #1</t>
  </si>
  <si>
    <t>Stretch Cord</t>
  </si>
  <si>
    <t>Tote Bag</t>
  </si>
  <si>
    <t>Vent Insulator</t>
  </si>
  <si>
    <t>Camphost Utilities MCC-H1</t>
  </si>
  <si>
    <t>Park Residence Utilities &amp; Maintenance  Thompson (July-Dec)</t>
  </si>
  <si>
    <t>Multi Species Reserve</t>
  </si>
  <si>
    <t>Park Residence Utilities &amp; Maintenance  Hankerd (June-Aug)</t>
  </si>
  <si>
    <t>Park Residence Utilities &amp; Maintenance  Zamora (Aug-Jan24)</t>
  </si>
  <si>
    <t>Park Residence Utilities &amp; Maintenance - Wilson  (Aug)</t>
  </si>
  <si>
    <t>Park Residence Utilities &amp; Maintenance - Wilson  (Sept)</t>
  </si>
  <si>
    <t>Park Residence Utilities &amp; Maintenance - Wilson (July)</t>
  </si>
  <si>
    <t>Park Residence Utilities &amp; Maintenance  Murray (Aug)</t>
  </si>
  <si>
    <t>Park Residence Utilities &amp; Maintenance  Chavez (July-Sept)</t>
  </si>
  <si>
    <t>Park Residence Utilities &amp; Maintenance  Marron (Aug)</t>
  </si>
  <si>
    <t>Park Residence Utilities &amp; Maintenance  Marron (Sept)</t>
  </si>
  <si>
    <t>Park Residence Utilities &amp; Maintenance Marron (July)</t>
  </si>
  <si>
    <t>Donation</t>
  </si>
  <si>
    <t>Entry</t>
  </si>
  <si>
    <t>Greeting Cards</t>
  </si>
  <si>
    <t>100% Cotton 6.0 oz Long Sleeve - 3XL</t>
  </si>
  <si>
    <t>Delta Black Cap S/M</t>
  </si>
  <si>
    <t>Green Color Short Sleeve - 3XL</t>
  </si>
  <si>
    <t>Tall 100% Cotton T-Shirt - 2XLT</t>
  </si>
  <si>
    <t>Flex-Fit Green Round Logo L/XL</t>
  </si>
  <si>
    <t>Flex-Fit Olive Round Logo L/XL</t>
  </si>
  <si>
    <t>Galls Purchase - Uniform</t>
  </si>
  <si>
    <t>Olive Delta Cap S/M</t>
  </si>
  <si>
    <t>ACCOUNT</t>
  </si>
  <si>
    <t>admissions</t>
  </si>
  <si>
    <t>day use</t>
  </si>
  <si>
    <t>misc revenue</t>
  </si>
  <si>
    <t>day Use</t>
  </si>
  <si>
    <t>fishing</t>
  </si>
  <si>
    <t>Habitat &amp; Open-Space</t>
  </si>
  <si>
    <t>idyllwild</t>
  </si>
  <si>
    <t>MVA rev 04/11/2024</t>
  </si>
  <si>
    <r>
      <t xml:space="preserve">REVENUE ( GAIN / </t>
    </r>
    <r>
      <rPr>
        <b/>
        <sz val="11"/>
        <color rgb="FFFF0000"/>
        <rFont val="Arial"/>
        <family val="2"/>
      </rPr>
      <t xml:space="preserve">(DEFICIT) </t>
    </r>
    <r>
      <rPr>
        <b/>
        <sz val="11"/>
        <rFont val="Arial"/>
        <family val="2"/>
      </rPr>
      <t>)</t>
    </r>
  </si>
  <si>
    <t>NET OPERATING INCOME</t>
  </si>
  <si>
    <t>3YR AVG 
FEE USED</t>
  </si>
  <si>
    <t>% OF FEE USED</t>
  </si>
  <si>
    <t>Program Revenues</t>
  </si>
  <si>
    <t>Program Area / Site Name</t>
  </si>
  <si>
    <t>Category</t>
  </si>
  <si>
    <t>Description of User Fee</t>
  </si>
  <si>
    <t>Fee Range</t>
  </si>
  <si>
    <t>Fee MIN</t>
  </si>
  <si>
    <t>Fee MAX</t>
  </si>
  <si>
    <t>Monthly Pass - Rec/Lap Swim</t>
  </si>
  <si>
    <t>Fee per person, per season, based upon customer type.</t>
  </si>
  <si>
    <t>$25 to $35</t>
  </si>
  <si>
    <t>Pool Rentals</t>
  </si>
  <si>
    <t>Per hour pool rental rate for private use.</t>
  </si>
  <si>
    <t>$50 to $500</t>
  </si>
  <si>
    <t>Recreation/Lap Swim</t>
  </si>
  <si>
    <t>Fee per person, per session, based upon customer type and pool location.</t>
  </si>
  <si>
    <t>Swim Lessons</t>
  </si>
  <si>
    <t>Per person, per session fees, for instructional swim lessons. Fee is based upon class type, session length, and time of year.</t>
  </si>
  <si>
    <t>$25 to $155</t>
  </si>
  <si>
    <t>Per day fee based upon location, type of event, number of guests, date of event, and type of customer.</t>
  </si>
  <si>
    <r>
      <t xml:space="preserve">$350 to </t>
    </r>
    <r>
      <rPr>
        <b/>
        <sz val="11"/>
        <color theme="1"/>
        <rFont val="Calibri"/>
        <family val="2"/>
        <scheme val="minor"/>
      </rPr>
      <t>$6,000</t>
    </r>
  </si>
  <si>
    <t>Rental - Hourly</t>
  </si>
  <si>
    <t>Per hour fee for use of the community room based upon type of event, number of guests, date of event, and type of customer.</t>
  </si>
  <si>
    <t>Per hour fee based upon type of facility, type of activity/event, location, type of customer, date, and time of day.</t>
  </si>
  <si>
    <t>Per tournament fee retained based upon amount of time prior to scheduled date of reservation.</t>
  </si>
  <si>
    <t>see note</t>
  </si>
  <si>
    <t>Fee based upon amount of time used, location, type of customer, day of week and time of year.</t>
  </si>
  <si>
    <t>Sports/Athletic Fields</t>
  </si>
  <si>
    <t>Per hour, per field fees based upon type of field, Type of activity, type of customer, location, day of the week, and time of the year.</t>
  </si>
  <si>
    <t>Per day, per space fee for cabanas; large, medium or small table areas; picnic shelters; amphitheaters; or other designated outdoor private group spaces.</t>
  </si>
  <si>
    <r>
      <t xml:space="preserve">$5 to </t>
    </r>
    <r>
      <rPr>
        <b/>
        <sz val="11"/>
        <color theme="1"/>
        <rFont val="Calibri"/>
        <family val="2"/>
        <scheme val="minor"/>
      </rPr>
      <t>$2,000</t>
    </r>
  </si>
  <si>
    <t>Per day fee for use of the warming kitchen.</t>
  </si>
  <si>
    <t>Dry Storage</t>
  </si>
  <si>
    <t>Fee based upon amount of time storage needed, location, and availability of space.</t>
  </si>
  <si>
    <t>Per day, per room rental fee for VIP rooms.</t>
  </si>
  <si>
    <t>Administrative Fees</t>
  </si>
  <si>
    <t>General &amp; Administrative Rate</t>
  </si>
  <si>
    <t>Overhead rate calculated upon actual costs of the District and applied proportionately to programs and services offered by the District.</t>
  </si>
  <si>
    <t>15% to 35%</t>
  </si>
  <si>
    <t>Key/Gate Card</t>
  </si>
  <si>
    <t>Per key/gate card fee. Refundable when key is returned.</t>
  </si>
  <si>
    <t>Non-Resident Rate</t>
  </si>
  <si>
    <t>Additional fee applied to non-residents. May be calculated as a flat rate or percentage of fee depending upon type of fee.</t>
  </si>
  <si>
    <t>$0 to $20</t>
  </si>
  <si>
    <t>Printed Publications</t>
  </si>
  <si>
    <t>Per item fee for District publications.</t>
  </si>
  <si>
    <t>$0.50 to $30</t>
  </si>
  <si>
    <t>Per transaction fee as a percentage of the total applicable fees.</t>
  </si>
  <si>
    <t>Refunds/Transfers</t>
  </si>
  <si>
    <t>Per transaction service charge for transfers, credits and refunds.</t>
  </si>
  <si>
    <t>Returned Checks</t>
  </si>
  <si>
    <t>Per transaction service charge applied to all transactions with insufficient funds.</t>
  </si>
  <si>
    <t>Classes</t>
  </si>
  <si>
    <t>Class Registration</t>
  </si>
  <si>
    <t>Per person, per session fees, for aquatics and recreation classes. Fee is based upon location, class type, session length and time of year.</t>
  </si>
  <si>
    <t>$3 to $300</t>
  </si>
  <si>
    <t>Concessions/Retail</t>
  </si>
  <si>
    <t>Misc. food and products for sale or resale at District stores or venues.</t>
  </si>
  <si>
    <t>Cleaning/Security Deposit</t>
  </si>
  <si>
    <t xml:space="preserve">Refundable per event deposit retained for cleaning or additional required staff/security applicable to all indoor facility rentals. </t>
  </si>
  <si>
    <t>Rental Deposit</t>
  </si>
  <si>
    <t>Non-refundable per event fee required to book a rental facility. Fee is based upon type of facility, date/time of year, and type of event. Applies toward event balance due.</t>
  </si>
  <si>
    <t xml:space="preserve">Electricity Use </t>
  </si>
  <si>
    <t xml:space="preserve">Fee for use of electricity in outdoor spaces for special events, programs or services. </t>
  </si>
  <si>
    <t>Equipment Rentals</t>
  </si>
  <si>
    <t>Per day, per item fee for rental/use of District equipment.</t>
  </si>
  <si>
    <t>Filming/Photography</t>
  </si>
  <si>
    <t>Per hour or day fee based upon type of customer, type of activity, location and staff required for monitoring.</t>
  </si>
  <si>
    <t>Linen Rentals</t>
  </si>
  <si>
    <t>Per item fee for table cloths or napkins.</t>
  </si>
  <si>
    <t>Per hour fee, based upon staff position classification.</t>
  </si>
  <si>
    <r>
      <t xml:space="preserve">$20 to </t>
    </r>
    <r>
      <rPr>
        <b/>
        <sz val="11"/>
        <color theme="1"/>
        <rFont val="Calibri"/>
        <family val="2"/>
        <scheme val="minor"/>
      </rPr>
      <t>$200</t>
    </r>
  </si>
  <si>
    <t>RV storage towing service within parks (from dry storage to camping spot, fee applicable each way) based upon availability.</t>
  </si>
  <si>
    <t>Planning</t>
  </si>
  <si>
    <t>Application Fees</t>
  </si>
  <si>
    <t>Per permit for Right of Entry on District owned/managed properties. Fees charged based upon actual cost.</t>
  </si>
  <si>
    <t>$1,000 to $10,000</t>
  </si>
  <si>
    <t xml:space="preserve">Deposit required to review surveys, plats, maps, appraisals, etc. </t>
  </si>
  <si>
    <t>$0 to $20,000</t>
  </si>
  <si>
    <t>Permit Fees</t>
  </si>
  <si>
    <t>Per permit fee determined by type of permit, hours of staff time, and total resources required to process permit.</t>
  </si>
  <si>
    <t>Programs</t>
  </si>
  <si>
    <t>Program/Team Registration</t>
  </si>
  <si>
    <t>Per person, per program fee for staff led teams and programs.</t>
  </si>
  <si>
    <r>
      <t xml:space="preserve">$0 to </t>
    </r>
    <r>
      <rPr>
        <b/>
        <sz val="11"/>
        <color theme="1"/>
        <rFont val="Calibri"/>
        <family val="2"/>
        <scheme val="minor"/>
      </rPr>
      <t>$700</t>
    </r>
  </si>
  <si>
    <t>Application/Processing</t>
  </si>
  <si>
    <t>Per application fee for processing.</t>
  </si>
  <si>
    <t>District Event Admission</t>
  </si>
  <si>
    <t>Per person, per entry fee based upon type of event, location, and type of customer.</t>
  </si>
  <si>
    <t>Non-District Events</t>
  </si>
  <si>
    <t>Per event fee determined by type of event, location, date, time, and type of applicant.</t>
  </si>
  <si>
    <t>Vendor Fees</t>
  </si>
  <si>
    <t>Per vendor, per day fee based upon type of vendor, type of event, and location.</t>
  </si>
  <si>
    <t>Cabins - Daily</t>
  </si>
  <si>
    <t>Per cabin, per night fee for cabin reservations. Fee based upon day of week and time of year.</t>
  </si>
  <si>
    <r>
      <t xml:space="preserve">$80 to </t>
    </r>
    <r>
      <rPr>
        <b/>
        <sz val="11"/>
        <color theme="1"/>
        <rFont val="Calibri"/>
        <family val="2"/>
        <scheme val="minor"/>
      </rPr>
      <t>$200</t>
    </r>
  </si>
  <si>
    <t>Cabins - Weekly</t>
  </si>
  <si>
    <t>Per cabin, per week fee for up to 7 days rental. Fee based upon time of year.</t>
  </si>
  <si>
    <t>$480 to $600</t>
  </si>
  <si>
    <t>Camping - Daily</t>
  </si>
  <si>
    <t>Per site, per day fee for camping reservations. Fee based upon type of campsite, amenities available, location, and time of year.</t>
  </si>
  <si>
    <t>Camping - Monthly</t>
  </si>
  <si>
    <t>Per site, per week for camping reservations. Fee based upon type of campsite, amenities available, location, and time of year.</t>
  </si>
  <si>
    <r>
      <t>$275 to</t>
    </r>
    <r>
      <rPr>
        <b/>
        <sz val="11"/>
        <color theme="1"/>
        <rFont val="Calibri"/>
        <family val="2"/>
        <scheme val="minor"/>
      </rPr>
      <t xml:space="preserve"> $1,200</t>
    </r>
  </si>
  <si>
    <t>Camping - Weekly</t>
  </si>
  <si>
    <r>
      <t xml:space="preserve">$75 to </t>
    </r>
    <r>
      <rPr>
        <b/>
        <sz val="11"/>
        <color theme="1"/>
        <rFont val="Calibri"/>
        <family val="2"/>
        <scheme val="minor"/>
      </rPr>
      <t>$400</t>
    </r>
  </si>
  <si>
    <t>Per person, per day fee for fishing. Fee based upon location, type of customer, and time of year.</t>
  </si>
  <si>
    <t>Miniature Golf</t>
  </si>
  <si>
    <t>Per person, per entry fee for miniature golfing. Fee based upon type of customer and subject to group discounts.</t>
  </si>
  <si>
    <t>Park Admission</t>
  </si>
  <si>
    <t xml:space="preserve">Per person, per day fee for admission to parks. Fee is based upon location, type of customer and time of year. </t>
  </si>
  <si>
    <t>Per vehicle, per day fee based upon type of vehicle, location, and time of year.</t>
  </si>
  <si>
    <t>Pet Admission</t>
  </si>
  <si>
    <t>Per pet, per day fee for animals including dogs and horses.</t>
  </si>
  <si>
    <t>Per year fee for annual admission or use of specific services within a park facility. Includes boat launch, day use, and specialty services. Fees based upon park location, type of pass, and customer type.</t>
  </si>
  <si>
    <r>
      <t xml:space="preserve">$0 to </t>
    </r>
    <r>
      <rPr>
        <b/>
        <sz val="11"/>
        <color theme="1"/>
        <rFont val="Calibri"/>
        <family val="2"/>
        <scheme val="minor"/>
      </rPr>
      <t>$400</t>
    </r>
  </si>
  <si>
    <t>Fishing Books</t>
  </si>
  <si>
    <t>Per book of 12 fishing passes. Fee based upon type of customer and time of year.</t>
  </si>
  <si>
    <t>Discounts</t>
  </si>
  <si>
    <t>Complimentary/Special Passes</t>
  </si>
  <si>
    <t>Promotional special event, admission, camping or program passes offered as a marketing tool. Coupons, discounts and promotional packages subject to approval by the General Manager (or designee).</t>
  </si>
  <si>
    <t>$0 to $100</t>
  </si>
  <si>
    <t>Park Preview Pass</t>
  </si>
  <si>
    <t xml:space="preserve">New visitors to the park may receive a complimentary pass to preview amenities. This pass is limited to first-time visitors or in circumstances deemed appropriate by the on-site designee. </t>
  </si>
  <si>
    <t>Dumping/Pumping Fees</t>
  </si>
  <si>
    <t>Fees for drop-in dumping, portable pumping or emergency pumping services within Parks.</t>
  </si>
  <si>
    <t xml:space="preserve">Recreation </t>
  </si>
  <si>
    <t>Membership</t>
  </si>
  <si>
    <t xml:space="preserve">Monthly fee per person. </t>
  </si>
  <si>
    <t>Youth Scholarship Membership</t>
  </si>
  <si>
    <t>Monthly fee for eligible youth based upon grant availability.</t>
  </si>
  <si>
    <t>Garden Room</t>
  </si>
  <si>
    <t>Per hour fee for use of the garden room, based upon type of event, number of guests, date of event, and type of customer.</t>
  </si>
  <si>
    <t>FEE NAME</t>
  </si>
  <si>
    <t>COMBINED</t>
  </si>
  <si>
    <t>FEE TYPE / CATEGORY / TITLE</t>
  </si>
  <si>
    <t>GL ACCOUNT</t>
  </si>
  <si>
    <t>776740 / 776741</t>
  </si>
  <si>
    <t>Daily Cost</t>
  </si>
  <si>
    <t>Total Employees (Direct and Indirect)</t>
  </si>
  <si>
    <t>Number of Employees, Direct</t>
  </si>
  <si>
    <t>Interp / Reg Parks, Indirect</t>
  </si>
  <si>
    <t>Daily</t>
  </si>
  <si>
    <t>Weekly</t>
  </si>
  <si>
    <t>Monthly</t>
  </si>
  <si>
    <t>Quarterly</t>
  </si>
  <si>
    <t>Annually</t>
  </si>
  <si>
    <t>Fee Frequency</t>
  </si>
  <si>
    <t>Fee Subsidy</t>
  </si>
  <si>
    <t>Avg Use (Users/Sites)</t>
  </si>
  <si>
    <t>Total Operating Cost By Frequency</t>
  </si>
  <si>
    <t>Frequency</t>
  </si>
  <si>
    <t>Cost</t>
  </si>
  <si>
    <t>Calculated Productive Hourly Rate (Blended)</t>
  </si>
  <si>
    <t>Total Operating Cost by Frequency</t>
  </si>
  <si>
    <t>Productive Hourly Rate per Employee</t>
  </si>
  <si>
    <t>Total Productive Hours, Employee</t>
  </si>
  <si>
    <t>Total Productive Hours, Site</t>
  </si>
  <si>
    <t>Submitted By:</t>
  </si>
  <si>
    <t>Approved By:</t>
  </si>
  <si>
    <t>Date:</t>
  </si>
  <si>
    <t>Parks-Day Use/Entry-Parking Fee</t>
  </si>
  <si>
    <t>Average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</si>
</sst>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%;[Red]\(0.00%\)"/>
    <numFmt numFmtId="166" formatCode="_(* #,##0_);_(* \(#,##0\);_(* &quot;-&quot;??_);_(@_)"/>
    <numFmt numFmtId="167" formatCode="&quot;$&quot;#,##0.00"/>
    <numFmt numFmtId="168" formatCode="_(&quot;$&quot;* #,##0_);_(&quot;$&quot;* \(#,##0\);_(&quot;$&quot;* &quot;-&quot;??_);_(@_)"/>
    <numFmt numFmtId="169" formatCode="&quot;$&quot;#,##0.0000"/>
    <numFmt numFmtId="170" formatCode="_(&quot;$&quot;* #,##0.000_);_(&quot;$&quot;* \(#,##0.000\);_(&quot;$&quot;* &quot;-&quot;??_);_(@_)"/>
    <numFmt numFmtId="171" formatCode="0.000%"/>
    <numFmt numFmtId="172" formatCode="\$\ #,##0"/>
    <numFmt numFmtId="173" formatCode="\$\ #,##0.00"/>
    <numFmt numFmtId="174" formatCode="&quot;$&quot;#,##0"/>
    <numFmt numFmtId="175" formatCode="_(* #,##0.0_);_(* \(#,##0.0\);_(* &quot;-&quot;??_);_(@_)"/>
  </numFmts>
  <fonts count="137" x14ac:knownFonts="1"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2"/>
      <name val="Helv"/>
    </font>
    <font>
      <b/>
      <i/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7"/>
      <color theme="0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u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b/>
      <sz val="18"/>
      <color theme="6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2"/>
      <color theme="6" tint="-0.499984740745262"/>
      <name val="Calibri"/>
      <family val="2"/>
      <scheme val="minor"/>
    </font>
    <font>
      <i/>
      <sz val="12"/>
      <color theme="6" tint="-0.499984740745262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0"/>
      <name val="MS Sans Serif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20"/>
      <color theme="1"/>
      <name val="Arial"/>
      <family val="2"/>
    </font>
    <font>
      <i/>
      <sz val="16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rgb="FFFF0000"/>
      <name val="Arial"/>
      <family val="2"/>
    </font>
    <font>
      <sz val="12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i/>
      <sz val="14"/>
      <color theme="1"/>
      <name val="Calibri"/>
      <family val="2"/>
      <scheme val="minor"/>
    </font>
    <font>
      <i/>
      <sz val="12"/>
      <color rgb="FFFF0000"/>
      <name val="Arial"/>
      <family val="2"/>
    </font>
    <font>
      <sz val="11"/>
      <color rgb="FF000000"/>
      <name val="Calibri"/>
      <family val="2"/>
      <scheme val="minor"/>
    </font>
    <font>
      <i/>
      <sz val="14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2"/>
      <color rgb="FFFF0000"/>
      <name val="Calibri"/>
      <family val="2"/>
      <scheme val="minor"/>
    </font>
    <font>
      <b/>
      <i/>
      <sz val="14"/>
      <color theme="1"/>
      <name val="Arial"/>
      <family val="2"/>
    </font>
    <font>
      <sz val="9"/>
      <color rgb="FFFF0000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i/>
      <sz val="9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8"/>
      <name val="Calibri"/>
      <family val="2"/>
    </font>
    <font>
      <i/>
      <sz val="8.5"/>
      <name val="Calibri"/>
      <family val="2"/>
    </font>
    <font>
      <i/>
      <sz val="8.5"/>
      <color rgb="FF000000"/>
      <name val="Calibri"/>
      <family val="2"/>
    </font>
    <font>
      <b/>
      <sz val="8.5"/>
      <name val="Calibri"/>
      <family val="2"/>
    </font>
    <font>
      <sz val="8.5"/>
      <color rgb="FF000000"/>
      <name val="Calibri"/>
      <family val="2"/>
    </font>
    <font>
      <b/>
      <sz val="8.5"/>
      <color rgb="FF000000"/>
      <name val="Calibri"/>
      <family val="2"/>
    </font>
    <font>
      <sz val="8"/>
      <color rgb="FF000000"/>
      <name val="Calibri"/>
      <family val="2"/>
    </font>
    <font>
      <i/>
      <sz val="11"/>
      <color rgb="FFFF0000"/>
      <name val="Arial"/>
      <family val="2"/>
    </font>
    <font>
      <sz val="14"/>
      <color rgb="FFFF0000"/>
      <name val="Arial"/>
      <family val="2"/>
    </font>
    <font>
      <b/>
      <i/>
      <sz val="11"/>
      <color rgb="FFFF0000"/>
      <name val="Arial"/>
      <family val="2"/>
    </font>
    <font>
      <i/>
      <sz val="10"/>
      <color rgb="FFFF000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Helv"/>
    </font>
    <font>
      <sz val="8"/>
      <name val="Helv"/>
    </font>
    <font>
      <sz val="11"/>
      <name val="Helv"/>
    </font>
    <font>
      <sz val="10"/>
      <name val="Arial"/>
      <family val="2"/>
    </font>
    <font>
      <i/>
      <sz val="14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Helv"/>
    </font>
    <font>
      <b/>
      <i/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Helv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Helv"/>
    </font>
    <font>
      <sz val="12"/>
      <color theme="1"/>
      <name val="Helv"/>
    </font>
    <font>
      <sz val="7"/>
      <name val="Calibri Light"/>
      <family val="2"/>
      <scheme val="major"/>
    </font>
    <font>
      <sz val="9"/>
      <color theme="1"/>
      <name val="Tahoma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Arial"/>
      <family val="2"/>
    </font>
    <font>
      <b/>
      <sz val="11"/>
      <color rgb="FFFF0000"/>
      <name val="Arial Black"/>
      <family val="2"/>
    </font>
    <font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2EFDA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124">
    <border>
      <left/>
      <right/>
      <top/>
      <bottom/>
      <diagonal/>
    </border>
    <border>
      <left/>
      <right/>
      <top style="dotted">
        <color indexed="12"/>
      </top>
      <bottom style="dotted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medium">
        <color indexed="64"/>
      </right>
      <top/>
      <bottom style="dotted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theme="0" tint="-0.2499465926084170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theme="0" tint="-0.2499465926084170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theme="0" tint="-0.24994659260841701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dotted">
        <color theme="0" tint="-0.24994659260841701"/>
      </right>
      <top style="thin">
        <color indexed="64"/>
      </top>
      <bottom style="thin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3F3F3F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auto="1"/>
      </right>
      <top style="thin">
        <color auto="1"/>
      </top>
      <bottom/>
      <diagonal/>
    </border>
    <border>
      <left/>
      <right style="thin">
        <color rgb="FF3F3F3F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dotted">
        <color indexed="64"/>
      </top>
      <bottom style="dotted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12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</borders>
  <cellStyleXfs count="40">
    <xf numFmtId="164" fontId="0" fillId="0" borderId="0"/>
    <xf numFmtId="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8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90" fillId="0" borderId="0"/>
    <xf numFmtId="43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105" fillId="19" borderId="85" applyNumberFormat="0" applyAlignment="0" applyProtection="0"/>
    <xf numFmtId="0" fontId="106" fillId="20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</cellStyleXfs>
  <cellXfs count="987">
    <xf numFmtId="164" fontId="0" fillId="0" borderId="0" xfId="0"/>
    <xf numFmtId="164" fontId="16" fillId="0" borderId="0" xfId="0" applyFont="1" applyAlignment="1">
      <alignment vertical="center"/>
    </xf>
    <xf numFmtId="164" fontId="21" fillId="0" borderId="0" xfId="0" applyFont="1" applyAlignment="1">
      <alignment vertical="center"/>
    </xf>
    <xf numFmtId="164" fontId="16" fillId="0" borderId="0" xfId="0" applyFont="1" applyAlignment="1">
      <alignment horizontal="right" vertical="center"/>
    </xf>
    <xf numFmtId="164" fontId="16" fillId="0" borderId="0" xfId="0" applyFont="1" applyAlignment="1">
      <alignment horizontal="center" vertical="center"/>
    </xf>
    <xf numFmtId="164" fontId="21" fillId="0" borderId="0" xfId="0" applyFont="1" applyAlignment="1">
      <alignment horizontal="center" vertical="center"/>
    </xf>
    <xf numFmtId="39" fontId="21" fillId="0" borderId="0" xfId="0" applyNumberFormat="1" applyFont="1" applyAlignment="1">
      <alignment horizontal="center" vertical="center"/>
    </xf>
    <xf numFmtId="164" fontId="17" fillId="0" borderId="0" xfId="0" applyFont="1" applyAlignment="1">
      <alignment horizontal="right" vertical="center"/>
    </xf>
    <xf numFmtId="164" fontId="18" fillId="0" borderId="0" xfId="0" applyFont="1" applyAlignment="1">
      <alignment horizontal="right" vertical="center"/>
    </xf>
    <xf numFmtId="14" fontId="16" fillId="2" borderId="2" xfId="0" applyNumberFormat="1" applyFont="1" applyFill="1" applyBorder="1" applyAlignment="1" applyProtection="1">
      <alignment horizontal="center" vertical="center"/>
      <protection locked="0"/>
    </xf>
    <xf numFmtId="6" fontId="21" fillId="0" borderId="0" xfId="0" applyNumberFormat="1" applyFont="1" applyAlignment="1">
      <alignment horizontal="center" vertical="center"/>
    </xf>
    <xf numFmtId="164" fontId="25" fillId="0" borderId="0" xfId="0" applyFont="1" applyAlignment="1">
      <alignment horizontal="left" vertical="center"/>
    </xf>
    <xf numFmtId="165" fontId="21" fillId="0" borderId="0" xfId="0" applyNumberFormat="1" applyFont="1" applyAlignment="1">
      <alignment horizontal="center" vertical="center"/>
    </xf>
    <xf numFmtId="164" fontId="18" fillId="0" borderId="0" xfId="0" applyFont="1" applyAlignment="1">
      <alignment horizontal="left"/>
    </xf>
    <xf numFmtId="164" fontId="17" fillId="0" borderId="0" xfId="0" applyFont="1" applyAlignment="1">
      <alignment horizontal="left"/>
    </xf>
    <xf numFmtId="164" fontId="26" fillId="0" borderId="0" xfId="0" applyFont="1" applyAlignment="1">
      <alignment horizontal="right" vertical="center"/>
    </xf>
    <xf numFmtId="164" fontId="22" fillId="0" borderId="0" xfId="0" applyFont="1" applyAlignment="1">
      <alignment vertical="center"/>
    </xf>
    <xf numFmtId="164" fontId="28" fillId="0" borderId="0" xfId="0" applyFont="1" applyAlignment="1">
      <alignment horizontal="left" vertical="center"/>
    </xf>
    <xf numFmtId="5" fontId="56" fillId="2" borderId="1" xfId="1" applyNumberFormat="1" applyFont="1" applyFill="1" applyBorder="1" applyAlignment="1" applyProtection="1">
      <alignment horizontal="center" vertical="center"/>
      <protection locked="0"/>
    </xf>
    <xf numFmtId="9" fontId="56" fillId="0" borderId="14" xfId="2" applyFont="1" applyBorder="1" applyAlignment="1" applyProtection="1">
      <alignment horizontal="center" vertical="center"/>
    </xf>
    <xf numFmtId="0" fontId="18" fillId="0" borderId="0" xfId="12" applyFont="1" applyAlignment="1">
      <alignment horizontal="left" vertical="center"/>
    </xf>
    <xf numFmtId="0" fontId="12" fillId="0" borderId="0" xfId="12" applyAlignment="1">
      <alignment vertical="center"/>
    </xf>
    <xf numFmtId="0" fontId="30" fillId="0" borderId="0" xfId="12" applyFont="1" applyAlignment="1">
      <alignment horizontal="left" vertical="center"/>
    </xf>
    <xf numFmtId="0" fontId="30" fillId="0" borderId="0" xfId="12" applyFont="1" applyAlignment="1">
      <alignment horizontal="left" vertical="center" wrapText="1"/>
    </xf>
    <xf numFmtId="0" fontId="19" fillId="0" borderId="0" xfId="12" applyFont="1" applyAlignment="1">
      <alignment horizontal="left" vertical="center"/>
    </xf>
    <xf numFmtId="0" fontId="31" fillId="0" borderId="0" xfId="12" applyFont="1" applyAlignment="1">
      <alignment horizontal="left" vertical="center"/>
    </xf>
    <xf numFmtId="0" fontId="31" fillId="0" borderId="0" xfId="12" applyFont="1" applyAlignment="1">
      <alignment horizontal="left" vertical="center" wrapText="1"/>
    </xf>
    <xf numFmtId="0" fontId="32" fillId="0" borderId="18" xfId="12" applyFont="1" applyBorder="1" applyAlignment="1">
      <alignment horizontal="left" vertical="center"/>
    </xf>
    <xf numFmtId="0" fontId="19" fillId="0" borderId="18" xfId="12" applyFont="1" applyBorder="1" applyAlignment="1">
      <alignment horizontal="left" vertical="center"/>
    </xf>
    <xf numFmtId="0" fontId="19" fillId="0" borderId="18" xfId="12" applyFont="1" applyBorder="1" applyAlignment="1">
      <alignment horizontal="left" vertical="center" wrapText="1"/>
    </xf>
    <xf numFmtId="0" fontId="12" fillId="0" borderId="18" xfId="12" applyBorder="1" applyAlignment="1">
      <alignment vertical="center"/>
    </xf>
    <xf numFmtId="0" fontId="32" fillId="0" borderId="0" xfId="12" applyFont="1" applyAlignment="1">
      <alignment horizontal="left" vertical="center"/>
    </xf>
    <xf numFmtId="0" fontId="19" fillId="0" borderId="0" xfId="12" applyFont="1" applyAlignment="1">
      <alignment horizontal="left" vertical="center" wrapText="1"/>
    </xf>
    <xf numFmtId="0" fontId="37" fillId="0" borderId="18" xfId="12" applyFont="1" applyBorder="1" applyAlignment="1">
      <alignment vertical="center"/>
    </xf>
    <xf numFmtId="0" fontId="39" fillId="0" borderId="0" xfId="12" applyFont="1" applyAlignment="1">
      <alignment vertical="center"/>
    </xf>
    <xf numFmtId="0" fontId="12" fillId="0" borderId="21" xfId="12" applyBorder="1" applyAlignment="1">
      <alignment vertical="center"/>
    </xf>
    <xf numFmtId="0" fontId="12" fillId="0" borderId="22" xfId="12" applyBorder="1" applyAlignment="1">
      <alignment vertical="center"/>
    </xf>
    <xf numFmtId="0" fontId="12" fillId="5" borderId="21" xfId="12" applyFill="1" applyBorder="1" applyAlignment="1">
      <alignment vertical="center"/>
    </xf>
    <xf numFmtId="0" fontId="12" fillId="5" borderId="0" xfId="12" applyFill="1" applyAlignment="1">
      <alignment vertical="center"/>
    </xf>
    <xf numFmtId="0" fontId="12" fillId="5" borderId="22" xfId="12" applyFill="1" applyBorder="1" applyAlignment="1">
      <alignment vertical="center"/>
    </xf>
    <xf numFmtId="0" fontId="29" fillId="0" borderId="21" xfId="12" applyFont="1" applyBorder="1" applyAlignment="1">
      <alignment horizontal="right" vertical="center"/>
    </xf>
    <xf numFmtId="0" fontId="12" fillId="4" borderId="31" xfId="12" applyFill="1" applyBorder="1" applyAlignment="1" applyProtection="1">
      <alignment horizontal="center" vertical="center"/>
      <protection locked="0"/>
    </xf>
    <xf numFmtId="0" fontId="29" fillId="5" borderId="21" xfId="12" applyFont="1" applyFill="1" applyBorder="1" applyAlignment="1">
      <alignment horizontal="right" vertical="center"/>
    </xf>
    <xf numFmtId="0" fontId="29" fillId="5" borderId="0" xfId="12" applyFont="1" applyFill="1" applyAlignment="1">
      <alignment horizontal="right" vertical="center"/>
    </xf>
    <xf numFmtId="0" fontId="12" fillId="5" borderId="22" xfId="12" applyFill="1" applyBorder="1" applyAlignment="1">
      <alignment horizontal="center" vertical="center"/>
    </xf>
    <xf numFmtId="0" fontId="49" fillId="4" borderId="31" xfId="12" applyFont="1" applyFill="1" applyBorder="1" applyAlignment="1" applyProtection="1">
      <alignment horizontal="center" vertical="center"/>
      <protection locked="0"/>
    </xf>
    <xf numFmtId="0" fontId="41" fillId="5" borderId="0" xfId="12" applyFont="1" applyFill="1" applyAlignment="1">
      <alignment horizontal="right" vertical="center"/>
    </xf>
    <xf numFmtId="169" fontId="0" fillId="4" borderId="31" xfId="13" applyNumberFormat="1" applyFont="1" applyFill="1" applyBorder="1" applyAlignment="1" applyProtection="1">
      <alignment horizontal="center" vertical="center"/>
      <protection locked="0"/>
    </xf>
    <xf numFmtId="167" fontId="0" fillId="5" borderId="31" xfId="13" applyNumberFormat="1" applyFont="1" applyFill="1" applyBorder="1" applyAlignment="1" applyProtection="1">
      <alignment horizontal="center" vertical="center"/>
    </xf>
    <xf numFmtId="9" fontId="0" fillId="4" borderId="31" xfId="14" applyFont="1" applyFill="1" applyBorder="1" applyAlignment="1" applyProtection="1">
      <alignment horizontal="center" vertical="center"/>
      <protection locked="0"/>
    </xf>
    <xf numFmtId="9" fontId="0" fillId="5" borderId="22" xfId="14" applyFont="1" applyFill="1" applyBorder="1" applyAlignment="1" applyProtection="1">
      <alignment horizontal="center" vertical="center"/>
    </xf>
    <xf numFmtId="0" fontId="12" fillId="0" borderId="16" xfId="12" applyBorder="1" applyAlignment="1">
      <alignment horizontal="center" vertical="center"/>
    </xf>
    <xf numFmtId="0" fontId="12" fillId="0" borderId="3" xfId="12" applyBorder="1" applyAlignment="1">
      <alignment horizontal="center" vertical="center"/>
    </xf>
    <xf numFmtId="0" fontId="12" fillId="0" borderId="37" xfId="12" applyBorder="1" applyAlignment="1">
      <alignment horizontal="center" vertical="center"/>
    </xf>
    <xf numFmtId="0" fontId="12" fillId="0" borderId="38" xfId="12" applyBorder="1" applyAlignment="1">
      <alignment horizontal="center" vertical="center"/>
    </xf>
    <xf numFmtId="0" fontId="12" fillId="0" borderId="39" xfId="12" applyBorder="1" applyAlignment="1">
      <alignment horizontal="center" vertical="center"/>
    </xf>
    <xf numFmtId="0" fontId="12" fillId="0" borderId="17" xfId="12" applyBorder="1" applyAlignment="1">
      <alignment horizontal="center" vertical="center"/>
    </xf>
    <xf numFmtId="0" fontId="42" fillId="0" borderId="21" xfId="12" applyFont="1" applyBorder="1" applyAlignment="1">
      <alignment horizontal="right" vertical="center"/>
    </xf>
    <xf numFmtId="0" fontId="42" fillId="0" borderId="40" xfId="12" applyFont="1" applyBorder="1" applyAlignment="1">
      <alignment horizontal="center" vertical="center"/>
    </xf>
    <xf numFmtId="0" fontId="43" fillId="0" borderId="0" xfId="12" applyFont="1" applyAlignment="1">
      <alignment vertical="center"/>
    </xf>
    <xf numFmtId="0" fontId="43" fillId="5" borderId="21" xfId="12" applyFont="1" applyFill="1" applyBorder="1" applyAlignment="1">
      <alignment vertical="center"/>
    </xf>
    <xf numFmtId="0" fontId="44" fillId="5" borderId="0" xfId="12" applyFont="1" applyFill="1" applyAlignment="1">
      <alignment horizontal="right" vertical="center"/>
    </xf>
    <xf numFmtId="0" fontId="44" fillId="5" borderId="31" xfId="12" applyFont="1" applyFill="1" applyBorder="1" applyAlignment="1">
      <alignment horizontal="center" vertical="center"/>
    </xf>
    <xf numFmtId="0" fontId="12" fillId="0" borderId="41" xfId="12" applyBorder="1" applyAlignment="1">
      <alignment horizontal="center" vertical="center"/>
    </xf>
    <xf numFmtId="0" fontId="12" fillId="0" borderId="42" xfId="12" applyBorder="1" applyAlignment="1">
      <alignment horizontal="center" vertical="center"/>
    </xf>
    <xf numFmtId="0" fontId="12" fillId="0" borderId="43" xfId="12" applyBorder="1" applyAlignment="1">
      <alignment horizontal="center" vertical="center"/>
    </xf>
    <xf numFmtId="0" fontId="12" fillId="0" borderId="44" xfId="12" applyBorder="1" applyAlignment="1">
      <alignment horizontal="center" vertical="center"/>
    </xf>
    <xf numFmtId="0" fontId="12" fillId="0" borderId="45" xfId="12" applyBorder="1" applyAlignment="1">
      <alignment horizontal="center" vertical="center"/>
    </xf>
    <xf numFmtId="0" fontId="12" fillId="0" borderId="46" xfId="12" applyBorder="1" applyAlignment="1">
      <alignment horizontal="center" vertical="center"/>
    </xf>
    <xf numFmtId="0" fontId="42" fillId="0" borderId="47" xfId="12" applyFont="1" applyBorder="1" applyAlignment="1">
      <alignment horizontal="right" vertical="center"/>
    </xf>
    <xf numFmtId="1" fontId="42" fillId="0" borderId="48" xfId="12" applyNumberFormat="1" applyFont="1" applyBorder="1" applyAlignment="1">
      <alignment horizontal="center" vertical="center"/>
    </xf>
    <xf numFmtId="168" fontId="45" fillId="0" borderId="0" xfId="12" applyNumberFormat="1" applyFont="1" applyAlignment="1">
      <alignment vertical="center"/>
    </xf>
    <xf numFmtId="168" fontId="45" fillId="5" borderId="47" xfId="12" applyNumberFormat="1" applyFont="1" applyFill="1" applyBorder="1" applyAlignment="1">
      <alignment vertical="center"/>
    </xf>
    <xf numFmtId="168" fontId="43" fillId="5" borderId="18" xfId="12" applyNumberFormat="1" applyFont="1" applyFill="1" applyBorder="1" applyAlignment="1">
      <alignment horizontal="right" vertical="center"/>
    </xf>
    <xf numFmtId="0" fontId="44" fillId="5" borderId="48" xfId="12" applyFont="1" applyFill="1" applyBorder="1" applyAlignment="1">
      <alignment horizontal="center" vertical="center"/>
    </xf>
    <xf numFmtId="0" fontId="45" fillId="0" borderId="0" xfId="12" applyFont="1" applyAlignment="1">
      <alignment vertical="center"/>
    </xf>
    <xf numFmtId="0" fontId="42" fillId="0" borderId="41" xfId="12" applyFont="1" applyBorder="1" applyAlignment="1">
      <alignment horizontal="center" vertical="center"/>
    </xf>
    <xf numFmtId="0" fontId="42" fillId="0" borderId="42" xfId="12" applyFont="1" applyBorder="1" applyAlignment="1">
      <alignment horizontal="center" vertical="center"/>
    </xf>
    <xf numFmtId="0" fontId="42" fillId="0" borderId="43" xfId="12" applyFont="1" applyBorder="1" applyAlignment="1">
      <alignment horizontal="center" vertical="center"/>
    </xf>
    <xf numFmtId="0" fontId="42" fillId="0" borderId="44" xfId="12" applyFont="1" applyBorder="1" applyAlignment="1">
      <alignment horizontal="center" vertical="center"/>
    </xf>
    <xf numFmtId="0" fontId="42" fillId="0" borderId="45" xfId="12" applyFont="1" applyBorder="1" applyAlignment="1">
      <alignment horizontal="center" vertical="center"/>
    </xf>
    <xf numFmtId="0" fontId="39" fillId="0" borderId="42" xfId="12" applyFont="1" applyBorder="1" applyAlignment="1">
      <alignment horizontal="center" vertical="center"/>
    </xf>
    <xf numFmtId="0" fontId="39" fillId="0" borderId="46" xfId="12" applyFont="1" applyBorder="1" applyAlignment="1">
      <alignment horizontal="center" vertical="center"/>
    </xf>
    <xf numFmtId="0" fontId="46" fillId="0" borderId="15" xfId="12" applyFont="1" applyBorder="1" applyAlignment="1">
      <alignment vertical="center"/>
    </xf>
    <xf numFmtId="168" fontId="47" fillId="0" borderId="49" xfId="12" applyNumberFormat="1" applyFont="1" applyBorder="1" applyAlignment="1">
      <alignment vertical="center"/>
    </xf>
    <xf numFmtId="168" fontId="47" fillId="0" borderId="0" xfId="12" applyNumberFormat="1" applyFont="1" applyAlignment="1">
      <alignment vertical="center"/>
    </xf>
    <xf numFmtId="0" fontId="46" fillId="5" borderId="15" xfId="12" applyFont="1" applyFill="1" applyBorder="1" applyAlignment="1">
      <alignment vertical="center"/>
    </xf>
    <xf numFmtId="168" fontId="47" fillId="5" borderId="42" xfId="12" applyNumberFormat="1" applyFont="1" applyFill="1" applyBorder="1" applyAlignment="1">
      <alignment vertical="center"/>
    </xf>
    <xf numFmtId="168" fontId="47" fillId="5" borderId="49" xfId="12" applyNumberFormat="1" applyFont="1" applyFill="1" applyBorder="1" applyAlignment="1">
      <alignment vertical="center"/>
    </xf>
    <xf numFmtId="0" fontId="47" fillId="0" borderId="0" xfId="12" applyFont="1" applyAlignment="1">
      <alignment vertical="center"/>
    </xf>
    <xf numFmtId="0" fontId="43" fillId="0" borderId="21" xfId="12" applyFont="1" applyBorder="1" applyAlignment="1">
      <alignment horizontal="right" vertical="center"/>
    </xf>
    <xf numFmtId="168" fontId="43" fillId="0" borderId="22" xfId="13" applyNumberFormat="1" applyFont="1" applyBorder="1" applyAlignment="1" applyProtection="1">
      <alignment vertical="center"/>
    </xf>
    <xf numFmtId="168" fontId="43" fillId="0" borderId="0" xfId="13" applyNumberFormat="1" applyFont="1" applyAlignment="1" applyProtection="1">
      <alignment vertical="center"/>
    </xf>
    <xf numFmtId="168" fontId="43" fillId="0" borderId="21" xfId="13" applyNumberFormat="1" applyFont="1" applyFill="1" applyBorder="1" applyAlignment="1" applyProtection="1">
      <alignment horizontal="right" vertical="center"/>
    </xf>
    <xf numFmtId="168" fontId="43" fillId="5" borderId="21" xfId="13" applyNumberFormat="1" applyFont="1" applyFill="1" applyBorder="1" applyAlignment="1" applyProtection="1">
      <alignment vertical="center"/>
    </xf>
    <xf numFmtId="168" fontId="43" fillId="5" borderId="0" xfId="13" applyNumberFormat="1" applyFont="1" applyFill="1" applyBorder="1" applyAlignment="1" applyProtection="1">
      <alignment horizontal="right" vertical="center"/>
    </xf>
    <xf numFmtId="168" fontId="43" fillId="5" borderId="22" xfId="13" applyNumberFormat="1" applyFont="1" applyFill="1" applyBorder="1" applyAlignment="1" applyProtection="1">
      <alignment vertical="center"/>
    </xf>
    <xf numFmtId="168" fontId="0" fillId="0" borderId="22" xfId="13" applyNumberFormat="1" applyFont="1" applyBorder="1" applyAlignment="1" applyProtection="1">
      <alignment vertical="center"/>
    </xf>
    <xf numFmtId="168" fontId="0" fillId="0" borderId="0" xfId="13" applyNumberFormat="1" applyFont="1" applyAlignment="1" applyProtection="1">
      <alignment vertical="center"/>
    </xf>
    <xf numFmtId="168" fontId="0" fillId="0" borderId="21" xfId="13" applyNumberFormat="1" applyFont="1" applyBorder="1" applyAlignment="1" applyProtection="1">
      <alignment vertical="center"/>
    </xf>
    <xf numFmtId="168" fontId="0" fillId="5" borderId="21" xfId="13" applyNumberFormat="1" applyFont="1" applyFill="1" applyBorder="1" applyAlignment="1" applyProtection="1">
      <alignment vertical="center"/>
    </xf>
    <xf numFmtId="168" fontId="0" fillId="5" borderId="0" xfId="13" applyNumberFormat="1" applyFont="1" applyFill="1" applyBorder="1" applyAlignment="1" applyProtection="1">
      <alignment vertical="center"/>
    </xf>
    <xf numFmtId="168" fontId="0" fillId="5" borderId="22" xfId="13" applyNumberFormat="1" applyFont="1" applyFill="1" applyBorder="1" applyAlignment="1" applyProtection="1">
      <alignment vertical="center"/>
    </xf>
    <xf numFmtId="0" fontId="12" fillId="0" borderId="21" xfId="12" applyBorder="1" applyAlignment="1">
      <alignment horizontal="right" vertical="center"/>
    </xf>
    <xf numFmtId="44" fontId="0" fillId="0" borderId="22" xfId="13" applyFont="1" applyBorder="1" applyAlignment="1" applyProtection="1">
      <alignment vertical="center"/>
    </xf>
    <xf numFmtId="170" fontId="0" fillId="0" borderId="0" xfId="13" applyNumberFormat="1" applyFont="1" applyAlignment="1" applyProtection="1">
      <alignment vertical="center"/>
    </xf>
    <xf numFmtId="168" fontId="0" fillId="0" borderId="21" xfId="13" applyNumberFormat="1" applyFont="1" applyBorder="1" applyAlignment="1" applyProtection="1">
      <alignment horizontal="right" vertical="center"/>
    </xf>
    <xf numFmtId="44" fontId="0" fillId="0" borderId="48" xfId="13" applyFont="1" applyBorder="1" applyAlignment="1" applyProtection="1">
      <alignment vertical="center"/>
    </xf>
    <xf numFmtId="168" fontId="43" fillId="5" borderId="48" xfId="13" applyNumberFormat="1" applyFont="1" applyFill="1" applyBorder="1" applyAlignment="1" applyProtection="1">
      <alignment vertical="center"/>
    </xf>
    <xf numFmtId="168" fontId="12" fillId="0" borderId="22" xfId="13" applyNumberFormat="1" applyFont="1" applyBorder="1" applyAlignment="1" applyProtection="1">
      <alignment horizontal="right" vertical="center"/>
    </xf>
    <xf numFmtId="168" fontId="12" fillId="0" borderId="0" xfId="13" applyNumberFormat="1" applyFont="1" applyAlignment="1" applyProtection="1">
      <alignment vertical="center"/>
    </xf>
    <xf numFmtId="168" fontId="12" fillId="0" borderId="21" xfId="13" applyNumberFormat="1" applyFont="1" applyBorder="1" applyAlignment="1" applyProtection="1">
      <alignment horizontal="right" vertical="center"/>
    </xf>
    <xf numFmtId="168" fontId="12" fillId="5" borderId="21" xfId="13" applyNumberFormat="1" applyFont="1" applyFill="1" applyBorder="1" applyAlignment="1" applyProtection="1">
      <alignment vertical="center"/>
    </xf>
    <xf numFmtId="168" fontId="43" fillId="5" borderId="22" xfId="13" applyNumberFormat="1" applyFont="1" applyFill="1" applyBorder="1" applyAlignment="1" applyProtection="1">
      <alignment horizontal="right" vertical="center"/>
    </xf>
    <xf numFmtId="168" fontId="12" fillId="0" borderId="22" xfId="13" applyNumberFormat="1" applyFont="1" applyBorder="1" applyAlignment="1" applyProtection="1">
      <alignment vertical="center"/>
    </xf>
    <xf numFmtId="168" fontId="12" fillId="0" borderId="21" xfId="13" applyNumberFormat="1" applyFont="1" applyBorder="1" applyAlignment="1" applyProtection="1">
      <alignment vertical="center"/>
    </xf>
    <xf numFmtId="168" fontId="43" fillId="5" borderId="0" xfId="13" applyNumberFormat="1" applyFont="1" applyFill="1" applyBorder="1" applyAlignment="1" applyProtection="1">
      <alignment vertical="center"/>
    </xf>
    <xf numFmtId="0" fontId="33" fillId="0" borderId="0" xfId="12" applyFont="1" applyAlignment="1">
      <alignment vertical="center"/>
    </xf>
    <xf numFmtId="0" fontId="12" fillId="0" borderId="23" xfId="12" applyBorder="1" applyAlignment="1">
      <alignment horizontal="right" vertical="center"/>
    </xf>
    <xf numFmtId="168" fontId="12" fillId="0" borderId="24" xfId="13" applyNumberFormat="1" applyFont="1" applyBorder="1" applyAlignment="1" applyProtection="1">
      <alignment horizontal="right" vertical="center"/>
    </xf>
    <xf numFmtId="168" fontId="12" fillId="0" borderId="23" xfId="13" applyNumberFormat="1" applyFont="1" applyBorder="1" applyAlignment="1" applyProtection="1">
      <alignment horizontal="right" vertical="center"/>
    </xf>
    <xf numFmtId="168" fontId="12" fillId="5" borderId="23" xfId="13" applyNumberFormat="1" applyFont="1" applyFill="1" applyBorder="1" applyAlignment="1" applyProtection="1">
      <alignment vertical="center"/>
    </xf>
    <xf numFmtId="168" fontId="43" fillId="5" borderId="34" xfId="13" applyNumberFormat="1" applyFont="1" applyFill="1" applyBorder="1" applyAlignment="1" applyProtection="1">
      <alignment horizontal="right" vertical="center"/>
    </xf>
    <xf numFmtId="168" fontId="43" fillId="5" borderId="24" xfId="13" applyNumberFormat="1" applyFont="1" applyFill="1" applyBorder="1" applyAlignment="1" applyProtection="1">
      <alignment horizontal="right" vertical="center"/>
    </xf>
    <xf numFmtId="0" fontId="29" fillId="0" borderId="19" xfId="12" applyFont="1" applyBorder="1" applyAlignment="1">
      <alignment horizontal="right" vertical="center"/>
    </xf>
    <xf numFmtId="168" fontId="29" fillId="0" borderId="20" xfId="12" applyNumberFormat="1" applyFont="1" applyBorder="1" applyAlignment="1">
      <alignment horizontal="right" vertical="center"/>
    </xf>
    <xf numFmtId="168" fontId="12" fillId="0" borderId="0" xfId="12" applyNumberFormat="1" applyAlignment="1">
      <alignment vertical="center"/>
    </xf>
    <xf numFmtId="168" fontId="29" fillId="0" borderId="19" xfId="12" applyNumberFormat="1" applyFont="1" applyBorder="1" applyAlignment="1">
      <alignment horizontal="right" vertical="center"/>
    </xf>
    <xf numFmtId="168" fontId="12" fillId="5" borderId="19" xfId="12" applyNumberFormat="1" applyFill="1" applyBorder="1" applyAlignment="1">
      <alignment vertical="center"/>
    </xf>
    <xf numFmtId="168" fontId="29" fillId="5" borderId="50" xfId="12" applyNumberFormat="1" applyFont="1" applyFill="1" applyBorder="1" applyAlignment="1">
      <alignment horizontal="right" vertical="center"/>
    </xf>
    <xf numFmtId="168" fontId="29" fillId="5" borderId="20" xfId="12" applyNumberFormat="1" applyFont="1" applyFill="1" applyBorder="1" applyAlignment="1">
      <alignment horizontal="right" vertical="center"/>
    </xf>
    <xf numFmtId="0" fontId="48" fillId="0" borderId="0" xfId="12" applyFont="1" applyAlignment="1">
      <alignment horizontal="right" vertical="center"/>
    </xf>
    <xf numFmtId="0" fontId="38" fillId="0" borderId="21" xfId="12" applyFont="1" applyBorder="1" applyAlignment="1">
      <alignment horizontal="right" vertical="center"/>
    </xf>
    <xf numFmtId="168" fontId="38" fillId="6" borderId="51" xfId="13" applyNumberFormat="1" applyFont="1" applyFill="1" applyBorder="1" applyAlignment="1" applyProtection="1">
      <alignment horizontal="right" vertical="center"/>
    </xf>
    <xf numFmtId="168" fontId="33" fillId="0" borderId="0" xfId="12" applyNumberFormat="1" applyFont="1" applyAlignment="1">
      <alignment vertical="center"/>
    </xf>
    <xf numFmtId="168" fontId="33" fillId="5" borderId="21" xfId="12" applyNumberFormat="1" applyFont="1" applyFill="1" applyBorder="1" applyAlignment="1">
      <alignment vertical="center"/>
    </xf>
    <xf numFmtId="168" fontId="44" fillId="5" borderId="0" xfId="12" applyNumberFormat="1" applyFont="1" applyFill="1" applyAlignment="1">
      <alignment horizontal="right" vertical="center"/>
    </xf>
    <xf numFmtId="168" fontId="44" fillId="6" borderId="51" xfId="13" applyNumberFormat="1" applyFont="1" applyFill="1" applyBorder="1" applyAlignment="1" applyProtection="1">
      <alignment horizontal="right" vertical="center"/>
    </xf>
    <xf numFmtId="0" fontId="49" fillId="0" borderId="0" xfId="12" applyFont="1" applyAlignment="1">
      <alignment vertical="center"/>
    </xf>
    <xf numFmtId="0" fontId="44" fillId="5" borderId="0" xfId="12" applyFont="1" applyFill="1" applyAlignment="1">
      <alignment vertical="center"/>
    </xf>
    <xf numFmtId="0" fontId="44" fillId="5" borderId="22" xfId="12" applyFont="1" applyFill="1" applyBorder="1" applyAlignment="1">
      <alignment vertical="center"/>
    </xf>
    <xf numFmtId="0" fontId="48" fillId="0" borderId="21" xfId="12" applyFont="1" applyBorder="1" applyAlignment="1">
      <alignment horizontal="right" vertical="center"/>
    </xf>
    <xf numFmtId="44" fontId="50" fillId="3" borderId="22" xfId="12" applyNumberFormat="1" applyFont="1" applyFill="1" applyBorder="1" applyAlignment="1">
      <alignment horizontal="right" vertical="center"/>
    </xf>
    <xf numFmtId="0" fontId="48" fillId="5" borderId="21" xfId="12" applyFont="1" applyFill="1" applyBorder="1" applyAlignment="1">
      <alignment horizontal="right" vertical="center"/>
    </xf>
    <xf numFmtId="0" fontId="51" fillId="5" borderId="0" xfId="12" applyFont="1" applyFill="1" applyAlignment="1">
      <alignment horizontal="right" vertical="center"/>
    </xf>
    <xf numFmtId="44" fontId="51" fillId="3" borderId="22" xfId="12" applyNumberFormat="1" applyFont="1" applyFill="1" applyBorder="1" applyAlignment="1">
      <alignment horizontal="right" vertical="center"/>
    </xf>
    <xf numFmtId="0" fontId="49" fillId="5" borderId="21" xfId="12" applyFont="1" applyFill="1" applyBorder="1" applyAlignment="1">
      <alignment vertical="center"/>
    </xf>
    <xf numFmtId="0" fontId="52" fillId="0" borderId="0" xfId="12" applyFont="1" applyAlignment="1">
      <alignment horizontal="right" vertical="center"/>
    </xf>
    <xf numFmtId="0" fontId="52" fillId="5" borderId="21" xfId="12" applyFont="1" applyFill="1" applyBorder="1" applyAlignment="1">
      <alignment horizontal="right" vertical="center"/>
    </xf>
    <xf numFmtId="0" fontId="48" fillId="0" borderId="23" xfId="12" applyFont="1" applyBorder="1" applyAlignment="1">
      <alignment horizontal="right" vertical="center"/>
    </xf>
    <xf numFmtId="44" fontId="50" fillId="3" borderId="24" xfId="12" applyNumberFormat="1" applyFont="1" applyFill="1" applyBorder="1" applyAlignment="1">
      <alignment horizontal="right" vertical="center"/>
    </xf>
    <xf numFmtId="0" fontId="12" fillId="5" borderId="23" xfId="12" applyFill="1" applyBorder="1" applyAlignment="1">
      <alignment vertical="center"/>
    </xf>
    <xf numFmtId="0" fontId="51" fillId="5" borderId="34" xfId="12" applyFont="1" applyFill="1" applyBorder="1" applyAlignment="1">
      <alignment horizontal="right" vertical="center"/>
    </xf>
    <xf numFmtId="44" fontId="51" fillId="3" borderId="24" xfId="12" applyNumberFormat="1" applyFont="1" applyFill="1" applyBorder="1" applyAlignment="1">
      <alignment horizontal="right" vertical="center"/>
    </xf>
    <xf numFmtId="44" fontId="12" fillId="0" borderId="0" xfId="12" applyNumberFormat="1" applyAlignment="1">
      <alignment vertical="center"/>
    </xf>
    <xf numFmtId="0" fontId="32" fillId="0" borderId="0" xfId="15" applyFont="1"/>
    <xf numFmtId="0" fontId="58" fillId="0" borderId="0" xfId="16" applyFont="1" applyProtection="1">
      <protection locked="0"/>
    </xf>
    <xf numFmtId="168" fontId="32" fillId="0" borderId="0" xfId="17" applyNumberFormat="1" applyFont="1"/>
    <xf numFmtId="0" fontId="59" fillId="0" borderId="0" xfId="16" applyFont="1" applyProtection="1">
      <protection locked="0"/>
    </xf>
    <xf numFmtId="0" fontId="60" fillId="0" borderId="0" xfId="16" applyFont="1" applyProtection="1">
      <protection locked="0"/>
    </xf>
    <xf numFmtId="0" fontId="61" fillId="7" borderId="19" xfId="15" applyFont="1" applyFill="1" applyBorder="1" applyAlignment="1">
      <alignment horizontal="center" vertical="center" wrapText="1"/>
    </xf>
    <xf numFmtId="0" fontId="61" fillId="0" borderId="19" xfId="15" applyFont="1" applyBorder="1" applyAlignment="1">
      <alignment horizontal="centerContinuous" vertical="center"/>
    </xf>
    <xf numFmtId="0" fontId="61" fillId="0" borderId="50" xfId="15" applyFont="1" applyBorder="1" applyAlignment="1">
      <alignment horizontal="centerContinuous" vertical="center"/>
    </xf>
    <xf numFmtId="0" fontId="61" fillId="0" borderId="20" xfId="15" applyFont="1" applyBorder="1" applyAlignment="1">
      <alignment horizontal="centerContinuous" vertical="center"/>
    </xf>
    <xf numFmtId="0" fontId="32" fillId="0" borderId="0" xfId="15" applyFont="1" applyAlignment="1">
      <alignment horizontal="center" vertical="center"/>
    </xf>
    <xf numFmtId="0" fontId="61" fillId="8" borderId="56" xfId="15" applyFont="1" applyFill="1" applyBorder="1" applyAlignment="1">
      <alignment horizontal="center" vertical="center"/>
    </xf>
    <xf numFmtId="0" fontId="61" fillId="8" borderId="41" xfId="15" applyFont="1" applyFill="1" applyBorder="1" applyAlignment="1">
      <alignment horizontal="center" vertical="center"/>
    </xf>
    <xf numFmtId="0" fontId="11" fillId="0" borderId="57" xfId="15" applyBorder="1" applyAlignment="1">
      <alignment horizontal="center" vertical="center"/>
    </xf>
    <xf numFmtId="0" fontId="11" fillId="0" borderId="56" xfId="15" applyBorder="1" applyAlignment="1">
      <alignment horizontal="center" vertical="center"/>
    </xf>
    <xf numFmtId="0" fontId="11" fillId="0" borderId="31" xfId="15" applyBorder="1" applyAlignment="1">
      <alignment horizontal="center" vertical="center"/>
    </xf>
    <xf numFmtId="0" fontId="32" fillId="0" borderId="0" xfId="15" applyFont="1" applyAlignment="1">
      <alignment horizontal="center" vertical="center" wrapText="1"/>
    </xf>
    <xf numFmtId="0" fontId="61" fillId="7" borderId="41" xfId="15" applyFont="1" applyFill="1" applyBorder="1" applyAlignment="1">
      <alignment horizontal="center" vertical="center" wrapText="1"/>
    </xf>
    <xf numFmtId="0" fontId="32" fillId="0" borderId="57" xfId="15" applyFont="1" applyBorder="1" applyAlignment="1">
      <alignment horizontal="center" vertical="center" wrapText="1"/>
    </xf>
    <xf numFmtId="0" fontId="32" fillId="0" borderId="56" xfId="15" applyFont="1" applyBorder="1" applyAlignment="1">
      <alignment horizontal="center" vertical="center" wrapText="1"/>
    </xf>
    <xf numFmtId="0" fontId="32" fillId="0" borderId="31" xfId="15" applyFont="1" applyBorder="1" applyAlignment="1">
      <alignment horizontal="center" vertical="center" wrapText="1"/>
    </xf>
    <xf numFmtId="0" fontId="61" fillId="8" borderId="58" xfId="15" applyFont="1" applyFill="1" applyBorder="1" applyAlignment="1">
      <alignment horizontal="center" vertical="center"/>
    </xf>
    <xf numFmtId="0" fontId="61" fillId="8" borderId="25" xfId="15" applyFont="1" applyFill="1" applyBorder="1" applyAlignment="1">
      <alignment horizontal="center"/>
    </xf>
    <xf numFmtId="0" fontId="62" fillId="0" borderId="59" xfId="15" applyFont="1" applyBorder="1" applyAlignment="1">
      <alignment horizontal="center"/>
    </xf>
    <xf numFmtId="0" fontId="62" fillId="0" borderId="58" xfId="15" applyFont="1" applyBorder="1" applyAlignment="1">
      <alignment horizontal="center"/>
    </xf>
    <xf numFmtId="0" fontId="62" fillId="0" borderId="60" xfId="15" applyFont="1" applyBorder="1" applyAlignment="1">
      <alignment horizontal="center"/>
    </xf>
    <xf numFmtId="0" fontId="18" fillId="9" borderId="19" xfId="15" applyFont="1" applyFill="1" applyBorder="1" applyAlignment="1">
      <alignment wrapText="1"/>
    </xf>
    <xf numFmtId="168" fontId="63" fillId="9" borderId="19" xfId="15" applyNumberFormat="1" applyFont="1" applyFill="1" applyBorder="1"/>
    <xf numFmtId="168" fontId="64" fillId="9" borderId="19" xfId="15" applyNumberFormat="1" applyFont="1" applyFill="1" applyBorder="1"/>
    <xf numFmtId="168" fontId="64" fillId="9" borderId="50" xfId="15" applyNumberFormat="1" applyFont="1" applyFill="1" applyBorder="1"/>
    <xf numFmtId="168" fontId="64" fillId="9" borderId="20" xfId="15" applyNumberFormat="1" applyFont="1" applyFill="1" applyBorder="1"/>
    <xf numFmtId="0" fontId="56" fillId="0" borderId="0" xfId="15" applyFont="1" applyAlignment="1">
      <alignment horizontal="right"/>
    </xf>
    <xf numFmtId="0" fontId="65" fillId="0" borderId="21" xfId="15" applyFont="1" applyBorder="1"/>
    <xf numFmtId="168" fontId="66" fillId="0" borderId="21" xfId="17" applyNumberFormat="1" applyFont="1" applyFill="1" applyBorder="1"/>
    <xf numFmtId="168" fontId="53" fillId="0" borderId="21" xfId="17" applyNumberFormat="1" applyFont="1" applyFill="1" applyBorder="1"/>
    <xf numFmtId="168" fontId="53" fillId="0" borderId="61" xfId="17" applyNumberFormat="1" applyFont="1" applyFill="1" applyBorder="1"/>
    <xf numFmtId="168" fontId="53" fillId="0" borderId="22" xfId="17" applyNumberFormat="1" applyFont="1" applyFill="1" applyBorder="1"/>
    <xf numFmtId="0" fontId="56" fillId="0" borderId="0" xfId="15" applyFont="1" applyAlignment="1">
      <alignment horizontal="left"/>
    </xf>
    <xf numFmtId="0" fontId="60" fillId="2" borderId="15" xfId="15" applyFont="1" applyFill="1" applyBorder="1" applyAlignment="1">
      <alignment horizontal="right"/>
    </xf>
    <xf numFmtId="168" fontId="66" fillId="2" borderId="15" xfId="15" applyNumberFormat="1" applyFont="1" applyFill="1" applyBorder="1"/>
    <xf numFmtId="168" fontId="66" fillId="2" borderId="62" xfId="15" applyNumberFormat="1" applyFont="1" applyFill="1" applyBorder="1"/>
    <xf numFmtId="0" fontId="65" fillId="10" borderId="21" xfId="15" applyFont="1" applyFill="1" applyBorder="1"/>
    <xf numFmtId="0" fontId="66" fillId="10" borderId="21" xfId="15" applyFont="1" applyFill="1" applyBorder="1"/>
    <xf numFmtId="0" fontId="53" fillId="10" borderId="21" xfId="15" applyFont="1" applyFill="1" applyBorder="1"/>
    <xf numFmtId="0" fontId="53" fillId="10" borderId="0" xfId="15" applyFont="1" applyFill="1"/>
    <xf numFmtId="168" fontId="53" fillId="10" borderId="0" xfId="17" applyNumberFormat="1" applyFont="1" applyFill="1" applyBorder="1"/>
    <xf numFmtId="168" fontId="53" fillId="10" borderId="22" xfId="17" applyNumberFormat="1" applyFont="1" applyFill="1" applyBorder="1"/>
    <xf numFmtId="168" fontId="53" fillId="10" borderId="21" xfId="17" applyNumberFormat="1" applyFont="1" applyFill="1" applyBorder="1"/>
    <xf numFmtId="0" fontId="53" fillId="10" borderId="22" xfId="15" applyFont="1" applyFill="1" applyBorder="1"/>
    <xf numFmtId="0" fontId="19" fillId="0" borderId="21" xfId="15" applyFont="1" applyBorder="1"/>
    <xf numFmtId="6" fontId="17" fillId="0" borderId="21" xfId="17" applyNumberFormat="1" applyFont="1" applyFill="1" applyBorder="1"/>
    <xf numFmtId="168" fontId="16" fillId="0" borderId="21" xfId="17" applyNumberFormat="1" applyFont="1" applyFill="1" applyBorder="1"/>
    <xf numFmtId="168" fontId="16" fillId="0" borderId="61" xfId="17" applyNumberFormat="1" applyFont="1" applyFill="1" applyBorder="1"/>
    <xf numFmtId="168" fontId="54" fillId="2" borderId="63" xfId="15" applyNumberFormat="1" applyFont="1" applyFill="1" applyBorder="1"/>
    <xf numFmtId="168" fontId="17" fillId="2" borderId="63" xfId="15" applyNumberFormat="1" applyFont="1" applyFill="1" applyBorder="1"/>
    <xf numFmtId="168" fontId="17" fillId="2" borderId="64" xfId="15" applyNumberFormat="1" applyFont="1" applyFill="1" applyBorder="1"/>
    <xf numFmtId="168" fontId="32" fillId="0" borderId="0" xfId="15" applyNumberFormat="1" applyFont="1"/>
    <xf numFmtId="0" fontId="67" fillId="0" borderId="21" xfId="15" applyFont="1" applyBorder="1" applyAlignment="1">
      <alignment horizontal="center" vertical="center"/>
    </xf>
    <xf numFmtId="0" fontId="66" fillId="0" borderId="21" xfId="15" applyFont="1" applyBorder="1"/>
    <xf numFmtId="10" fontId="68" fillId="0" borderId="21" xfId="18" applyNumberFormat="1" applyFont="1" applyBorder="1" applyAlignment="1">
      <alignment horizontal="center" vertical="center"/>
    </xf>
    <xf numFmtId="10" fontId="68" fillId="0" borderId="61" xfId="18" applyNumberFormat="1" applyFont="1" applyBorder="1" applyAlignment="1">
      <alignment horizontal="center" vertical="center"/>
    </xf>
    <xf numFmtId="0" fontId="56" fillId="0" borderId="0" xfId="15" applyFont="1" applyAlignment="1">
      <alignment horizontal="center" vertical="center"/>
    </xf>
    <xf numFmtId="0" fontId="18" fillId="9" borderId="4" xfId="15" applyFont="1" applyFill="1" applyBorder="1" applyAlignment="1">
      <alignment horizontal="center" vertical="center"/>
    </xf>
    <xf numFmtId="168" fontId="17" fillId="9" borderId="4" xfId="15" applyNumberFormat="1" applyFont="1" applyFill="1" applyBorder="1" applyAlignment="1">
      <alignment horizontal="center" vertical="center"/>
    </xf>
    <xf numFmtId="168" fontId="17" fillId="9" borderId="65" xfId="15" applyNumberFormat="1" applyFont="1" applyFill="1" applyBorder="1" applyAlignment="1">
      <alignment horizontal="center" vertical="center"/>
    </xf>
    <xf numFmtId="0" fontId="65" fillId="0" borderId="0" xfId="15" applyFont="1"/>
    <xf numFmtId="44" fontId="66" fillId="0" borderId="0" xfId="15" applyNumberFormat="1" applyFont="1"/>
    <xf numFmtId="0" fontId="53" fillId="0" borderId="0" xfId="15" applyFont="1"/>
    <xf numFmtId="171" fontId="53" fillId="0" borderId="0" xfId="18" applyNumberFormat="1" applyFont="1" applyBorder="1"/>
    <xf numFmtId="168" fontId="53" fillId="0" borderId="0" xfId="17" applyNumberFormat="1" applyFont="1" applyBorder="1"/>
    <xf numFmtId="0" fontId="60" fillId="11" borderId="4" xfId="15" applyFont="1" applyFill="1" applyBorder="1"/>
    <xf numFmtId="168" fontId="66" fillId="11" borderId="4" xfId="17" applyNumberFormat="1" applyFont="1" applyFill="1" applyBorder="1"/>
    <xf numFmtId="168" fontId="66" fillId="11" borderId="6" xfId="17" applyNumberFormat="1" applyFont="1" applyFill="1" applyBorder="1"/>
    <xf numFmtId="168" fontId="66" fillId="11" borderId="10" xfId="17" applyNumberFormat="1" applyFont="1" applyFill="1" applyBorder="1"/>
    <xf numFmtId="0" fontId="56" fillId="0" borderId="0" xfId="15" applyFont="1" applyAlignment="1">
      <alignment horizontal="center"/>
    </xf>
    <xf numFmtId="0" fontId="33" fillId="0" borderId="21" xfId="15" applyFont="1" applyBorder="1"/>
    <xf numFmtId="168" fontId="69" fillId="0" borderId="21" xfId="17" applyNumberFormat="1" applyFont="1" applyFill="1" applyBorder="1"/>
    <xf numFmtId="0" fontId="60" fillId="11" borderId="4" xfId="15" applyFont="1" applyFill="1" applyBorder="1" applyAlignment="1">
      <alignment horizontal="center" vertical="center"/>
    </xf>
    <xf numFmtId="168" fontId="66" fillId="11" borderId="4" xfId="17" applyNumberFormat="1" applyFont="1" applyFill="1" applyBorder="1" applyAlignment="1">
      <alignment horizontal="center" vertical="center"/>
    </xf>
    <xf numFmtId="168" fontId="66" fillId="11" borderId="65" xfId="17" applyNumberFormat="1" applyFont="1" applyFill="1" applyBorder="1" applyAlignment="1">
      <alignment horizontal="center" vertical="center"/>
    </xf>
    <xf numFmtId="168" fontId="32" fillId="0" borderId="0" xfId="15" applyNumberFormat="1" applyFont="1" applyAlignment="1">
      <alignment horizontal="center" vertical="center"/>
    </xf>
    <xf numFmtId="0" fontId="60" fillId="0" borderId="0" xfId="15" applyFont="1" applyAlignment="1">
      <alignment horizontal="center" vertical="center"/>
    </xf>
    <xf numFmtId="168" fontId="66" fillId="0" borderId="0" xfId="17" applyNumberFormat="1" applyFont="1" applyFill="1" applyBorder="1" applyAlignment="1">
      <alignment horizontal="center" vertical="center"/>
    </xf>
    <xf numFmtId="0" fontId="57" fillId="0" borderId="0" xfId="15" applyFont="1" applyAlignment="1">
      <alignment horizontal="center" vertical="center"/>
    </xf>
    <xf numFmtId="0" fontId="18" fillId="12" borderId="4" xfId="15" applyFont="1" applyFill="1" applyBorder="1" applyAlignment="1">
      <alignment horizontal="center" vertical="center" wrapText="1"/>
    </xf>
    <xf numFmtId="168" fontId="18" fillId="12" borderId="4" xfId="15" applyNumberFormat="1" applyFont="1" applyFill="1" applyBorder="1" applyAlignment="1">
      <alignment horizontal="center" vertical="center"/>
    </xf>
    <xf numFmtId="168" fontId="18" fillId="12" borderId="65" xfId="15" applyNumberFormat="1" applyFont="1" applyFill="1" applyBorder="1" applyAlignment="1">
      <alignment horizontal="center" vertical="center"/>
    </xf>
    <xf numFmtId="0" fontId="70" fillId="0" borderId="0" xfId="15" applyFont="1" applyAlignment="1">
      <alignment horizontal="center" vertical="center"/>
    </xf>
    <xf numFmtId="0" fontId="71" fillId="0" borderId="0" xfId="15" applyFont="1" applyAlignment="1">
      <alignment horizontal="center" vertical="center" wrapText="1"/>
    </xf>
    <xf numFmtId="168" fontId="72" fillId="0" borderId="0" xfId="15" applyNumberFormat="1" applyFont="1" applyAlignment="1">
      <alignment horizontal="center" vertical="center"/>
    </xf>
    <xf numFmtId="0" fontId="61" fillId="0" borderId="0" xfId="15" applyFont="1" applyAlignment="1">
      <alignment horizontal="center" vertical="center"/>
    </xf>
    <xf numFmtId="0" fontId="57" fillId="0" borderId="0" xfId="15" applyFont="1"/>
    <xf numFmtId="0" fontId="53" fillId="0" borderId="21" xfId="15" applyFont="1" applyBorder="1"/>
    <xf numFmtId="168" fontId="53" fillId="0" borderId="22" xfId="17" applyNumberFormat="1" applyFont="1" applyBorder="1"/>
    <xf numFmtId="168" fontId="53" fillId="0" borderId="21" xfId="17" applyNumberFormat="1" applyFont="1" applyBorder="1"/>
    <xf numFmtId="0" fontId="53" fillId="0" borderId="22" xfId="15" applyFont="1" applyBorder="1"/>
    <xf numFmtId="44" fontId="32" fillId="0" borderId="0" xfId="15" applyNumberFormat="1" applyFont="1"/>
    <xf numFmtId="0" fontId="65" fillId="0" borderId="19" xfId="15" applyFont="1" applyBorder="1"/>
    <xf numFmtId="168" fontId="66" fillId="0" borderId="66" xfId="17" applyNumberFormat="1" applyFont="1" applyFill="1" applyBorder="1"/>
    <xf numFmtId="168" fontId="53" fillId="0" borderId="19" xfId="17" applyNumberFormat="1" applyFont="1" applyFill="1" applyBorder="1"/>
    <xf numFmtId="168" fontId="53" fillId="0" borderId="66" xfId="17" applyNumberFormat="1" applyFont="1" applyFill="1" applyBorder="1"/>
    <xf numFmtId="0" fontId="73" fillId="0" borderId="21" xfId="15" applyFont="1" applyBorder="1"/>
    <xf numFmtId="2" fontId="66" fillId="0" borderId="61" xfId="17" applyNumberFormat="1" applyFont="1" applyFill="1" applyBorder="1" applyAlignment="1">
      <alignment horizontal="center"/>
    </xf>
    <xf numFmtId="2" fontId="53" fillId="0" borderId="21" xfId="17" applyNumberFormat="1" applyFont="1" applyFill="1" applyBorder="1" applyAlignment="1">
      <alignment horizontal="center"/>
    </xf>
    <xf numFmtId="2" fontId="53" fillId="0" borderId="61" xfId="17" applyNumberFormat="1" applyFont="1" applyFill="1" applyBorder="1" applyAlignment="1">
      <alignment horizontal="center"/>
    </xf>
    <xf numFmtId="0" fontId="74" fillId="0" borderId="21" xfId="15" applyFont="1" applyBorder="1"/>
    <xf numFmtId="40" fontId="66" fillId="0" borderId="61" xfId="19" applyNumberFormat="1" applyFont="1" applyFill="1" applyBorder="1" applyAlignment="1">
      <alignment horizontal="center"/>
    </xf>
    <xf numFmtId="2" fontId="56" fillId="0" borderId="0" xfId="15" applyNumberFormat="1" applyFont="1" applyAlignment="1">
      <alignment horizontal="center"/>
    </xf>
    <xf numFmtId="168" fontId="66" fillId="0" borderId="61" xfId="17" applyNumberFormat="1" applyFont="1" applyFill="1" applyBorder="1"/>
    <xf numFmtId="44" fontId="32" fillId="0" borderId="0" xfId="17" applyFont="1"/>
    <xf numFmtId="0" fontId="53" fillId="0" borderId="21" xfId="15" applyFont="1" applyBorder="1" applyAlignment="1">
      <alignment horizontal="center" vertical="center"/>
    </xf>
    <xf numFmtId="168" fontId="66" fillId="0" borderId="61" xfId="17" applyNumberFormat="1" applyFont="1" applyFill="1" applyBorder="1" applyAlignment="1">
      <alignment horizontal="center" vertical="center"/>
    </xf>
    <xf numFmtId="9" fontId="53" fillId="0" borderId="21" xfId="20" applyFont="1" applyFill="1" applyBorder="1" applyAlignment="1">
      <alignment horizontal="center" vertical="center"/>
    </xf>
    <xf numFmtId="9" fontId="53" fillId="0" borderId="61" xfId="20" applyFont="1" applyFill="1" applyBorder="1" applyAlignment="1">
      <alignment horizontal="center" vertical="center"/>
    </xf>
    <xf numFmtId="0" fontId="53" fillId="13" borderId="21" xfId="15" applyFont="1" applyFill="1" applyBorder="1"/>
    <xf numFmtId="168" fontId="66" fillId="13" borderId="61" xfId="17" applyNumberFormat="1" applyFont="1" applyFill="1" applyBorder="1"/>
    <xf numFmtId="168" fontId="53" fillId="13" borderId="21" xfId="17" applyNumberFormat="1" applyFont="1" applyFill="1" applyBorder="1"/>
    <xf numFmtId="168" fontId="53" fillId="13" borderId="61" xfId="17" applyNumberFormat="1" applyFont="1" applyFill="1" applyBorder="1"/>
    <xf numFmtId="44" fontId="66" fillId="0" borderId="61" xfId="15" applyNumberFormat="1" applyFont="1" applyBorder="1"/>
    <xf numFmtId="0" fontId="60" fillId="14" borderId="67" xfId="15" applyFont="1" applyFill="1" applyBorder="1"/>
    <xf numFmtId="44" fontId="66" fillId="14" borderId="68" xfId="15" applyNumberFormat="1" applyFont="1" applyFill="1" applyBorder="1"/>
    <xf numFmtId="44" fontId="66" fillId="14" borderId="67" xfId="15" applyNumberFormat="1" applyFont="1" applyFill="1" applyBorder="1"/>
    <xf numFmtId="0" fontId="60" fillId="0" borderId="21" xfId="15" applyFont="1" applyBorder="1"/>
    <xf numFmtId="44" fontId="66" fillId="0" borderId="21" xfId="15" applyNumberFormat="1" applyFont="1" applyBorder="1"/>
    <xf numFmtId="44" fontId="66" fillId="0" borderId="22" xfId="15" applyNumberFormat="1" applyFont="1" applyBorder="1"/>
    <xf numFmtId="0" fontId="76" fillId="0" borderId="4" xfId="15" applyFont="1" applyBorder="1"/>
    <xf numFmtId="168" fontId="66" fillId="0" borderId="65" xfId="15" applyNumberFormat="1" applyFont="1" applyBorder="1"/>
    <xf numFmtId="168" fontId="74" fillId="0" borderId="4" xfId="15" applyNumberFormat="1" applyFont="1" applyBorder="1"/>
    <xf numFmtId="168" fontId="74" fillId="0" borderId="65" xfId="15" applyNumberFormat="1" applyFont="1" applyBorder="1"/>
    <xf numFmtId="0" fontId="61" fillId="0" borderId="0" xfId="15" applyFont="1"/>
    <xf numFmtId="168" fontId="61" fillId="0" borderId="0" xfId="15" applyNumberFormat="1" applyFont="1"/>
    <xf numFmtId="168" fontId="32" fillId="0" borderId="22" xfId="15" applyNumberFormat="1" applyFont="1" applyBorder="1"/>
    <xf numFmtId="0" fontId="11" fillId="0" borderId="0" xfId="15" applyAlignment="1">
      <alignment horizontal="center"/>
    </xf>
    <xf numFmtId="0" fontId="11" fillId="0" borderId="0" xfId="15"/>
    <xf numFmtId="168" fontId="66" fillId="0" borderId="19" xfId="17" applyNumberFormat="1" applyFont="1" applyFill="1" applyBorder="1"/>
    <xf numFmtId="0" fontId="61" fillId="0" borderId="62" xfId="15" applyFont="1" applyBorder="1" applyAlignment="1">
      <alignment horizontal="center" vertical="center"/>
    </xf>
    <xf numFmtId="168" fontId="63" fillId="9" borderId="66" xfId="15" applyNumberFormat="1" applyFont="1" applyFill="1" applyBorder="1"/>
    <xf numFmtId="0" fontId="32" fillId="0" borderId="62" xfId="15" applyFont="1" applyBorder="1" applyAlignment="1">
      <alignment horizontal="center" vertical="center" wrapText="1"/>
    </xf>
    <xf numFmtId="0" fontId="61" fillId="0" borderId="69" xfId="15" applyFont="1" applyBorder="1" applyAlignment="1">
      <alignment horizontal="center" vertical="center" wrapText="1"/>
    </xf>
    <xf numFmtId="0" fontId="61" fillId="0" borderId="64" xfId="15" applyFont="1" applyBorder="1" applyAlignment="1">
      <alignment horizontal="center"/>
    </xf>
    <xf numFmtId="0" fontId="79" fillId="0" borderId="21" xfId="15" applyFont="1" applyBorder="1" applyAlignment="1">
      <alignment horizontal="right"/>
    </xf>
    <xf numFmtId="0" fontId="74" fillId="0" borderId="21" xfId="15" applyFont="1" applyBorder="1" applyAlignment="1">
      <alignment horizontal="right"/>
    </xf>
    <xf numFmtId="0" fontId="18" fillId="15" borderId="4" xfId="15" applyFont="1" applyFill="1" applyBorder="1" applyAlignment="1">
      <alignment horizontal="center" vertical="center"/>
    </xf>
    <xf numFmtId="168" fontId="18" fillId="15" borderId="4" xfId="15" applyNumberFormat="1" applyFont="1" applyFill="1" applyBorder="1" applyAlignment="1">
      <alignment horizontal="center" vertical="center"/>
    </xf>
    <xf numFmtId="168" fontId="18" fillId="15" borderId="65" xfId="15" applyNumberFormat="1" applyFont="1" applyFill="1" applyBorder="1" applyAlignment="1">
      <alignment horizontal="center" vertical="center"/>
    </xf>
    <xf numFmtId="10" fontId="54" fillId="0" borderId="21" xfId="2" applyNumberFormat="1" applyFont="1" applyBorder="1" applyAlignment="1">
      <alignment horizontal="center" vertical="center"/>
    </xf>
    <xf numFmtId="10" fontId="32" fillId="0" borderId="0" xfId="15" applyNumberFormat="1" applyFont="1" applyAlignment="1">
      <alignment horizontal="center" vertical="center"/>
    </xf>
    <xf numFmtId="0" fontId="19" fillId="0" borderId="21" xfId="15" applyFont="1" applyBorder="1" applyAlignment="1">
      <alignment horizontal="left"/>
    </xf>
    <xf numFmtId="0" fontId="60" fillId="2" borderId="4" xfId="15" applyFont="1" applyFill="1" applyBorder="1" applyAlignment="1">
      <alignment horizontal="center" vertical="center" wrapText="1"/>
    </xf>
    <xf numFmtId="0" fontId="69" fillId="0" borderId="15" xfId="15" applyFont="1" applyBorder="1" applyAlignment="1">
      <alignment horizontal="right"/>
    </xf>
    <xf numFmtId="0" fontId="61" fillId="16" borderId="19" xfId="15" applyFont="1" applyFill="1" applyBorder="1" applyAlignment="1">
      <alignment horizontal="center" vertical="center" wrapText="1"/>
    </xf>
    <xf numFmtId="0" fontId="61" fillId="16" borderId="42" xfId="15" applyFont="1" applyFill="1" applyBorder="1" applyAlignment="1">
      <alignment horizontal="center" vertical="center"/>
    </xf>
    <xf numFmtId="0" fontId="61" fillId="16" borderId="42" xfId="15" applyFont="1" applyFill="1" applyBorder="1" applyAlignment="1">
      <alignment horizontal="center" vertical="center" wrapText="1"/>
    </xf>
    <xf numFmtId="0" fontId="61" fillId="16" borderId="26" xfId="15" applyFont="1" applyFill="1" applyBorder="1" applyAlignment="1">
      <alignment horizontal="center"/>
    </xf>
    <xf numFmtId="168" fontId="63" fillId="16" borderId="19" xfId="15" applyNumberFormat="1" applyFont="1" applyFill="1" applyBorder="1"/>
    <xf numFmtId="168" fontId="66" fillId="16" borderId="21" xfId="17" applyNumberFormat="1" applyFont="1" applyFill="1" applyBorder="1"/>
    <xf numFmtId="168" fontId="66" fillId="16" borderId="15" xfId="15" applyNumberFormat="1" applyFont="1" applyFill="1" applyBorder="1"/>
    <xf numFmtId="0" fontId="66" fillId="16" borderId="21" xfId="15" applyFont="1" applyFill="1" applyBorder="1"/>
    <xf numFmtId="10" fontId="54" fillId="16" borderId="21" xfId="2" applyNumberFormat="1" applyFont="1" applyFill="1" applyBorder="1" applyAlignment="1">
      <alignment horizontal="center" vertical="center"/>
    </xf>
    <xf numFmtId="168" fontId="18" fillId="16" borderId="4" xfId="15" applyNumberFormat="1" applyFont="1" applyFill="1" applyBorder="1" applyAlignment="1">
      <alignment horizontal="center" vertical="center"/>
    </xf>
    <xf numFmtId="44" fontId="66" fillId="16" borderId="0" xfId="15" applyNumberFormat="1" applyFont="1" applyFill="1"/>
    <xf numFmtId="168" fontId="66" fillId="16" borderId="19" xfId="17" applyNumberFormat="1" applyFont="1" applyFill="1" applyBorder="1"/>
    <xf numFmtId="2" fontId="66" fillId="16" borderId="21" xfId="17" applyNumberFormat="1" applyFont="1" applyFill="1" applyBorder="1" applyAlignment="1">
      <alignment horizontal="center"/>
    </xf>
    <xf numFmtId="40" fontId="66" fillId="16" borderId="21" xfId="19" applyNumberFormat="1" applyFont="1" applyFill="1" applyBorder="1" applyAlignment="1">
      <alignment horizontal="center"/>
    </xf>
    <xf numFmtId="168" fontId="66" fillId="16" borderId="61" xfId="17" applyNumberFormat="1" applyFont="1" applyFill="1" applyBorder="1"/>
    <xf numFmtId="168" fontId="66" fillId="16" borderId="21" xfId="17" applyNumberFormat="1" applyFont="1" applyFill="1" applyBorder="1" applyAlignment="1">
      <alignment horizontal="center" vertical="center"/>
    </xf>
    <xf numFmtId="44" fontId="66" fillId="16" borderId="21" xfId="15" applyNumberFormat="1" applyFont="1" applyFill="1" applyBorder="1"/>
    <xf numFmtId="44" fontId="66" fillId="16" borderId="67" xfId="15" applyNumberFormat="1" applyFont="1" applyFill="1" applyBorder="1"/>
    <xf numFmtId="168" fontId="66" fillId="16" borderId="4" xfId="15" applyNumberFormat="1" applyFont="1" applyFill="1" applyBorder="1"/>
    <xf numFmtId="10" fontId="68" fillId="0" borderId="65" xfId="18" applyNumberFormat="1" applyFont="1" applyBorder="1" applyAlignment="1">
      <alignment horizontal="center" vertical="center"/>
    </xf>
    <xf numFmtId="0" fontId="76" fillId="0" borderId="21" xfId="15" applyFont="1" applyBorder="1" applyAlignment="1">
      <alignment horizontal="right"/>
    </xf>
    <xf numFmtId="6" fontId="16" fillId="0" borderId="21" xfId="1" applyNumberFormat="1" applyFont="1" applyFill="1" applyBorder="1" applyAlignment="1">
      <alignment horizontal="right"/>
    </xf>
    <xf numFmtId="6" fontId="16" fillId="0" borderId="61" xfId="1" applyNumberFormat="1" applyFont="1" applyFill="1" applyBorder="1" applyAlignment="1">
      <alignment horizontal="right"/>
    </xf>
    <xf numFmtId="6" fontId="24" fillId="0" borderId="15" xfId="1" applyNumberFormat="1" applyFont="1" applyFill="1" applyBorder="1" applyAlignment="1">
      <alignment horizontal="right" vertical="center"/>
    </xf>
    <xf numFmtId="6" fontId="17" fillId="2" borderId="4" xfId="1" applyNumberFormat="1" applyFont="1" applyFill="1" applyBorder="1" applyAlignment="1">
      <alignment horizontal="right" vertical="center"/>
    </xf>
    <xf numFmtId="6" fontId="16" fillId="2" borderId="4" xfId="1" applyNumberFormat="1" applyFont="1" applyFill="1" applyBorder="1" applyAlignment="1">
      <alignment horizontal="right" vertical="center"/>
    </xf>
    <xf numFmtId="6" fontId="17" fillId="2" borderId="65" xfId="1" applyNumberFormat="1" applyFont="1" applyFill="1" applyBorder="1" applyAlignment="1">
      <alignment horizontal="right" vertical="center"/>
    </xf>
    <xf numFmtId="6" fontId="16" fillId="16" borderId="21" xfId="1" applyNumberFormat="1" applyFont="1" applyFill="1" applyBorder="1" applyAlignment="1">
      <alignment horizontal="right"/>
    </xf>
    <xf numFmtId="6" fontId="69" fillId="0" borderId="21" xfId="1" applyNumberFormat="1" applyFont="1" applyFill="1" applyBorder="1" applyAlignment="1">
      <alignment horizontal="right"/>
    </xf>
    <xf numFmtId="6" fontId="69" fillId="16" borderId="21" xfId="1" applyNumberFormat="1" applyFont="1" applyFill="1" applyBorder="1" applyAlignment="1">
      <alignment horizontal="right"/>
    </xf>
    <xf numFmtId="6" fontId="24" fillId="16" borderId="15" xfId="1" applyNumberFormat="1" applyFont="1" applyFill="1" applyBorder="1" applyAlignment="1">
      <alignment horizontal="right" vertical="center"/>
    </xf>
    <xf numFmtId="6" fontId="17" fillId="0" borderId="21" xfId="1" applyNumberFormat="1" applyFont="1" applyFill="1" applyBorder="1" applyAlignment="1">
      <alignment horizontal="right"/>
    </xf>
    <xf numFmtId="6" fontId="17" fillId="16" borderId="21" xfId="1" applyNumberFormat="1" applyFont="1" applyFill="1" applyBorder="1" applyAlignment="1">
      <alignment horizontal="right"/>
    </xf>
    <xf numFmtId="6" fontId="17" fillId="16" borderId="4" xfId="1" applyNumberFormat="1" applyFont="1" applyFill="1" applyBorder="1" applyAlignment="1">
      <alignment horizontal="right" vertical="center"/>
    </xf>
    <xf numFmtId="6" fontId="16" fillId="0" borderId="15" xfId="1" applyNumberFormat="1" applyFont="1" applyFill="1" applyBorder="1" applyAlignment="1">
      <alignment horizontal="right" vertical="center"/>
    </xf>
    <xf numFmtId="6" fontId="16" fillId="0" borderId="62" xfId="1" applyNumberFormat="1" applyFont="1" applyFill="1" applyBorder="1" applyAlignment="1">
      <alignment horizontal="right" vertical="center"/>
    </xf>
    <xf numFmtId="164" fontId="0" fillId="0" borderId="0" xfId="0" pivotButton="1" applyAlignment="1">
      <alignment horizontal="center" vertical="center"/>
    </xf>
    <xf numFmtId="0" fontId="10" fillId="0" borderId="0" xfId="22"/>
    <xf numFmtId="43" fontId="0" fillId="0" borderId="0" xfId="23" applyFont="1"/>
    <xf numFmtId="164" fontId="0" fillId="0" borderId="0" xfId="0" pivotButton="1"/>
    <xf numFmtId="164" fontId="0" fillId="0" borderId="0" xfId="0" applyAlignment="1">
      <alignment horizontal="left"/>
    </xf>
    <xf numFmtId="6" fontId="0" fillId="0" borderId="0" xfId="0" applyNumberFormat="1"/>
    <xf numFmtId="0" fontId="40" fillId="0" borderId="0" xfId="24" applyFont="1" applyAlignment="1">
      <alignment horizontal="centerContinuous"/>
    </xf>
    <xf numFmtId="0" fontId="9" fillId="0" borderId="0" xfId="24" applyAlignment="1">
      <alignment horizontal="centerContinuous"/>
    </xf>
    <xf numFmtId="0" fontId="9" fillId="0" borderId="0" xfId="24"/>
    <xf numFmtId="0" fontId="29" fillId="0" borderId="25" xfId="24" applyFont="1" applyBorder="1" applyAlignment="1">
      <alignment horizontal="centerContinuous"/>
    </xf>
    <xf numFmtId="0" fontId="29" fillId="0" borderId="28" xfId="24" applyFont="1" applyBorder="1" applyAlignment="1">
      <alignment horizontal="centerContinuous"/>
    </xf>
    <xf numFmtId="0" fontId="29" fillId="0" borderId="0" xfId="24" applyFont="1" applyAlignment="1">
      <alignment horizontal="center"/>
    </xf>
    <xf numFmtId="0" fontId="86" fillId="0" borderId="19" xfId="24" applyFont="1" applyBorder="1" applyAlignment="1">
      <alignment horizontal="center" vertical="center" wrapText="1"/>
    </xf>
    <xf numFmtId="0" fontId="86" fillId="0" borderId="50" xfId="24" applyFont="1" applyBorder="1" applyAlignment="1">
      <alignment horizontal="center" vertical="center" wrapText="1"/>
    </xf>
    <xf numFmtId="0" fontId="87" fillId="0" borderId="50" xfId="24" applyFont="1" applyBorder="1" applyAlignment="1">
      <alignment horizontal="center" vertical="center" wrapText="1"/>
    </xf>
    <xf numFmtId="0" fontId="86" fillId="0" borderId="20" xfId="24" applyFont="1" applyBorder="1" applyAlignment="1">
      <alignment horizontal="center" vertical="center" wrapText="1"/>
    </xf>
    <xf numFmtId="0" fontId="9" fillId="0" borderId="0" xfId="24" applyAlignment="1">
      <alignment horizontal="center" vertical="center"/>
    </xf>
    <xf numFmtId="0" fontId="86" fillId="0" borderId="23" xfId="24" applyFont="1" applyBorder="1" applyAlignment="1">
      <alignment horizontal="center" vertical="center" wrapText="1"/>
    </xf>
    <xf numFmtId="0" fontId="88" fillId="0" borderId="34" xfId="24" applyFont="1" applyBorder="1" applyAlignment="1">
      <alignment horizontal="center" vertical="center" wrapText="1"/>
    </xf>
    <xf numFmtId="0" fontId="88" fillId="0" borderId="24" xfId="24" applyFont="1" applyBorder="1" applyAlignment="1">
      <alignment horizontal="center" vertical="center" wrapText="1"/>
    </xf>
    <xf numFmtId="0" fontId="89" fillId="0" borderId="54" xfId="24" applyFont="1" applyBorder="1" applyAlignment="1">
      <alignment vertical="center" wrapText="1"/>
    </xf>
    <xf numFmtId="8" fontId="89" fillId="0" borderId="54" xfId="24" applyNumberFormat="1" applyFont="1" applyBorder="1" applyAlignment="1">
      <alignment horizontal="center" vertical="center" wrapText="1"/>
    </xf>
    <xf numFmtId="9" fontId="9" fillId="0" borderId="54" xfId="24" applyNumberFormat="1" applyBorder="1" applyAlignment="1">
      <alignment horizontal="center" vertical="center"/>
    </xf>
    <xf numFmtId="6" fontId="9" fillId="0" borderId="54" xfId="24" applyNumberFormat="1" applyBorder="1" applyAlignment="1">
      <alignment horizontal="center" vertical="center"/>
    </xf>
    <xf numFmtId="0" fontId="89" fillId="0" borderId="56" xfId="24" applyFont="1" applyBorder="1" applyAlignment="1">
      <alignment vertical="center" wrapText="1"/>
    </xf>
    <xf numFmtId="8" fontId="89" fillId="0" borderId="56" xfId="24" applyNumberFormat="1" applyFont="1" applyBorder="1" applyAlignment="1">
      <alignment horizontal="center" vertical="center" wrapText="1"/>
    </xf>
    <xf numFmtId="9" fontId="9" fillId="0" borderId="56" xfId="24" applyNumberFormat="1" applyBorder="1" applyAlignment="1">
      <alignment horizontal="center" vertical="center"/>
    </xf>
    <xf numFmtId="6" fontId="9" fillId="0" borderId="56" xfId="24" applyNumberFormat="1" applyBorder="1" applyAlignment="1">
      <alignment horizontal="center" vertical="center"/>
    </xf>
    <xf numFmtId="0" fontId="29" fillId="0" borderId="0" xfId="24" applyFont="1"/>
    <xf numFmtId="0" fontId="90" fillId="0" borderId="0" xfId="25" applyAlignment="1">
      <alignment horizontal="left" vertical="top"/>
    </xf>
    <xf numFmtId="0" fontId="91" fillId="0" borderId="0" xfId="25" applyFont="1" applyAlignment="1">
      <alignment horizontal="left" vertical="top"/>
    </xf>
    <xf numFmtId="0" fontId="92" fillId="0" borderId="56" xfId="25" applyFont="1" applyBorder="1" applyAlignment="1">
      <alignment horizontal="center" vertical="top" wrapText="1"/>
    </xf>
    <xf numFmtId="0" fontId="90" fillId="0" borderId="0" xfId="25" applyAlignment="1">
      <alignment horizontal="center" vertical="top"/>
    </xf>
    <xf numFmtId="0" fontId="93" fillId="17" borderId="56" xfId="25" applyFont="1" applyFill="1" applyBorder="1" applyAlignment="1">
      <alignment horizontal="center" vertical="top" wrapText="1"/>
    </xf>
    <xf numFmtId="172" fontId="94" fillId="17" borderId="56" xfId="25" applyNumberFormat="1" applyFont="1" applyFill="1" applyBorder="1" applyAlignment="1">
      <alignment horizontal="center" vertical="top" shrinkToFit="1"/>
    </xf>
    <xf numFmtId="173" fontId="93" fillId="17" borderId="56" xfId="25" applyNumberFormat="1" applyFont="1" applyFill="1" applyBorder="1" applyAlignment="1">
      <alignment horizontal="center" vertical="top" wrapText="1"/>
    </xf>
    <xf numFmtId="172" fontId="93" fillId="17" borderId="56" xfId="25" applyNumberFormat="1" applyFont="1" applyFill="1" applyBorder="1" applyAlignment="1">
      <alignment horizontal="center" vertical="top" wrapText="1"/>
    </xf>
    <xf numFmtId="0" fontId="95" fillId="17" borderId="56" xfId="25" applyFont="1" applyFill="1" applyBorder="1" applyAlignment="1">
      <alignment horizontal="center" vertical="top" wrapText="1"/>
    </xf>
    <xf numFmtId="0" fontId="95" fillId="0" borderId="56" xfId="25" applyFont="1" applyBorder="1" applyAlignment="1">
      <alignment horizontal="center" vertical="top" wrapText="1"/>
    </xf>
    <xf numFmtId="172" fontId="95" fillId="0" borderId="56" xfId="25" applyNumberFormat="1" applyFont="1" applyBorder="1" applyAlignment="1">
      <alignment horizontal="center" vertical="top" wrapText="1"/>
    </xf>
    <xf numFmtId="0" fontId="95" fillId="18" borderId="56" xfId="25" applyFont="1" applyFill="1" applyBorder="1" applyAlignment="1">
      <alignment horizontal="center" vertical="top" wrapText="1"/>
    </xf>
    <xf numFmtId="1" fontId="96" fillId="0" borderId="71" xfId="25" applyNumberFormat="1" applyFont="1" applyBorder="1" applyAlignment="1">
      <alignment horizontal="center" vertical="top" shrinkToFit="1"/>
    </xf>
    <xf numFmtId="1" fontId="96" fillId="0" borderId="72" xfId="26" applyNumberFormat="1" applyFont="1" applyFill="1" applyBorder="1" applyAlignment="1">
      <alignment horizontal="center" vertical="top" shrinkToFit="1"/>
    </xf>
    <xf numFmtId="9" fontId="96" fillId="0" borderId="71" xfId="25" applyNumberFormat="1" applyFont="1" applyBorder="1" applyAlignment="1">
      <alignment horizontal="center" vertical="top" shrinkToFit="1"/>
    </xf>
    <xf numFmtId="172" fontId="96" fillId="0" borderId="72" xfId="27" applyNumberFormat="1" applyFont="1" applyFill="1" applyBorder="1" applyAlignment="1">
      <alignment vertical="top" shrinkToFit="1"/>
    </xf>
    <xf numFmtId="168" fontId="97" fillId="12" borderId="56" xfId="27" applyNumberFormat="1" applyFont="1" applyFill="1" applyBorder="1" applyAlignment="1">
      <alignment vertical="top" shrinkToFit="1"/>
    </xf>
    <xf numFmtId="1" fontId="96" fillId="0" borderId="73" xfId="25" applyNumberFormat="1" applyFont="1" applyBorder="1" applyAlignment="1">
      <alignment horizontal="center" vertical="top" shrinkToFit="1"/>
    </xf>
    <xf numFmtId="9" fontId="96" fillId="0" borderId="73" xfId="25" applyNumberFormat="1" applyFont="1" applyBorder="1" applyAlignment="1">
      <alignment horizontal="center" vertical="top" shrinkToFit="1"/>
    </xf>
    <xf numFmtId="172" fontId="96" fillId="0" borderId="74" xfId="27" applyNumberFormat="1" applyFont="1" applyFill="1" applyBorder="1" applyAlignment="1">
      <alignment vertical="top" shrinkToFit="1"/>
    </xf>
    <xf numFmtId="9" fontId="96" fillId="0" borderId="75" xfId="25" applyNumberFormat="1" applyFont="1" applyBorder="1" applyAlignment="1">
      <alignment horizontal="center" vertical="top" shrinkToFit="1"/>
    </xf>
    <xf numFmtId="172" fontId="96" fillId="0" borderId="76" xfId="27" applyNumberFormat="1" applyFont="1" applyFill="1" applyBorder="1" applyAlignment="1">
      <alignment vertical="top" shrinkToFit="1"/>
    </xf>
    <xf numFmtId="1" fontId="97" fillId="12" borderId="72" xfId="26" applyNumberFormat="1" applyFont="1" applyFill="1" applyBorder="1" applyAlignment="1">
      <alignment horizontal="center" vertical="top" shrinkToFit="1"/>
    </xf>
    <xf numFmtId="9" fontId="97" fillId="12" borderId="56" xfId="25" applyNumberFormat="1" applyFont="1" applyFill="1" applyBorder="1" applyAlignment="1">
      <alignment horizontal="center" vertical="top" shrinkToFit="1"/>
    </xf>
    <xf numFmtId="172" fontId="97" fillId="12" borderId="58" xfId="27" applyNumberFormat="1" applyFont="1" applyFill="1" applyBorder="1" applyAlignment="1">
      <alignment vertical="top" shrinkToFit="1"/>
    </xf>
    <xf numFmtId="172" fontId="97" fillId="12" borderId="76" xfId="27" applyNumberFormat="1" applyFont="1" applyFill="1" applyBorder="1" applyAlignment="1">
      <alignment vertical="top" shrinkToFit="1"/>
    </xf>
    <xf numFmtId="172" fontId="97" fillId="12" borderId="25" xfId="27" applyNumberFormat="1" applyFont="1" applyFill="1" applyBorder="1" applyAlignment="1">
      <alignment vertical="top" shrinkToFit="1"/>
    </xf>
    <xf numFmtId="168" fontId="97" fillId="12" borderId="58" xfId="27" applyNumberFormat="1" applyFont="1" applyFill="1" applyBorder="1" applyAlignment="1">
      <alignment vertical="top" shrinkToFit="1"/>
    </xf>
    <xf numFmtId="0" fontId="93" fillId="0" borderId="0" xfId="25" applyFont="1" applyAlignment="1">
      <alignment horizontal="left" vertical="top" wrapText="1"/>
    </xf>
    <xf numFmtId="172" fontId="93" fillId="0" borderId="56" xfId="27" applyNumberFormat="1" applyFont="1" applyFill="1" applyBorder="1" applyAlignment="1">
      <alignment horizontal="right" vertical="top" wrapText="1"/>
    </xf>
    <xf numFmtId="168" fontId="93" fillId="0" borderId="56" xfId="27" applyNumberFormat="1" applyFont="1" applyFill="1" applyBorder="1" applyAlignment="1">
      <alignment horizontal="right" vertical="top" wrapText="1"/>
    </xf>
    <xf numFmtId="0" fontId="93" fillId="0" borderId="0" xfId="25" applyFont="1" applyAlignment="1">
      <alignment horizontal="right" vertical="top"/>
    </xf>
    <xf numFmtId="44" fontId="93" fillId="0" borderId="56" xfId="27" applyFont="1" applyFill="1" applyBorder="1" applyAlignment="1">
      <alignment horizontal="right" vertical="top" wrapText="1"/>
    </xf>
    <xf numFmtId="2" fontId="96" fillId="0" borderId="72" xfId="26" applyNumberFormat="1" applyFont="1" applyFill="1" applyBorder="1" applyAlignment="1">
      <alignment horizontal="center" vertical="top" shrinkToFit="1"/>
    </xf>
    <xf numFmtId="168" fontId="98" fillId="0" borderId="56" xfId="25" applyNumberFormat="1" applyFont="1" applyBorder="1" applyAlignment="1">
      <alignment horizontal="left" vertical="top"/>
    </xf>
    <xf numFmtId="2" fontId="97" fillId="12" borderId="72" xfId="26" applyNumberFormat="1" applyFont="1" applyFill="1" applyBorder="1" applyAlignment="1">
      <alignment horizontal="center" vertical="top" shrinkToFit="1"/>
    </xf>
    <xf numFmtId="172" fontId="97" fillId="12" borderId="56" xfId="27" applyNumberFormat="1" applyFont="1" applyFill="1" applyBorder="1" applyAlignment="1">
      <alignment vertical="top" shrinkToFit="1"/>
    </xf>
    <xf numFmtId="44" fontId="90" fillId="0" borderId="0" xfId="25" applyNumberFormat="1" applyAlignment="1">
      <alignment horizontal="left" vertical="top"/>
    </xf>
    <xf numFmtId="0" fontId="107" fillId="0" borderId="93" xfId="30" applyFont="1" applyBorder="1" applyAlignment="1">
      <alignment horizontal="left" vertical="top" wrapText="1"/>
    </xf>
    <xf numFmtId="0" fontId="8" fillId="0" borderId="93" xfId="30" applyBorder="1" applyAlignment="1">
      <alignment horizontal="left" vertical="top" wrapText="1"/>
    </xf>
    <xf numFmtId="9" fontId="106" fillId="0" borderId="93" xfId="29" applyNumberFormat="1" applyFill="1" applyBorder="1" applyAlignment="1">
      <alignment horizontal="center" vertical="top"/>
    </xf>
    <xf numFmtId="0" fontId="7" fillId="0" borderId="0" xfId="32"/>
    <xf numFmtId="0" fontId="6" fillId="0" borderId="93" xfId="30" applyFont="1" applyBorder="1" applyAlignment="1">
      <alignment horizontal="left" vertical="top" wrapText="1"/>
    </xf>
    <xf numFmtId="0" fontId="6" fillId="0" borderId="0" xfId="32" applyFont="1"/>
    <xf numFmtId="166" fontId="7" fillId="0" borderId="0" xfId="3" applyNumberFormat="1" applyFont="1"/>
    <xf numFmtId="0" fontId="11" fillId="9" borderId="93" xfId="15" applyFill="1" applyBorder="1" applyAlignment="1">
      <alignment horizontal="center" vertical="center" wrapText="1"/>
    </xf>
    <xf numFmtId="0" fontId="6" fillId="9" borderId="93" xfId="15" applyFont="1" applyFill="1" applyBorder="1" applyAlignment="1">
      <alignment horizontal="center" vertical="center" wrapText="1"/>
    </xf>
    <xf numFmtId="0" fontId="10" fillId="9" borderId="93" xfId="15" applyFont="1" applyFill="1" applyBorder="1" applyAlignment="1">
      <alignment horizontal="center" vertical="center" wrapText="1"/>
    </xf>
    <xf numFmtId="164" fontId="29" fillId="24" borderId="93" xfId="0" applyFont="1" applyFill="1" applyBorder="1" applyAlignment="1">
      <alignment vertical="center" wrapText="1"/>
    </xf>
    <xf numFmtId="0" fontId="29" fillId="13" borderId="93" xfId="15" applyFont="1" applyFill="1" applyBorder="1" applyAlignment="1">
      <alignment horizontal="center" vertical="center" wrapText="1"/>
    </xf>
    <xf numFmtId="164" fontId="0" fillId="0" borderId="93" xfId="0" applyBorder="1"/>
    <xf numFmtId="164" fontId="29" fillId="23" borderId="93" xfId="0" applyFont="1" applyFill="1" applyBorder="1"/>
    <xf numFmtId="164" fontId="113" fillId="0" borderId="93" xfId="0" applyFont="1" applyBorder="1" applyAlignment="1">
      <alignment wrapText="1"/>
    </xf>
    <xf numFmtId="164" fontId="0" fillId="0" borderId="93" xfId="0" applyBorder="1" applyAlignment="1">
      <alignment wrapText="1"/>
    </xf>
    <xf numFmtId="164" fontId="0" fillId="0" borderId="0" xfId="0" applyAlignment="1">
      <alignment wrapText="1"/>
    </xf>
    <xf numFmtId="0" fontId="10" fillId="0" borderId="93" xfId="15" applyFont="1" applyBorder="1"/>
    <xf numFmtId="0" fontId="7" fillId="0" borderId="93" xfId="32" applyBorder="1"/>
    <xf numFmtId="0" fontId="11" fillId="0" borderId="93" xfId="15" applyBorder="1"/>
    <xf numFmtId="166" fontId="11" fillId="0" borderId="93" xfId="3" applyNumberFormat="1" applyFont="1" applyBorder="1"/>
    <xf numFmtId="10" fontId="11" fillId="0" borderId="93" xfId="15" applyNumberFormat="1" applyBorder="1"/>
    <xf numFmtId="0" fontId="11" fillId="12" borderId="93" xfId="15" applyFill="1" applyBorder="1"/>
    <xf numFmtId="0" fontId="6" fillId="0" borderId="93" xfId="32" applyFont="1" applyBorder="1"/>
    <xf numFmtId="0" fontId="6" fillId="0" borderId="93" xfId="15" applyFont="1" applyBorder="1"/>
    <xf numFmtId="166" fontId="0" fillId="0" borderId="0" xfId="3" applyNumberFormat="1" applyFont="1" applyAlignment="1">
      <alignment horizontal="center"/>
    </xf>
    <xf numFmtId="166" fontId="0" fillId="0" borderId="0" xfId="3" applyNumberFormat="1" applyFont="1" applyAlignment="1"/>
    <xf numFmtId="164" fontId="0" fillId="0" borderId="0" xfId="0" pivotButton="1" applyAlignment="1">
      <alignment horizontal="center" vertical="center" wrapText="1"/>
    </xf>
    <xf numFmtId="164" fontId="0" fillId="0" borderId="0" xfId="0" applyAlignment="1">
      <alignment horizontal="center" vertical="center" wrapText="1"/>
    </xf>
    <xf numFmtId="9" fontId="0" fillId="0" borderId="0" xfId="2" applyFont="1"/>
    <xf numFmtId="166" fontId="0" fillId="0" borderId="0" xfId="0" applyNumberFormat="1" applyAlignment="1"/>
    <xf numFmtId="166" fontId="0" fillId="0" borderId="0" xfId="0" applyNumberFormat="1" applyAlignment="1">
      <alignment horizontal="center" vertical="center" wrapText="1"/>
    </xf>
    <xf numFmtId="164" fontId="29" fillId="0" borderId="93" xfId="0" applyFont="1" applyBorder="1"/>
    <xf numFmtId="1" fontId="29" fillId="23" borderId="93" xfId="0" applyNumberFormat="1" applyFont="1" applyFill="1" applyBorder="1" applyAlignment="1">
      <alignment horizontal="center"/>
    </xf>
    <xf numFmtId="166" fontId="29" fillId="23" borderId="93" xfId="3" applyNumberFormat="1" applyFont="1" applyFill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166" fontId="0" fillId="0" borderId="93" xfId="3" applyNumberFormat="1" applyFont="1" applyBorder="1" applyAlignment="1">
      <alignment horizontal="center"/>
    </xf>
    <xf numFmtId="164" fontId="0" fillId="0" borderId="0" xfId="0" applyAlignment="1">
      <alignment horizontal="center"/>
    </xf>
    <xf numFmtId="164" fontId="29" fillId="26" borderId="93" xfId="0" applyFont="1" applyFill="1" applyBorder="1" applyAlignment="1">
      <alignment wrapText="1"/>
    </xf>
    <xf numFmtId="164" fontId="29" fillId="27" borderId="93" xfId="0" applyFont="1" applyFill="1" applyBorder="1"/>
    <xf numFmtId="0" fontId="8" fillId="25" borderId="93" xfId="30" applyFill="1" applyBorder="1" applyAlignment="1">
      <alignment horizontal="left" vertical="top" wrapText="1"/>
    </xf>
    <xf numFmtId="164" fontId="0" fillId="25" borderId="93" xfId="0" applyFill="1" applyBorder="1"/>
    <xf numFmtId="6" fontId="26" fillId="0" borderId="54" xfId="1" applyNumberFormat="1" applyFont="1" applyFill="1" applyBorder="1" applyAlignment="1" applyProtection="1">
      <alignment horizontal="center" vertical="center"/>
    </xf>
    <xf numFmtId="6" fontId="26" fillId="0" borderId="93" xfId="1" applyNumberFormat="1" applyFont="1" applyFill="1" applyBorder="1" applyAlignment="1" applyProtection="1">
      <alignment horizontal="center" vertical="center"/>
    </xf>
    <xf numFmtId="166" fontId="11" fillId="0" borderId="97" xfId="3" applyNumberFormat="1" applyFont="1" applyBorder="1"/>
    <xf numFmtId="0" fontId="11" fillId="0" borderId="0" xfId="15" applyBorder="1"/>
    <xf numFmtId="164" fontId="29" fillId="0" borderId="0" xfId="0" applyFont="1" applyFill="1" applyBorder="1"/>
    <xf numFmtId="0" fontId="6" fillId="0" borderId="93" xfId="15" applyFont="1" applyBorder="1" applyAlignment="1">
      <alignment horizontal="center" wrapText="1"/>
    </xf>
    <xf numFmtId="0" fontId="10" fillId="0" borderId="93" xfId="15" applyFont="1" applyBorder="1" applyAlignment="1">
      <alignment horizontal="center" wrapText="1"/>
    </xf>
    <xf numFmtId="0" fontId="10" fillId="0" borderId="0" xfId="15" applyFont="1" applyBorder="1" applyAlignment="1">
      <alignment horizontal="center" wrapText="1"/>
    </xf>
    <xf numFmtId="164" fontId="116" fillId="0" borderId="0" xfId="0" applyFont="1" applyAlignment="1">
      <alignment vertical="center"/>
    </xf>
    <xf numFmtId="7" fontId="116" fillId="0" borderId="0" xfId="0" applyNumberFormat="1" applyFont="1" applyFill="1" applyBorder="1" applyAlignment="1" applyProtection="1">
      <alignment vertical="center"/>
      <protection locked="0"/>
    </xf>
    <xf numFmtId="7" fontId="116" fillId="0" borderId="0" xfId="0" applyNumberFormat="1" applyFont="1" applyFill="1" applyBorder="1" applyAlignment="1" applyProtection="1">
      <alignment horizontal="left" vertical="center"/>
      <protection locked="0"/>
    </xf>
    <xf numFmtId="7" fontId="26" fillId="0" borderId="0" xfId="0" applyNumberFormat="1" applyFont="1" applyFill="1" applyBorder="1" applyAlignment="1" applyProtection="1">
      <alignment horizontal="center" vertical="center"/>
      <protection locked="0"/>
    </xf>
    <xf numFmtId="164" fontId="16" fillId="0" borderId="0" xfId="0" applyFont="1" applyFill="1" applyBorder="1" applyAlignment="1">
      <alignment vertical="center"/>
    </xf>
    <xf numFmtId="164" fontId="114" fillId="0" borderId="0" xfId="0" applyFont="1" applyBorder="1" applyAlignment="1" applyProtection="1">
      <alignment horizontal="left" vertical="center" wrapText="1"/>
      <protection locked="0"/>
    </xf>
    <xf numFmtId="6" fontId="26" fillId="0" borderId="31" xfId="1" applyNumberFormat="1" applyFont="1" applyBorder="1" applyAlignment="1" applyProtection="1">
      <alignment horizontal="center" vertical="center"/>
    </xf>
    <xf numFmtId="6" fontId="26" fillId="0" borderId="52" xfId="1" applyNumberFormat="1" applyFont="1" applyFill="1" applyBorder="1" applyAlignment="1" applyProtection="1">
      <alignment horizontal="center" vertical="center"/>
    </xf>
    <xf numFmtId="6" fontId="26" fillId="0" borderId="100" xfId="1" applyNumberFormat="1" applyFont="1" applyBorder="1" applyAlignment="1" applyProtection="1">
      <alignment horizontal="center" vertical="center"/>
    </xf>
    <xf numFmtId="1" fontId="56" fillId="0" borderId="13" xfId="3" applyNumberFormat="1" applyFont="1" applyBorder="1" applyAlignment="1" applyProtection="1">
      <alignment horizontal="center" vertical="center"/>
    </xf>
    <xf numFmtId="164" fontId="119" fillId="0" borderId="0" xfId="0" applyFont="1" applyAlignment="1">
      <alignment vertical="center"/>
    </xf>
    <xf numFmtId="164" fontId="56" fillId="2" borderId="102" xfId="0" applyFont="1" applyFill="1" applyBorder="1" applyAlignment="1" applyProtection="1">
      <alignment horizontal="left" vertical="center"/>
      <protection locked="0"/>
    </xf>
    <xf numFmtId="164" fontId="26" fillId="0" borderId="57" xfId="0" applyFont="1" applyFill="1" applyBorder="1" applyAlignment="1" applyProtection="1">
      <alignment horizontal="center" vertical="center"/>
    </xf>
    <xf numFmtId="8" fontId="26" fillId="0" borderId="93" xfId="1" applyFont="1" applyFill="1" applyBorder="1" applyAlignment="1" applyProtection="1">
      <alignment horizontal="centerContinuous" vertical="center"/>
    </xf>
    <xf numFmtId="164" fontId="26" fillId="0" borderId="99" xfId="0" applyFont="1" applyFill="1" applyBorder="1" applyAlignment="1" applyProtection="1">
      <alignment horizontal="center" vertical="center"/>
    </xf>
    <xf numFmtId="8" fontId="26" fillId="0" borderId="52" xfId="1" applyFont="1" applyFill="1" applyBorder="1" applyAlignment="1" applyProtection="1">
      <alignment horizontal="centerContinuous" vertical="center"/>
    </xf>
    <xf numFmtId="164" fontId="21" fillId="0" borderId="0" xfId="0" applyFont="1" applyAlignment="1" applyProtection="1">
      <alignment vertical="center"/>
    </xf>
    <xf numFmtId="164" fontId="20" fillId="0" borderId="0" xfId="0" applyFont="1" applyAlignment="1" applyProtection="1">
      <alignment vertical="center"/>
    </xf>
    <xf numFmtId="39" fontId="20" fillId="0" borderId="0" xfId="0" applyNumberFormat="1" applyFont="1" applyAlignment="1" applyProtection="1">
      <alignment horizontal="center" vertical="center"/>
    </xf>
    <xf numFmtId="0" fontId="29" fillId="25" borderId="93" xfId="12" applyFont="1" applyFill="1" applyBorder="1" applyAlignment="1" applyProtection="1">
      <alignment horizontal="center" vertical="center" wrapText="1"/>
    </xf>
    <xf numFmtId="0" fontId="12" fillId="0" borderId="0" xfId="12" applyProtection="1"/>
    <xf numFmtId="164" fontId="118" fillId="0" borderId="93" xfId="0" applyFont="1" applyBorder="1" applyAlignment="1" applyProtection="1">
      <alignment horizontal="center" vertical="center" wrapText="1"/>
    </xf>
    <xf numFmtId="9" fontId="118" fillId="0" borderId="93" xfId="2" applyFont="1" applyBorder="1" applyAlignment="1" applyProtection="1">
      <alignment horizontal="center" vertical="center" wrapText="1"/>
    </xf>
    <xf numFmtId="164" fontId="111" fillId="23" borderId="96" xfId="0" applyFont="1" applyFill="1" applyBorder="1" applyProtection="1"/>
    <xf numFmtId="0" fontId="29" fillId="0" borderId="0" xfId="12" applyFont="1" applyProtection="1"/>
    <xf numFmtId="0" fontId="6" fillId="0" borderId="93" xfId="12" applyFont="1" applyFill="1" applyBorder="1" applyAlignment="1" applyProtection="1">
      <alignment vertical="center" wrapText="1"/>
    </xf>
    <xf numFmtId="168" fontId="32" fillId="0" borderId="93" xfId="17" applyNumberFormat="1" applyFont="1" applyFill="1" applyBorder="1" applyProtection="1"/>
    <xf numFmtId="168" fontId="6" fillId="0" borderId="93" xfId="12" applyNumberFormat="1" applyFont="1" applyBorder="1" applyProtection="1"/>
    <xf numFmtId="164" fontId="111" fillId="0" borderId="0" xfId="0" applyFont="1" applyProtection="1"/>
    <xf numFmtId="164" fontId="0" fillId="0" borderId="0" xfId="0" applyProtection="1"/>
    <xf numFmtId="38" fontId="0" fillId="0" borderId="0" xfId="0" applyNumberFormat="1" applyProtection="1"/>
    <xf numFmtId="0" fontId="6" fillId="0" borderId="93" xfId="12" applyFont="1" applyBorder="1" applyProtection="1"/>
    <xf numFmtId="0" fontId="5" fillId="0" borderId="0" xfId="12" applyFont="1" applyProtection="1"/>
    <xf numFmtId="9" fontId="12" fillId="0" borderId="0" xfId="2" applyFont="1" applyProtection="1"/>
    <xf numFmtId="0" fontId="6" fillId="0" borderId="0" xfId="12" applyFont="1" applyFill="1" applyBorder="1" applyAlignment="1" applyProtection="1">
      <alignment vertical="center" wrapText="1"/>
    </xf>
    <xf numFmtId="164" fontId="111" fillId="0" borderId="0" xfId="0" applyFont="1" applyBorder="1" applyProtection="1"/>
    <xf numFmtId="164" fontId="111" fillId="0" borderId="93" xfId="0" applyFont="1" applyBorder="1" applyProtection="1"/>
    <xf numFmtId="0" fontId="32" fillId="0" borderId="0" xfId="15" applyFont="1" applyProtection="1">
      <protection locked="0"/>
    </xf>
    <xf numFmtId="168" fontId="32" fillId="0" borderId="0" xfId="17" applyNumberFormat="1" applyFont="1" applyProtection="1">
      <protection locked="0"/>
    </xf>
    <xf numFmtId="0" fontId="81" fillId="0" borderId="0" xfId="15" applyFont="1" applyProtection="1">
      <protection locked="0"/>
    </xf>
    <xf numFmtId="0" fontId="61" fillId="0" borderId="19" xfId="15" applyFont="1" applyBorder="1" applyAlignment="1" applyProtection="1">
      <alignment horizontal="centerContinuous" vertical="center"/>
      <protection locked="0"/>
    </xf>
    <xf numFmtId="0" fontId="61" fillId="0" borderId="50" xfId="15" applyFont="1" applyBorder="1" applyAlignment="1" applyProtection="1">
      <alignment horizontal="centerContinuous" vertical="center"/>
      <protection locked="0"/>
    </xf>
    <xf numFmtId="0" fontId="61" fillId="0" borderId="20" xfId="15" applyFont="1" applyBorder="1" applyAlignment="1" applyProtection="1">
      <alignment horizontal="centerContinuous" vertical="center"/>
      <protection locked="0"/>
    </xf>
    <xf numFmtId="0" fontId="32" fillId="0" borderId="0" xfId="15" applyFont="1" applyAlignment="1" applyProtection="1">
      <alignment horizontal="center" vertical="center"/>
      <protection locked="0"/>
    </xf>
    <xf numFmtId="0" fontId="61" fillId="8" borderId="41" xfId="15" applyFont="1" applyFill="1" applyBorder="1" applyAlignment="1" applyProtection="1">
      <alignment horizontal="center" vertical="center"/>
      <protection locked="0"/>
    </xf>
    <xf numFmtId="0" fontId="61" fillId="0" borderId="62" xfId="15" applyFont="1" applyBorder="1" applyAlignment="1" applyProtection="1">
      <alignment horizontal="center" vertical="center"/>
      <protection locked="0"/>
    </xf>
    <xf numFmtId="0" fontId="11" fillId="0" borderId="56" xfId="15" applyBorder="1" applyAlignment="1" applyProtection="1">
      <alignment horizontal="center" vertical="center"/>
      <protection locked="0"/>
    </xf>
    <xf numFmtId="0" fontId="11" fillId="0" borderId="57" xfId="15" applyBorder="1" applyAlignment="1" applyProtection="1">
      <alignment horizontal="center" vertical="center"/>
      <protection locked="0"/>
    </xf>
    <xf numFmtId="0" fontId="11" fillId="0" borderId="31" xfId="15" applyBorder="1" applyAlignment="1" applyProtection="1">
      <alignment horizontal="center" vertical="center"/>
      <protection locked="0"/>
    </xf>
    <xf numFmtId="0" fontId="81" fillId="0" borderId="0" xfId="15" applyFont="1" applyAlignment="1" applyProtection="1">
      <alignment horizontal="center" vertical="center"/>
      <protection locked="0"/>
    </xf>
    <xf numFmtId="0" fontId="32" fillId="0" borderId="0" xfId="15" applyFont="1" applyAlignment="1" applyProtection="1">
      <alignment horizontal="center" vertical="center" wrapText="1"/>
      <protection locked="0"/>
    </xf>
    <xf numFmtId="0" fontId="61" fillId="0" borderId="68" xfId="15" applyFont="1" applyBorder="1" applyAlignment="1" applyProtection="1">
      <alignment horizontal="center"/>
      <protection locked="0"/>
    </xf>
    <xf numFmtId="0" fontId="32" fillId="0" borderId="62" xfId="15" applyFont="1" applyBorder="1" applyAlignment="1" applyProtection="1">
      <alignment horizontal="center" vertical="center" wrapText="1"/>
      <protection locked="0"/>
    </xf>
    <xf numFmtId="0" fontId="32" fillId="0" borderId="57" xfId="15" applyFont="1" applyBorder="1" applyAlignment="1" applyProtection="1">
      <alignment horizontal="center" vertical="center" wrapText="1"/>
      <protection locked="0"/>
    </xf>
    <xf numFmtId="0" fontId="81" fillId="0" borderId="0" xfId="15" applyFont="1" applyAlignment="1" applyProtection="1">
      <alignment horizontal="center" vertical="center" wrapText="1"/>
      <protection locked="0"/>
    </xf>
    <xf numFmtId="0" fontId="18" fillId="9" borderId="19" xfId="15" applyFont="1" applyFill="1" applyBorder="1" applyAlignment="1" applyProtection="1">
      <alignment wrapText="1"/>
      <protection locked="0"/>
    </xf>
    <xf numFmtId="168" fontId="82" fillId="9" borderId="19" xfId="15" applyNumberFormat="1" applyFont="1" applyFill="1" applyBorder="1" applyProtection="1">
      <protection locked="0"/>
    </xf>
    <xf numFmtId="168" fontId="83" fillId="9" borderId="50" xfId="15" applyNumberFormat="1" applyFont="1" applyFill="1" applyBorder="1" applyProtection="1">
      <protection locked="0"/>
    </xf>
    <xf numFmtId="168" fontId="83" fillId="9" borderId="19" xfId="15" applyNumberFormat="1" applyFont="1" applyFill="1" applyBorder="1" applyProtection="1">
      <protection locked="0"/>
    </xf>
    <xf numFmtId="168" fontId="83" fillId="9" borderId="20" xfId="15" applyNumberFormat="1" applyFont="1" applyFill="1" applyBorder="1" applyProtection="1">
      <protection locked="0"/>
    </xf>
    <xf numFmtId="0" fontId="81" fillId="0" borderId="0" xfId="15" applyFont="1" applyAlignment="1" applyProtection="1">
      <alignment horizontal="center"/>
      <protection locked="0"/>
    </xf>
    <xf numFmtId="0" fontId="56" fillId="0" borderId="0" xfId="15" applyFont="1" applyAlignment="1" applyProtection="1">
      <alignment horizontal="right"/>
      <protection locked="0"/>
    </xf>
    <xf numFmtId="0" fontId="115" fillId="0" borderId="21" xfId="15" applyFont="1" applyBorder="1" applyAlignment="1" applyProtection="1">
      <alignment horizontal="right"/>
      <protection locked="0"/>
    </xf>
    <xf numFmtId="168" fontId="84" fillId="0" borderId="21" xfId="17" applyNumberFormat="1" applyFont="1" applyFill="1" applyBorder="1" applyProtection="1">
      <protection locked="0"/>
    </xf>
    <xf numFmtId="168" fontId="85" fillId="0" borderId="21" xfId="17" applyNumberFormat="1" applyFont="1" applyFill="1" applyBorder="1" applyProtection="1">
      <protection locked="0"/>
    </xf>
    <xf numFmtId="168" fontId="85" fillId="0" borderId="61" xfId="17" applyNumberFormat="1" applyFont="1" applyFill="1" applyBorder="1" applyProtection="1">
      <protection locked="0"/>
    </xf>
    <xf numFmtId="168" fontId="81" fillId="0" borderId="0" xfId="15" applyNumberFormat="1" applyFont="1" applyAlignment="1" applyProtection="1">
      <alignment horizontal="center" vertical="center"/>
      <protection locked="0"/>
    </xf>
    <xf numFmtId="0" fontId="65" fillId="0" borderId="21" xfId="15" applyFont="1" applyBorder="1" applyProtection="1">
      <protection locked="0"/>
    </xf>
    <xf numFmtId="168" fontId="84" fillId="0" borderId="67" xfId="17" applyNumberFormat="1" applyFont="1" applyFill="1" applyBorder="1" applyProtection="1">
      <protection locked="0"/>
    </xf>
    <xf numFmtId="168" fontId="85" fillId="0" borderId="67" xfId="17" applyNumberFormat="1" applyFont="1" applyFill="1" applyBorder="1" applyProtection="1">
      <protection locked="0"/>
    </xf>
    <xf numFmtId="0" fontId="60" fillId="2" borderId="67" xfId="15" applyFont="1" applyFill="1" applyBorder="1" applyAlignment="1" applyProtection="1">
      <alignment horizontal="right"/>
      <protection locked="0"/>
    </xf>
    <xf numFmtId="168" fontId="84" fillId="2" borderId="67" xfId="15" applyNumberFormat="1" applyFont="1" applyFill="1" applyBorder="1" applyProtection="1">
      <protection locked="0"/>
    </xf>
    <xf numFmtId="0" fontId="65" fillId="10" borderId="4" xfId="15" applyFont="1" applyFill="1" applyBorder="1" applyProtection="1">
      <protection locked="0"/>
    </xf>
    <xf numFmtId="0" fontId="84" fillId="10" borderId="4" xfId="15" applyFont="1" applyFill="1" applyBorder="1" applyProtection="1">
      <protection locked="0"/>
    </xf>
    <xf numFmtId="0" fontId="85" fillId="10" borderId="6" xfId="15" applyFont="1" applyFill="1" applyBorder="1" applyProtection="1">
      <protection locked="0"/>
    </xf>
    <xf numFmtId="0" fontId="85" fillId="10" borderId="4" xfId="15" applyFont="1" applyFill="1" applyBorder="1" applyProtection="1">
      <protection locked="0"/>
    </xf>
    <xf numFmtId="168" fontId="85" fillId="10" borderId="6" xfId="17" applyNumberFormat="1" applyFont="1" applyFill="1" applyBorder="1" applyProtection="1">
      <protection locked="0"/>
    </xf>
    <xf numFmtId="168" fontId="85" fillId="10" borderId="10" xfId="17" applyNumberFormat="1" applyFont="1" applyFill="1" applyBorder="1" applyProtection="1">
      <protection locked="0"/>
    </xf>
    <xf numFmtId="168" fontId="85" fillId="10" borderId="4" xfId="17" applyNumberFormat="1" applyFont="1" applyFill="1" applyBorder="1" applyProtection="1">
      <protection locked="0"/>
    </xf>
    <xf numFmtId="0" fontId="85" fillId="10" borderId="10" xfId="15" applyFont="1" applyFill="1" applyBorder="1" applyProtection="1">
      <protection locked="0"/>
    </xf>
    <xf numFmtId="0" fontId="18" fillId="9" borderId="21" xfId="15" applyFont="1" applyFill="1" applyBorder="1" applyAlignment="1" applyProtection="1">
      <alignment wrapText="1"/>
      <protection locked="0"/>
    </xf>
    <xf numFmtId="168" fontId="82" fillId="9" borderId="61" xfId="15" applyNumberFormat="1" applyFont="1" applyFill="1" applyBorder="1" applyProtection="1">
      <protection locked="0"/>
    </xf>
    <xf numFmtId="168" fontId="82" fillId="9" borderId="22" xfId="15" applyNumberFormat="1" applyFont="1" applyFill="1" applyBorder="1" applyProtection="1">
      <protection locked="0"/>
    </xf>
    <xf numFmtId="168" fontId="83" fillId="9" borderId="0" xfId="15" applyNumberFormat="1" applyFont="1" applyFill="1" applyProtection="1">
      <protection locked="0"/>
    </xf>
    <xf numFmtId="168" fontId="83" fillId="9" borderId="21" xfId="15" applyNumberFormat="1" applyFont="1" applyFill="1" applyBorder="1" applyProtection="1">
      <protection locked="0"/>
    </xf>
    <xf numFmtId="168" fontId="83" fillId="9" borderId="22" xfId="15" applyNumberFormat="1" applyFont="1" applyFill="1" applyBorder="1" applyProtection="1">
      <protection locked="0"/>
    </xf>
    <xf numFmtId="0" fontId="19" fillId="0" borderId="21" xfId="15" applyFont="1" applyBorder="1" applyAlignment="1" applyProtection="1">
      <alignment horizontal="left"/>
      <protection locked="0"/>
    </xf>
    <xf numFmtId="6" fontId="19" fillId="7" borderId="66" xfId="1" applyNumberFormat="1" applyFont="1" applyFill="1" applyBorder="1" applyAlignment="1" applyProtection="1">
      <alignment horizontal="right"/>
      <protection locked="0"/>
    </xf>
    <xf numFmtId="6" fontId="31" fillId="0" borderId="0" xfId="1" applyNumberFormat="1" applyFont="1" applyFill="1" applyBorder="1" applyAlignment="1" applyProtection="1">
      <alignment horizontal="right"/>
      <protection locked="0"/>
    </xf>
    <xf numFmtId="6" fontId="31" fillId="0" borderId="21" xfId="1" applyNumberFormat="1" applyFont="1" applyFill="1" applyBorder="1" applyAlignment="1" applyProtection="1">
      <alignment horizontal="right"/>
      <protection locked="0"/>
    </xf>
    <xf numFmtId="6" fontId="31" fillId="0" borderId="61" xfId="1" applyNumberFormat="1" applyFont="1" applyFill="1" applyBorder="1" applyAlignment="1" applyProtection="1">
      <alignment horizontal="right"/>
      <protection locked="0"/>
    </xf>
    <xf numFmtId="0" fontId="68" fillId="0" borderId="21" xfId="15" applyFont="1" applyBorder="1" applyAlignment="1" applyProtection="1">
      <alignment horizontal="left"/>
      <protection locked="0"/>
    </xf>
    <xf numFmtId="6" fontId="100" fillId="7" borderId="64" xfId="1" applyNumberFormat="1" applyFont="1" applyFill="1" applyBorder="1" applyAlignment="1" applyProtection="1">
      <alignment horizontal="right"/>
      <protection locked="0"/>
    </xf>
    <xf numFmtId="9" fontId="31" fillId="0" borderId="0" xfId="2" applyFont="1" applyFill="1" applyBorder="1" applyAlignment="1" applyProtection="1">
      <alignment horizontal="right"/>
      <protection locked="0"/>
    </xf>
    <xf numFmtId="44" fontId="32" fillId="0" borderId="0" xfId="15" applyNumberFormat="1" applyFont="1" applyProtection="1">
      <protection locked="0"/>
    </xf>
    <xf numFmtId="0" fontId="79" fillId="0" borderId="21" xfId="15" applyFont="1" applyBorder="1" applyAlignment="1" applyProtection="1">
      <alignment horizontal="right"/>
      <protection locked="0"/>
    </xf>
    <xf numFmtId="6" fontId="99" fillId="7" borderId="53" xfId="1" applyNumberFormat="1" applyFont="1" applyFill="1" applyBorder="1" applyAlignment="1" applyProtection="1">
      <alignment horizontal="right"/>
      <protection locked="0"/>
    </xf>
    <xf numFmtId="0" fontId="74" fillId="0" borderId="21" xfId="15" applyFont="1" applyBorder="1" applyAlignment="1" applyProtection="1">
      <alignment horizontal="right"/>
      <protection locked="0"/>
    </xf>
    <xf numFmtId="6" fontId="99" fillId="7" borderId="54" xfId="1" applyNumberFormat="1" applyFont="1" applyFill="1" applyBorder="1" applyAlignment="1" applyProtection="1">
      <alignment horizontal="right"/>
      <protection locked="0"/>
    </xf>
    <xf numFmtId="0" fontId="56" fillId="0" borderId="0" xfId="15" applyFont="1" applyAlignment="1" applyProtection="1">
      <alignment horizontal="center" vertical="center"/>
      <protection locked="0"/>
    </xf>
    <xf numFmtId="0" fontId="70" fillId="0" borderId="15" xfId="15" applyFont="1" applyBorder="1" applyAlignment="1" applyProtection="1">
      <alignment horizontal="right" vertical="center"/>
      <protection locked="0"/>
    </xf>
    <xf numFmtId="6" fontId="30" fillId="7" borderId="64" xfId="1" applyNumberFormat="1" applyFont="1" applyFill="1" applyBorder="1" applyAlignment="1" applyProtection="1">
      <alignment horizontal="right" vertical="center"/>
      <protection locked="0"/>
    </xf>
    <xf numFmtId="6" fontId="31" fillId="0" borderId="46" xfId="1" applyNumberFormat="1" applyFont="1" applyFill="1" applyBorder="1" applyAlignment="1" applyProtection="1">
      <alignment horizontal="right" vertical="center"/>
      <protection locked="0"/>
    </xf>
    <xf numFmtId="6" fontId="30" fillId="0" borderId="21" xfId="1" applyNumberFormat="1" applyFont="1" applyFill="1" applyBorder="1" applyAlignment="1" applyProtection="1">
      <alignment horizontal="right"/>
      <protection locked="0"/>
    </xf>
    <xf numFmtId="6" fontId="31" fillId="0" borderId="47" xfId="1" applyNumberFormat="1" applyFont="1" applyFill="1" applyBorder="1" applyAlignment="1" applyProtection="1">
      <alignment horizontal="right" vertical="center"/>
      <protection locked="0"/>
    </xf>
    <xf numFmtId="6" fontId="31" fillId="0" borderId="70" xfId="1" applyNumberFormat="1" applyFont="1" applyFill="1" applyBorder="1" applyAlignment="1" applyProtection="1">
      <alignment horizontal="right" vertical="center"/>
      <protection locked="0"/>
    </xf>
    <xf numFmtId="0" fontId="60" fillId="2" borderId="4" xfId="15" applyFont="1" applyFill="1" applyBorder="1" applyAlignment="1" applyProtection="1">
      <alignment horizontal="right" vertical="center"/>
      <protection locked="0"/>
    </xf>
    <xf numFmtId="6" fontId="30" fillId="2" borderId="4" xfId="1" applyNumberFormat="1" applyFont="1" applyFill="1" applyBorder="1" applyAlignment="1" applyProtection="1">
      <alignment horizontal="right" vertical="center"/>
      <protection locked="0"/>
    </xf>
    <xf numFmtId="6" fontId="31" fillId="2" borderId="4" xfId="1" applyNumberFormat="1" applyFont="1" applyFill="1" applyBorder="1" applyAlignment="1" applyProtection="1">
      <alignment horizontal="right" vertical="center"/>
      <protection locked="0"/>
    </xf>
    <xf numFmtId="6" fontId="30" fillId="2" borderId="65" xfId="1" applyNumberFormat="1" applyFont="1" applyFill="1" applyBorder="1" applyAlignment="1" applyProtection="1">
      <alignment horizontal="right" vertical="center"/>
      <protection locked="0"/>
    </xf>
    <xf numFmtId="0" fontId="101" fillId="0" borderId="80" xfId="15" applyFont="1" applyBorder="1" applyAlignment="1" applyProtection="1">
      <alignment horizontal="center" vertical="center"/>
      <protection locked="0"/>
    </xf>
    <xf numFmtId="10" fontId="70" fillId="0" borderId="8" xfId="2" applyNumberFormat="1" applyFont="1" applyBorder="1" applyAlignment="1" applyProtection="1">
      <alignment horizontal="center" vertical="center"/>
      <protection locked="0"/>
    </xf>
    <xf numFmtId="10" fontId="56" fillId="0" borderId="8" xfId="18" applyNumberFormat="1" applyFont="1" applyBorder="1" applyAlignment="1" applyProtection="1">
      <alignment horizontal="center" vertical="center"/>
      <protection locked="0"/>
    </xf>
    <xf numFmtId="10" fontId="56" fillId="0" borderId="81" xfId="18" applyNumberFormat="1" applyFont="1" applyBorder="1" applyAlignment="1" applyProtection="1">
      <alignment horizontal="center" vertical="center"/>
      <protection locked="0"/>
    </xf>
    <xf numFmtId="168" fontId="56" fillId="0" borderId="0" xfId="15" applyNumberFormat="1" applyFont="1" applyAlignment="1" applyProtection="1">
      <alignment horizontal="center" vertical="center"/>
      <protection locked="0"/>
    </xf>
    <xf numFmtId="0" fontId="18" fillId="15" borderId="4" xfId="15" applyFont="1" applyFill="1" applyBorder="1" applyAlignment="1" applyProtection="1">
      <alignment horizontal="center" vertical="center"/>
      <protection locked="0"/>
    </xf>
    <xf numFmtId="168" fontId="30" fillId="15" borderId="4" xfId="15" applyNumberFormat="1" applyFont="1" applyFill="1" applyBorder="1" applyAlignment="1" applyProtection="1">
      <alignment horizontal="center" vertical="center"/>
      <protection locked="0"/>
    </xf>
    <xf numFmtId="168" fontId="30" fillId="15" borderId="65" xfId="15" applyNumberFormat="1" applyFont="1" applyFill="1" applyBorder="1" applyAlignment="1" applyProtection="1">
      <alignment horizontal="center" vertical="center"/>
      <protection locked="0"/>
    </xf>
    <xf numFmtId="0" fontId="57" fillId="0" borderId="0" xfId="15" applyFont="1" applyProtection="1">
      <protection locked="0"/>
    </xf>
    <xf numFmtId="0" fontId="66" fillId="0" borderId="21" xfId="15" applyFont="1" applyBorder="1" applyProtection="1">
      <protection locked="0"/>
    </xf>
    <xf numFmtId="0" fontId="66" fillId="0" borderId="0" xfId="15" applyFont="1" applyProtection="1">
      <protection locked="0"/>
    </xf>
    <xf numFmtId="0" fontId="53" fillId="0" borderId="0" xfId="15" applyFont="1" applyProtection="1">
      <protection locked="0"/>
    </xf>
    <xf numFmtId="168" fontId="53" fillId="0" borderId="0" xfId="17" applyNumberFormat="1" applyFont="1" applyBorder="1" applyProtection="1">
      <protection locked="0"/>
    </xf>
    <xf numFmtId="0" fontId="33" fillId="0" borderId="77" xfId="15" applyFont="1" applyBorder="1" applyAlignment="1" applyProtection="1">
      <alignment horizontal="left"/>
      <protection locked="0"/>
    </xf>
    <xf numFmtId="1" fontId="66" fillId="0" borderId="78" xfId="17" applyNumberFormat="1" applyFont="1" applyFill="1" applyBorder="1" applyAlignment="1" applyProtection="1">
      <alignment horizontal="center"/>
      <protection locked="0"/>
    </xf>
    <xf numFmtId="2" fontId="66" fillId="0" borderId="78" xfId="17" applyNumberFormat="1" applyFont="1" applyFill="1" applyBorder="1" applyAlignment="1" applyProtection="1">
      <alignment horizontal="center"/>
      <protection locked="0"/>
    </xf>
    <xf numFmtId="2" fontId="66" fillId="0" borderId="79" xfId="17" applyNumberFormat="1" applyFont="1" applyFill="1" applyBorder="1" applyAlignment="1" applyProtection="1">
      <alignment horizontal="center"/>
      <protection locked="0"/>
    </xf>
    <xf numFmtId="2" fontId="56" fillId="0" borderId="0" xfId="15" applyNumberFormat="1" applyFont="1" applyAlignment="1" applyProtection="1">
      <alignment horizontal="center"/>
      <protection locked="0"/>
    </xf>
    <xf numFmtId="0" fontId="53" fillId="0" borderId="80" xfId="15" applyFont="1" applyBorder="1" applyProtection="1">
      <protection locked="0"/>
    </xf>
    <xf numFmtId="0" fontId="53" fillId="0" borderId="8" xfId="3" applyNumberFormat="1" applyFont="1" applyFill="1" applyBorder="1" applyAlignment="1" applyProtection="1">
      <alignment horizontal="center"/>
      <protection locked="0"/>
    </xf>
    <xf numFmtId="38" fontId="53" fillId="0" borderId="8" xfId="19" applyNumberFormat="1" applyFont="1" applyFill="1" applyBorder="1" applyAlignment="1" applyProtection="1">
      <alignment horizontal="center"/>
      <protection locked="0"/>
    </xf>
    <xf numFmtId="44" fontId="32" fillId="0" borderId="0" xfId="17" applyFont="1" applyProtection="1">
      <protection locked="0"/>
    </xf>
    <xf numFmtId="0" fontId="57" fillId="14" borderId="80" xfId="15" applyFont="1" applyFill="1" applyBorder="1" applyAlignment="1" applyProtection="1">
      <alignment horizontal="right"/>
      <protection locked="0"/>
    </xf>
    <xf numFmtId="44" fontId="84" fillId="14" borderId="8" xfId="15" applyNumberFormat="1" applyFont="1" applyFill="1" applyBorder="1" applyProtection="1">
      <protection locked="0"/>
    </xf>
    <xf numFmtId="8" fontId="30" fillId="7" borderId="8" xfId="1" applyFont="1" applyFill="1" applyBorder="1" applyAlignment="1" applyProtection="1">
      <alignment horizontal="center" vertical="center"/>
      <protection locked="0"/>
    </xf>
    <xf numFmtId="0" fontId="56" fillId="0" borderId="0" xfId="15" applyFont="1" applyAlignment="1" applyProtection="1">
      <alignment horizontal="left"/>
      <protection locked="0"/>
    </xf>
    <xf numFmtId="6" fontId="102" fillId="0" borderId="0" xfId="1" applyNumberFormat="1" applyFont="1" applyAlignment="1" applyProtection="1">
      <alignment horizontal="center"/>
      <protection locked="0"/>
    </xf>
    <xf numFmtId="6" fontId="102" fillId="0" borderId="82" xfId="1" applyNumberFormat="1" applyFont="1" applyBorder="1" applyAlignment="1" applyProtection="1">
      <alignment horizontal="center"/>
      <protection locked="0"/>
    </xf>
    <xf numFmtId="6" fontId="103" fillId="0" borderId="83" xfId="1" applyNumberFormat="1" applyFont="1" applyBorder="1" applyAlignment="1" applyProtection="1">
      <alignment horizontal="center"/>
      <protection locked="0"/>
    </xf>
    <xf numFmtId="6" fontId="102" fillId="0" borderId="83" xfId="1" applyNumberFormat="1" applyFont="1" applyBorder="1" applyAlignment="1" applyProtection="1">
      <alignment horizontal="center"/>
      <protection locked="0"/>
    </xf>
    <xf numFmtId="6" fontId="102" fillId="0" borderId="84" xfId="1" applyNumberFormat="1" applyFont="1" applyBorder="1" applyAlignment="1" applyProtection="1">
      <alignment horizontal="center"/>
      <protection locked="0"/>
    </xf>
    <xf numFmtId="6" fontId="104" fillId="0" borderId="0" xfId="1" applyNumberFormat="1" applyFont="1" applyAlignment="1" applyProtection="1">
      <alignment horizontal="center"/>
      <protection locked="0"/>
    </xf>
    <xf numFmtId="0" fontId="76" fillId="0" borderId="0" xfId="15" applyFont="1" applyProtection="1">
      <protection locked="0"/>
    </xf>
    <xf numFmtId="168" fontId="74" fillId="0" borderId="0" xfId="15" applyNumberFormat="1" applyFont="1" applyProtection="1">
      <protection locked="0"/>
    </xf>
    <xf numFmtId="0" fontId="61" fillId="8" borderId="56" xfId="15" applyFont="1" applyFill="1" applyBorder="1" applyAlignment="1" applyProtection="1">
      <alignment horizontal="center" vertical="center"/>
      <protection locked="0"/>
    </xf>
    <xf numFmtId="0" fontId="62" fillId="8" borderId="56" xfId="15" applyFont="1" applyFill="1" applyBorder="1" applyAlignment="1" applyProtection="1">
      <alignment horizontal="center" vertical="center"/>
      <protection locked="0"/>
    </xf>
    <xf numFmtId="0" fontId="61" fillId="8" borderId="97" xfId="15" applyFont="1" applyFill="1" applyBorder="1" applyAlignment="1" applyProtection="1">
      <alignment horizontal="center" vertical="center"/>
      <protection locked="0"/>
    </xf>
    <xf numFmtId="0" fontId="62" fillId="8" borderId="97" xfId="15" applyFont="1" applyFill="1" applyBorder="1" applyAlignment="1" applyProtection="1">
      <alignment horizontal="center" vertical="center"/>
      <protection locked="0"/>
    </xf>
    <xf numFmtId="0" fontId="0" fillId="0" borderId="0" xfId="0" applyNumberFormat="1" applyProtection="1">
      <protection locked="0"/>
    </xf>
    <xf numFmtId="0" fontId="65" fillId="0" borderId="56" xfId="15" applyFont="1" applyBorder="1" applyProtection="1">
      <protection locked="0"/>
    </xf>
    <xf numFmtId="0" fontId="85" fillId="0" borderId="56" xfId="15" applyFont="1" applyBorder="1" applyProtection="1">
      <protection locked="0"/>
    </xf>
    <xf numFmtId="9" fontId="85" fillId="0" borderId="56" xfId="2" applyFont="1" applyFill="1" applyBorder="1" applyAlignment="1" applyProtection="1">
      <alignment horizontal="center"/>
      <protection locked="0"/>
    </xf>
    <xf numFmtId="0" fontId="84" fillId="8" borderId="56" xfId="15" applyFont="1" applyFill="1" applyBorder="1" applyAlignment="1" applyProtection="1">
      <alignment horizontal="center" vertical="center"/>
      <protection locked="0"/>
    </xf>
    <xf numFmtId="9" fontId="84" fillId="8" borderId="56" xfId="2" applyFont="1" applyFill="1" applyBorder="1" applyAlignment="1" applyProtection="1">
      <alignment horizontal="center" vertical="center"/>
      <protection locked="0"/>
    </xf>
    <xf numFmtId="0" fontId="29" fillId="0" borderId="0" xfId="0" applyNumberFormat="1" applyFont="1" applyProtection="1">
      <protection locked="0"/>
    </xf>
    <xf numFmtId="166" fontId="85" fillId="0" borderId="56" xfId="3" applyNumberFormat="1" applyFont="1" applyFill="1" applyBorder="1" applyAlignment="1" applyProtection="1">
      <alignment horizontal="center"/>
      <protection locked="0"/>
    </xf>
    <xf numFmtId="166" fontId="84" fillId="8" borderId="56" xfId="2" applyNumberFormat="1" applyFont="1" applyFill="1" applyBorder="1" applyAlignment="1" applyProtection="1">
      <alignment horizontal="center" vertical="center"/>
      <protection locked="0"/>
    </xf>
    <xf numFmtId="0" fontId="11" fillId="0" borderId="93" xfId="15" applyBorder="1" applyAlignment="1">
      <alignment horizontal="center" wrapText="1"/>
    </xf>
    <xf numFmtId="0" fontId="11" fillId="12" borderId="93" xfId="15" applyFill="1" applyBorder="1" applyAlignment="1">
      <alignment horizontal="center" wrapText="1"/>
    </xf>
    <xf numFmtId="164" fontId="111" fillId="23" borderId="96" xfId="0" applyFont="1" applyFill="1" applyBorder="1"/>
    <xf numFmtId="0" fontId="4" fillId="0" borderId="0" xfId="32" applyFont="1"/>
    <xf numFmtId="164" fontId="122" fillId="0" borderId="86" xfId="0" applyFont="1" applyFill="1" applyBorder="1" applyAlignment="1">
      <alignment wrapText="1"/>
    </xf>
    <xf numFmtId="164" fontId="122" fillId="0" borderId="32" xfId="0" applyFont="1" applyFill="1" applyBorder="1" applyAlignment="1">
      <alignment wrapText="1"/>
    </xf>
    <xf numFmtId="0" fontId="11" fillId="28" borderId="93" xfId="15" applyFill="1" applyBorder="1"/>
    <xf numFmtId="0" fontId="6" fillId="28" borderId="93" xfId="32" applyFont="1" applyFill="1" applyBorder="1"/>
    <xf numFmtId="164" fontId="122" fillId="28" borderId="86" xfId="0" applyFont="1" applyFill="1" applyBorder="1" applyAlignment="1">
      <alignment wrapText="1"/>
    </xf>
    <xf numFmtId="0" fontId="4" fillId="28" borderId="93" xfId="15" applyFont="1" applyFill="1" applyBorder="1" applyAlignment="1">
      <alignment horizontal="center" wrapText="1"/>
    </xf>
    <xf numFmtId="0" fontId="7" fillId="28" borderId="93" xfId="32" applyFill="1" applyBorder="1"/>
    <xf numFmtId="0" fontId="6" fillId="28" borderId="93" xfId="15" applyFont="1" applyFill="1" applyBorder="1"/>
    <xf numFmtId="0" fontId="11" fillId="28" borderId="97" xfId="15" applyFill="1" applyBorder="1"/>
    <xf numFmtId="0" fontId="7" fillId="28" borderId="97" xfId="32" applyFill="1" applyBorder="1"/>
    <xf numFmtId="0" fontId="105" fillId="0" borderId="104" xfId="28" applyFill="1" applyBorder="1" applyAlignment="1">
      <alignment horizontal="center" vertical="top"/>
    </xf>
    <xf numFmtId="0" fontId="125" fillId="16" borderId="87" xfId="28" applyFont="1" applyFill="1" applyBorder="1" applyAlignment="1">
      <alignment horizontal="center" vertical="top"/>
    </xf>
    <xf numFmtId="0" fontId="125" fillId="16" borderId="88" xfId="28" applyFont="1" applyFill="1" applyBorder="1" applyAlignment="1">
      <alignment horizontal="center" vertical="top"/>
    </xf>
    <xf numFmtId="0" fontId="125" fillId="16" borderId="88" xfId="28" applyFont="1" applyFill="1" applyBorder="1" applyAlignment="1">
      <alignment horizontal="center" vertical="top" wrapText="1"/>
    </xf>
    <xf numFmtId="0" fontId="125" fillId="16" borderId="88" xfId="28" applyNumberFormat="1" applyFont="1" applyFill="1" applyBorder="1" applyAlignment="1">
      <alignment horizontal="center" vertical="top" wrapText="1"/>
    </xf>
    <xf numFmtId="174" fontId="125" fillId="16" borderId="89" xfId="28" applyNumberFormat="1" applyFont="1" applyFill="1" applyBorder="1" applyAlignment="1">
      <alignment horizontal="center" vertical="top"/>
    </xf>
    <xf numFmtId="0" fontId="123" fillId="16" borderId="90" xfId="28" applyFont="1" applyFill="1" applyBorder="1" applyAlignment="1">
      <alignment horizontal="center" vertical="top" wrapText="1"/>
    </xf>
    <xf numFmtId="9" fontId="123" fillId="16" borderId="91" xfId="33" applyFont="1" applyFill="1" applyBorder="1" applyAlignment="1">
      <alignment horizontal="center" vertical="top" wrapText="1"/>
    </xf>
    <xf numFmtId="174" fontId="125" fillId="16" borderId="91" xfId="28" applyNumberFormat="1" applyFont="1" applyFill="1" applyBorder="1" applyAlignment="1">
      <alignment horizontal="center" vertical="top" wrapText="1"/>
    </xf>
    <xf numFmtId="0" fontId="4" fillId="0" borderId="0" xfId="34"/>
    <xf numFmtId="0" fontId="105" fillId="0" borderId="0" xfId="28" applyFill="1" applyBorder="1" applyAlignment="1">
      <alignment horizontal="center" vertical="top"/>
    </xf>
    <xf numFmtId="0" fontId="4" fillId="6" borderId="0" xfId="34" applyFill="1" applyAlignment="1">
      <alignment horizontal="center" vertical="top"/>
    </xf>
    <xf numFmtId="0" fontId="4" fillId="0" borderId="93" xfId="34" applyBorder="1" applyAlignment="1">
      <alignment vertical="top"/>
    </xf>
    <xf numFmtId="0" fontId="107" fillId="0" borderId="93" xfId="34" applyFont="1" applyBorder="1" applyAlignment="1">
      <alignment horizontal="left" vertical="top" wrapText="1"/>
    </xf>
    <xf numFmtId="0" fontId="107" fillId="0" borderId="93" xfId="34" applyFont="1" applyBorder="1" applyAlignment="1">
      <alignment vertical="top" wrapText="1"/>
    </xf>
    <xf numFmtId="49" fontId="4" fillId="0" borderId="93" xfId="34" applyNumberFormat="1" applyBorder="1" applyAlignment="1">
      <alignment vertical="top"/>
    </xf>
    <xf numFmtId="174" fontId="42" fillId="0" borderId="93" xfId="34" applyNumberFormat="1" applyFont="1" applyBorder="1" applyAlignment="1">
      <alignment horizontal="center" vertical="top"/>
    </xf>
    <xf numFmtId="14" fontId="4" fillId="21" borderId="93" xfId="34" applyNumberFormat="1" applyFill="1" applyBorder="1" applyAlignment="1">
      <alignment horizontal="center" vertical="top"/>
    </xf>
    <xf numFmtId="9" fontId="0" fillId="0" borderId="93" xfId="33" applyFont="1" applyFill="1" applyBorder="1" applyAlignment="1">
      <alignment horizontal="center" vertical="top"/>
    </xf>
    <xf numFmtId="0" fontId="4" fillId="6" borderId="0" xfId="34" applyFill="1"/>
    <xf numFmtId="0" fontId="4" fillId="0" borderId="93" xfId="34" applyBorder="1" applyAlignment="1">
      <alignment horizontal="left" vertical="top" wrapText="1"/>
    </xf>
    <xf numFmtId="0" fontId="4" fillId="0" borderId="93" xfId="34" applyBorder="1" applyAlignment="1">
      <alignment vertical="top" wrapText="1"/>
    </xf>
    <xf numFmtId="9" fontId="105" fillId="0" borderId="93" xfId="33" applyFont="1" applyFill="1" applyBorder="1" applyAlignment="1">
      <alignment horizontal="center" vertical="top"/>
    </xf>
    <xf numFmtId="14" fontId="4" fillId="0" borderId="93" xfId="34" applyNumberFormat="1" applyBorder="1" applyAlignment="1">
      <alignment horizontal="center" vertical="top"/>
    </xf>
    <xf numFmtId="174" fontId="4" fillId="0" borderId="93" xfId="34" applyNumberFormat="1" applyBorder="1" applyAlignment="1">
      <alignment horizontal="center" vertical="top"/>
    </xf>
    <xf numFmtId="0" fontId="105" fillId="6" borderId="0" xfId="28" applyFill="1" applyBorder="1" applyAlignment="1">
      <alignment horizontal="center" vertical="top"/>
    </xf>
    <xf numFmtId="0" fontId="4" fillId="21" borderId="93" xfId="34" applyFill="1" applyBorder="1" applyAlignment="1">
      <alignment horizontal="center" vertical="top"/>
    </xf>
    <xf numFmtId="174" fontId="126" fillId="0" borderId="93" xfId="34" applyNumberFormat="1" applyFont="1" applyBorder="1" applyAlignment="1">
      <alignment horizontal="center" vertical="top"/>
    </xf>
    <xf numFmtId="14" fontId="4" fillId="6" borderId="93" xfId="34" applyNumberFormat="1" applyFill="1" applyBorder="1" applyAlignment="1">
      <alignment horizontal="center" vertical="top"/>
    </xf>
    <xf numFmtId="174" fontId="42" fillId="0" borderId="93" xfId="34" applyNumberFormat="1" applyFont="1" applyBorder="1" applyAlignment="1">
      <alignment horizontal="center" vertical="top" wrapText="1"/>
    </xf>
    <xf numFmtId="0" fontId="4" fillId="0" borderId="0" xfId="34" applyAlignment="1">
      <alignment horizontal="center" vertical="top"/>
    </xf>
    <xf numFmtId="174" fontId="42" fillId="22" borderId="93" xfId="34" applyNumberFormat="1" applyFont="1" applyFill="1" applyBorder="1" applyAlignment="1">
      <alignment horizontal="center" vertical="top"/>
    </xf>
    <xf numFmtId="0" fontId="4" fillId="0" borderId="97" xfId="34" applyBorder="1" applyAlignment="1">
      <alignment vertical="top"/>
    </xf>
    <xf numFmtId="174" fontId="42" fillId="0" borderId="97" xfId="34" applyNumberFormat="1" applyFont="1" applyBorder="1" applyAlignment="1">
      <alignment horizontal="center" vertical="top"/>
    </xf>
    <xf numFmtId="14" fontId="4" fillId="21" borderId="97" xfId="34" applyNumberFormat="1" applyFill="1" applyBorder="1" applyAlignment="1">
      <alignment horizontal="center" vertical="top"/>
    </xf>
    <xf numFmtId="9" fontId="0" fillId="0" borderId="97" xfId="33" applyFont="1" applyFill="1" applyBorder="1" applyAlignment="1">
      <alignment horizontal="center" vertical="top"/>
    </xf>
    <xf numFmtId="14" fontId="4" fillId="21" borderId="95" xfId="34" applyNumberFormat="1" applyFill="1" applyBorder="1" applyAlignment="1">
      <alignment horizontal="center" vertical="top"/>
    </xf>
    <xf numFmtId="0" fontId="108" fillId="0" borderId="93" xfId="34" applyFont="1" applyBorder="1" applyAlignment="1">
      <alignment vertical="top"/>
    </xf>
    <xf numFmtId="14" fontId="107" fillId="21" borderId="93" xfId="34" applyNumberFormat="1" applyFont="1" applyFill="1" applyBorder="1" applyAlignment="1">
      <alignment horizontal="center" vertical="top"/>
    </xf>
    <xf numFmtId="0" fontId="4" fillId="22" borderId="93" xfId="34" applyFill="1" applyBorder="1" applyAlignment="1">
      <alignment vertical="top"/>
    </xf>
    <xf numFmtId="0" fontId="4" fillId="22" borderId="93" xfId="34" applyFill="1" applyBorder="1" applyAlignment="1">
      <alignment horizontal="left" vertical="top" wrapText="1"/>
    </xf>
    <xf numFmtId="0" fontId="4" fillId="22" borderId="93" xfId="34" applyFill="1" applyBorder="1" applyAlignment="1">
      <alignment vertical="top" wrapText="1"/>
    </xf>
    <xf numFmtId="14" fontId="4" fillId="22" borderId="93" xfId="34" applyNumberFormat="1" applyFill="1" applyBorder="1" applyAlignment="1">
      <alignment horizontal="center" vertical="top"/>
    </xf>
    <xf numFmtId="9" fontId="105" fillId="22" borderId="93" xfId="33" applyFont="1" applyFill="1" applyBorder="1" applyAlignment="1">
      <alignment horizontal="center" vertical="top"/>
    </xf>
    <xf numFmtId="14" fontId="106" fillId="22" borderId="93" xfId="34" applyNumberFormat="1" applyFont="1" applyFill="1" applyBorder="1" applyAlignment="1">
      <alignment horizontal="center" vertical="top"/>
    </xf>
    <xf numFmtId="0" fontId="4" fillId="22" borderId="93" xfId="34" applyFill="1" applyBorder="1" applyAlignment="1">
      <alignment horizontal="left" vertical="top"/>
    </xf>
    <xf numFmtId="9" fontId="0" fillId="22" borderId="93" xfId="33" applyFont="1" applyFill="1" applyBorder="1" applyAlignment="1">
      <alignment horizontal="center" vertical="top"/>
    </xf>
    <xf numFmtId="0" fontId="4" fillId="0" borderId="93" xfId="34" applyBorder="1"/>
    <xf numFmtId="49" fontId="4" fillId="0" borderId="93" xfId="34" applyNumberFormat="1" applyBorder="1"/>
    <xf numFmtId="6" fontId="4" fillId="0" borderId="93" xfId="34" applyNumberFormat="1" applyBorder="1" applyAlignment="1">
      <alignment horizontal="center"/>
    </xf>
    <xf numFmtId="49" fontId="4" fillId="22" borderId="93" xfId="34" applyNumberFormat="1" applyFill="1" applyBorder="1" applyAlignment="1">
      <alignment vertical="top"/>
    </xf>
    <xf numFmtId="0" fontId="4" fillId="0" borderId="93" xfId="34" applyBorder="1" applyAlignment="1">
      <alignment horizontal="center" vertical="top"/>
    </xf>
    <xf numFmtId="0" fontId="4" fillId="14" borderId="93" xfId="34" applyFill="1" applyBorder="1" applyAlignment="1">
      <alignment vertical="top"/>
    </xf>
    <xf numFmtId="0" fontId="4" fillId="14" borderId="93" xfId="34" applyFill="1" applyBorder="1" applyAlignment="1">
      <alignment vertical="top" wrapText="1"/>
    </xf>
    <xf numFmtId="49" fontId="4" fillId="14" borderId="93" xfId="34" applyNumberFormat="1" applyFill="1" applyBorder="1" applyAlignment="1">
      <alignment vertical="top"/>
    </xf>
    <xf numFmtId="174" fontId="42" fillId="14" borderId="93" xfId="34" applyNumberFormat="1" applyFont="1" applyFill="1" applyBorder="1" applyAlignment="1">
      <alignment horizontal="center" vertical="top"/>
    </xf>
    <xf numFmtId="14" fontId="4" fillId="14" borderId="93" xfId="34" applyNumberFormat="1" applyFill="1" applyBorder="1" applyAlignment="1">
      <alignment horizontal="center" vertical="top"/>
    </xf>
    <xf numFmtId="9" fontId="105" fillId="14" borderId="93" xfId="33" applyFont="1" applyFill="1" applyBorder="1" applyAlignment="1">
      <alignment horizontal="center" vertical="top"/>
    </xf>
    <xf numFmtId="174" fontId="110" fillId="14" borderId="93" xfId="34" applyNumberFormat="1" applyFont="1" applyFill="1" applyBorder="1" applyAlignment="1">
      <alignment horizontal="center" vertical="top"/>
    </xf>
    <xf numFmtId="9" fontId="0" fillId="14" borderId="93" xfId="33" applyFont="1" applyFill="1" applyBorder="1" applyAlignment="1">
      <alignment horizontal="center" vertical="top"/>
    </xf>
    <xf numFmtId="0" fontId="4" fillId="6" borderId="93" xfId="34" applyFill="1" applyBorder="1" applyAlignment="1">
      <alignment vertical="top"/>
    </xf>
    <xf numFmtId="0" fontId="4" fillId="6" borderId="93" xfId="34" applyFill="1" applyBorder="1" applyAlignment="1">
      <alignment vertical="top" wrapText="1"/>
    </xf>
    <xf numFmtId="174" fontId="39" fillId="6" borderId="93" xfId="34" applyNumberFormat="1" applyFont="1" applyFill="1" applyBorder="1" applyAlignment="1">
      <alignment horizontal="center" vertical="top"/>
    </xf>
    <xf numFmtId="9" fontId="106" fillId="6" borderId="93" xfId="29" applyNumberFormat="1" applyFill="1" applyBorder="1" applyAlignment="1">
      <alignment horizontal="center" vertical="top"/>
    </xf>
    <xf numFmtId="174" fontId="42" fillId="0" borderId="94" xfId="34" applyNumberFormat="1" applyFont="1" applyBorder="1" applyAlignment="1">
      <alignment horizontal="center" vertical="top"/>
    </xf>
    <xf numFmtId="0" fontId="4" fillId="0" borderId="0" xfId="34" applyAlignment="1">
      <alignment vertical="top"/>
    </xf>
    <xf numFmtId="0" fontId="4" fillId="0" borderId="0" xfId="34" applyAlignment="1">
      <alignment horizontal="left" vertical="top" wrapText="1"/>
    </xf>
    <xf numFmtId="0" fontId="4" fillId="0" borderId="0" xfId="34" applyAlignment="1">
      <alignment vertical="top" wrapText="1"/>
    </xf>
    <xf numFmtId="174" fontId="39" fillId="0" borderId="0" xfId="34" applyNumberFormat="1" applyFont="1" applyAlignment="1">
      <alignment horizontal="center" vertical="top"/>
    </xf>
    <xf numFmtId="9" fontId="0" fillId="0" borderId="0" xfId="33" applyFont="1" applyFill="1" applyAlignment="1">
      <alignment horizontal="center" vertical="top"/>
    </xf>
    <xf numFmtId="0" fontId="107" fillId="0" borderId="97" xfId="34" applyFont="1" applyBorder="1" applyAlignment="1">
      <alignment vertical="top" wrapText="1"/>
    </xf>
    <xf numFmtId="9" fontId="0" fillId="0" borderId="92" xfId="33" applyFont="1" applyFill="1" applyBorder="1" applyAlignment="1">
      <alignment horizontal="center" vertical="top"/>
    </xf>
    <xf numFmtId="9" fontId="106" fillId="0" borderId="92" xfId="29" applyNumberFormat="1" applyFill="1" applyBorder="1" applyAlignment="1">
      <alignment horizontal="center" vertical="top"/>
    </xf>
    <xf numFmtId="0" fontId="127" fillId="16" borderId="88" xfId="28" applyFont="1" applyFill="1" applyBorder="1" applyAlignment="1">
      <alignment horizontal="center" vertical="top" wrapText="1"/>
    </xf>
    <xf numFmtId="0" fontId="49" fillId="0" borderId="93" xfId="34" applyFont="1" applyBorder="1" applyAlignment="1">
      <alignment horizontal="left" vertical="top" wrapText="1"/>
    </xf>
    <xf numFmtId="0" fontId="49" fillId="22" borderId="93" xfId="34" applyFont="1" applyFill="1" applyBorder="1" applyAlignment="1">
      <alignment horizontal="left" vertical="top" wrapText="1"/>
    </xf>
    <xf numFmtId="0" fontId="49" fillId="0" borderId="93" xfId="34" applyFont="1" applyBorder="1"/>
    <xf numFmtId="0" fontId="122" fillId="0" borderId="93" xfId="34" applyFont="1" applyBorder="1" applyAlignment="1">
      <alignment horizontal="left" vertical="top" wrapText="1"/>
    </xf>
    <xf numFmtId="0" fontId="122" fillId="22" borderId="93" xfId="34" applyFont="1" applyFill="1" applyBorder="1" applyAlignment="1">
      <alignment horizontal="left" vertical="top" wrapText="1"/>
    </xf>
    <xf numFmtId="0" fontId="49" fillId="0" borderId="97" xfId="34" applyFont="1" applyBorder="1" applyAlignment="1">
      <alignment horizontal="left" vertical="top" wrapText="1"/>
    </xf>
    <xf numFmtId="0" fontId="49" fillId="0" borderId="93" xfId="34" applyFont="1" applyBorder="1" applyAlignment="1">
      <alignment vertical="center"/>
    </xf>
    <xf numFmtId="0" fontId="49" fillId="14" borderId="93" xfId="34" applyFont="1" applyFill="1" applyBorder="1" applyAlignment="1">
      <alignment horizontal="left" vertical="top" wrapText="1"/>
    </xf>
    <xf numFmtId="0" fontId="49" fillId="6" borderId="93" xfId="34" applyFont="1" applyFill="1" applyBorder="1" applyAlignment="1">
      <alignment vertical="center"/>
    </xf>
    <xf numFmtId="0" fontId="49" fillId="0" borderId="0" xfId="34" applyFont="1" applyAlignment="1">
      <alignment horizontal="left" vertical="top" wrapText="1"/>
    </xf>
    <xf numFmtId="0" fontId="49" fillId="0" borderId="93" xfId="34" applyFont="1" applyBorder="1" applyAlignment="1">
      <alignment horizontal="left" vertical="top"/>
    </xf>
    <xf numFmtId="0" fontId="49" fillId="22" borderId="93" xfId="34" applyFont="1" applyFill="1" applyBorder="1" applyAlignment="1">
      <alignment horizontal="left" vertical="top"/>
    </xf>
    <xf numFmtId="0" fontId="122" fillId="0" borderId="93" xfId="34" applyFont="1" applyBorder="1" applyAlignment="1">
      <alignment horizontal="left" vertical="top"/>
    </xf>
    <xf numFmtId="164" fontId="122" fillId="0" borderId="93" xfId="0" applyFont="1" applyFill="1" applyBorder="1"/>
    <xf numFmtId="8" fontId="11" fillId="0" borderId="0" xfId="1" applyFont="1"/>
    <xf numFmtId="164" fontId="129" fillId="0" borderId="93" xfId="0" applyFont="1" applyBorder="1"/>
    <xf numFmtId="164" fontId="0" fillId="0" borderId="93" xfId="0" applyFont="1" applyBorder="1"/>
    <xf numFmtId="166" fontId="0" fillId="0" borderId="93" xfId="0" applyNumberFormat="1" applyFont="1" applyBorder="1" applyAlignment="1"/>
    <xf numFmtId="9" fontId="23" fillId="0" borderId="93" xfId="2" applyFont="1" applyBorder="1" applyProtection="1"/>
    <xf numFmtId="8" fontId="4" fillId="0" borderId="93" xfId="1" applyFont="1" applyBorder="1" applyProtection="1"/>
    <xf numFmtId="164" fontId="24" fillId="0" borderId="0" xfId="0" applyFont="1" applyAlignment="1" applyProtection="1">
      <alignment horizontal="right" vertical="center"/>
    </xf>
    <xf numFmtId="0" fontId="61" fillId="8" borderId="19" xfId="15" applyFont="1" applyFill="1" applyBorder="1" applyAlignment="1" applyProtection="1">
      <alignment horizontal="center" vertical="center" wrapText="1"/>
      <protection locked="0"/>
    </xf>
    <xf numFmtId="0" fontId="62" fillId="0" borderId="66" xfId="15" applyFont="1" applyBorder="1" applyAlignment="1" applyProtection="1">
      <alignment horizontal="center" vertical="center" wrapText="1"/>
      <protection locked="0"/>
    </xf>
    <xf numFmtId="0" fontId="62" fillId="0" borderId="106" xfId="15" applyFont="1" applyBorder="1" applyAlignment="1" applyProtection="1">
      <alignment horizontal="center" vertical="center" wrapText="1"/>
      <protection locked="0"/>
    </xf>
    <xf numFmtId="0" fontId="62" fillId="0" borderId="109" xfId="15" applyFont="1" applyBorder="1" applyAlignment="1" applyProtection="1">
      <alignment horizontal="center" vertical="center" wrapText="1"/>
      <protection locked="0"/>
    </xf>
    <xf numFmtId="0" fontId="62" fillId="0" borderId="107" xfId="15" applyFont="1" applyBorder="1" applyAlignment="1" applyProtection="1">
      <alignment horizontal="center" vertical="center" wrapText="1"/>
      <protection locked="0"/>
    </xf>
    <xf numFmtId="0" fontId="62" fillId="0" borderId="93" xfId="15" applyFont="1" applyBorder="1" applyAlignment="1" applyProtection="1">
      <alignment horizontal="center" vertical="center" wrapText="1"/>
      <protection locked="0"/>
    </xf>
    <xf numFmtId="38" fontId="0" fillId="0" borderId="93" xfId="0" applyNumberFormat="1" applyBorder="1"/>
    <xf numFmtId="164" fontId="0" fillId="0" borderId="93" xfId="0" applyBorder="1" applyAlignment="1">
      <alignment horizontal="right"/>
    </xf>
    <xf numFmtId="164" fontId="0" fillId="0" borderId="93" xfId="0" applyBorder="1" applyAlignment="1">
      <alignment horizontal="center"/>
    </xf>
    <xf numFmtId="9" fontId="117" fillId="0" borderId="108" xfId="2" applyFont="1" applyFill="1" applyBorder="1" applyAlignment="1" applyProtection="1">
      <alignment horizontal="center" vertical="center"/>
    </xf>
    <xf numFmtId="166" fontId="117" fillId="0" borderId="108" xfId="3" applyNumberFormat="1" applyFont="1" applyFill="1" applyBorder="1" applyAlignment="1" applyProtection="1">
      <alignment horizontal="center" vertical="center"/>
    </xf>
    <xf numFmtId="9" fontId="117" fillId="0" borderId="81" xfId="2" applyFont="1" applyFill="1" applyBorder="1" applyAlignment="1" applyProtection="1">
      <alignment horizontal="center" vertical="center"/>
    </xf>
    <xf numFmtId="164" fontId="0" fillId="0" borderId="0" xfId="0" applyNumberFormat="1"/>
    <xf numFmtId="43" fontId="0" fillId="0" borderId="0" xfId="0" applyNumberFormat="1"/>
    <xf numFmtId="166" fontId="0" fillId="0" borderId="0" xfId="0" applyNumberFormat="1"/>
    <xf numFmtId="10" fontId="114" fillId="0" borderId="54" xfId="2" quotePrefix="1" applyNumberFormat="1" applyFont="1" applyFill="1" applyBorder="1" applyAlignment="1" applyProtection="1">
      <alignment horizontal="center" vertical="center"/>
    </xf>
    <xf numFmtId="164" fontId="27" fillId="7" borderId="4" xfId="0" applyFont="1" applyFill="1" applyBorder="1" applyAlignment="1">
      <alignment horizontal="center" vertical="center" wrapText="1"/>
    </xf>
    <xf numFmtId="164" fontId="27" fillId="7" borderId="8" xfId="0" applyFont="1" applyFill="1" applyBorder="1" applyAlignment="1">
      <alignment horizontal="center" vertical="center" wrapText="1"/>
    </xf>
    <xf numFmtId="164" fontId="27" fillId="7" borderId="6" xfId="0" applyFont="1" applyFill="1" applyBorder="1" applyAlignment="1">
      <alignment horizontal="center" vertical="center" wrapText="1"/>
    </xf>
    <xf numFmtId="164" fontId="27" fillId="7" borderId="9" xfId="0" applyFont="1" applyFill="1" applyBorder="1" applyAlignment="1">
      <alignment horizontal="center" vertical="center" wrapText="1"/>
    </xf>
    <xf numFmtId="164" fontId="17" fillId="7" borderId="9" xfId="0" applyFont="1" applyFill="1" applyBorder="1" applyAlignment="1">
      <alignment horizontal="center" vertical="center"/>
    </xf>
    <xf numFmtId="0" fontId="3" fillId="0" borderId="0" xfId="35"/>
    <xf numFmtId="168" fontId="114" fillId="0" borderId="54" xfId="1" quotePrefix="1" applyNumberFormat="1" applyFont="1" applyFill="1" applyBorder="1" applyAlignment="1" applyProtection="1">
      <alignment horizontal="center" vertical="center"/>
    </xf>
    <xf numFmtId="0" fontId="126" fillId="9" borderId="88" xfId="28" applyFont="1" applyFill="1" applyBorder="1" applyAlignment="1">
      <alignment horizontal="center" vertical="top" wrapText="1"/>
    </xf>
    <xf numFmtId="0" fontId="3" fillId="0" borderId="93" xfId="34" applyFont="1" applyBorder="1" applyAlignment="1">
      <alignment horizontal="left" vertical="top" wrapText="1"/>
    </xf>
    <xf numFmtId="0" fontId="3" fillId="0" borderId="97" xfId="34" applyFont="1" applyBorder="1" applyAlignment="1">
      <alignment horizontal="left" vertical="top" wrapText="1"/>
    </xf>
    <xf numFmtId="0" fontId="3" fillId="22" borderId="93" xfId="34" applyFont="1" applyFill="1" applyBorder="1" applyAlignment="1">
      <alignment horizontal="left" vertical="top" wrapText="1"/>
    </xf>
    <xf numFmtId="164" fontId="0" fillId="0" borderId="0" xfId="0" applyBorder="1"/>
    <xf numFmtId="0" fontId="3" fillId="9" borderId="26" xfId="34" applyFont="1" applyFill="1" applyBorder="1" applyAlignment="1">
      <alignment vertical="top"/>
    </xf>
    <xf numFmtId="0" fontId="49" fillId="9" borderId="93" xfId="34" applyFont="1" applyFill="1" applyBorder="1" applyAlignment="1">
      <alignment horizontal="left" vertical="top" wrapText="1"/>
    </xf>
    <xf numFmtId="0" fontId="3" fillId="9" borderId="26" xfId="34" applyFont="1" applyFill="1" applyBorder="1" applyAlignment="1">
      <alignment horizontal="left" vertical="top" wrapText="1"/>
    </xf>
    <xf numFmtId="0" fontId="4" fillId="9" borderId="93" xfId="34" applyFill="1" applyBorder="1" applyAlignment="1">
      <alignment vertical="top" wrapText="1"/>
    </xf>
    <xf numFmtId="0" fontId="4" fillId="9" borderId="93" xfId="34" applyFill="1" applyBorder="1" applyAlignment="1">
      <alignment vertical="top"/>
    </xf>
    <xf numFmtId="174" fontId="39" fillId="9" borderId="26" xfId="34" applyNumberFormat="1" applyFont="1" applyFill="1" applyBorder="1" applyAlignment="1">
      <alignment horizontal="center" vertical="top"/>
    </xf>
    <xf numFmtId="0" fontId="4" fillId="9" borderId="26" xfId="34" applyFill="1" applyBorder="1" applyAlignment="1">
      <alignment horizontal="center" vertical="top"/>
    </xf>
    <xf numFmtId="9" fontId="106" fillId="9" borderId="26" xfId="29" applyNumberFormat="1" applyFill="1" applyBorder="1" applyAlignment="1">
      <alignment horizontal="center" vertical="top"/>
    </xf>
    <xf numFmtId="0" fontId="3" fillId="9" borderId="0" xfId="34" applyFont="1" applyFill="1" applyAlignment="1">
      <alignment horizontal="left" vertical="top" wrapText="1"/>
    </xf>
    <xf numFmtId="174" fontId="39" fillId="9" borderId="0" xfId="34" applyNumberFormat="1" applyFont="1" applyFill="1" applyAlignment="1">
      <alignment horizontal="center" vertical="top"/>
    </xf>
    <xf numFmtId="0" fontId="4" fillId="9" borderId="0" xfId="34" applyFill="1" applyAlignment="1">
      <alignment horizontal="center" vertical="top"/>
    </xf>
    <xf numFmtId="9" fontId="0" fillId="9" borderId="0" xfId="33" applyFont="1" applyFill="1" applyAlignment="1">
      <alignment horizontal="center" vertical="top"/>
    </xf>
    <xf numFmtId="0" fontId="3" fillId="9" borderId="93" xfId="34" applyFont="1" applyFill="1" applyBorder="1" applyAlignment="1">
      <alignment horizontal="left" vertical="top" wrapText="1"/>
    </xf>
    <xf numFmtId="168" fontId="117" fillId="0" borderId="7" xfId="1" applyNumberFormat="1" applyFont="1" applyFill="1" applyBorder="1" applyAlignment="1" applyProtection="1">
      <alignment horizontal="center" vertical="center"/>
    </xf>
    <xf numFmtId="6" fontId="26" fillId="0" borderId="0" xfId="1" applyNumberFormat="1" applyFont="1" applyBorder="1" applyAlignment="1" applyProtection="1">
      <alignment horizontal="center" vertical="center"/>
    </xf>
    <xf numFmtId="164" fontId="16" fillId="0" borderId="0" xfId="0" applyFont="1" applyBorder="1" applyAlignment="1">
      <alignment horizontal="center" vertical="center"/>
    </xf>
    <xf numFmtId="164" fontId="56" fillId="2" borderId="13" xfId="0" applyFont="1" applyFill="1" applyBorder="1" applyAlignment="1" applyProtection="1">
      <alignment horizontal="left" vertical="center"/>
      <protection locked="0"/>
    </xf>
    <xf numFmtId="5" fontId="56" fillId="2" borderId="110" xfId="1" applyNumberFormat="1" applyFont="1" applyFill="1" applyBorder="1" applyAlignment="1" applyProtection="1">
      <alignment horizontal="center" vertical="center"/>
      <protection locked="0"/>
    </xf>
    <xf numFmtId="1" fontId="56" fillId="0" borderId="103" xfId="3" applyNumberFormat="1" applyFont="1" applyBorder="1" applyAlignment="1" applyProtection="1">
      <alignment horizontal="center" vertical="center"/>
    </xf>
    <xf numFmtId="9" fontId="56" fillId="0" borderId="111" xfId="2" applyFont="1" applyBorder="1" applyAlignment="1" applyProtection="1">
      <alignment horizontal="center" vertical="center"/>
    </xf>
    <xf numFmtId="164" fontId="0" fillId="0" borderId="54" xfId="0" applyBorder="1" applyProtection="1"/>
    <xf numFmtId="41" fontId="114" fillId="0" borderId="54" xfId="3" applyNumberFormat="1" applyFont="1" applyFill="1" applyBorder="1" applyAlignment="1" applyProtection="1">
      <alignment horizontal="center" vertical="center"/>
    </xf>
    <xf numFmtId="7" fontId="17" fillId="0" borderId="4" xfId="0" applyNumberFormat="1" applyFont="1" applyFill="1" applyBorder="1" applyAlignment="1" applyProtection="1">
      <alignment vertical="center"/>
    </xf>
    <xf numFmtId="7" fontId="17" fillId="0" borderId="10" xfId="0" applyNumberFormat="1" applyFont="1" applyFill="1" applyBorder="1" applyAlignment="1" applyProtection="1">
      <alignment horizontal="right" vertical="center"/>
    </xf>
    <xf numFmtId="164" fontId="27" fillId="0" borderId="0" xfId="0" applyFont="1" applyFill="1" applyBorder="1" applyAlignment="1">
      <alignment horizontal="left" vertical="center"/>
    </xf>
    <xf numFmtId="5" fontId="27" fillId="0" borderId="0" xfId="1" applyNumberFormat="1" applyFont="1" applyFill="1" applyBorder="1" applyAlignment="1" applyProtection="1">
      <alignment horizontal="center" vertical="center"/>
    </xf>
    <xf numFmtId="1" fontId="56" fillId="0" borderId="0" xfId="3" applyNumberFormat="1" applyFont="1" applyFill="1" applyBorder="1" applyAlignment="1" applyProtection="1">
      <alignment horizontal="center" vertical="center"/>
    </xf>
    <xf numFmtId="9" fontId="56" fillId="0" borderId="0" xfId="2" applyFont="1" applyFill="1" applyBorder="1" applyAlignment="1" applyProtection="1">
      <alignment horizontal="center" vertical="center"/>
    </xf>
    <xf numFmtId="164" fontId="130" fillId="0" borderId="93" xfId="0" applyFont="1" applyBorder="1" applyAlignment="1" applyProtection="1">
      <alignment horizontal="center" vertical="center" wrapText="1"/>
    </xf>
    <xf numFmtId="164" fontId="124" fillId="29" borderId="0" xfId="0" applyFont="1" applyFill="1" applyAlignment="1">
      <alignment wrapText="1"/>
    </xf>
    <xf numFmtId="43" fontId="131" fillId="0" borderId="0" xfId="0" applyNumberFormat="1" applyFont="1" applyAlignment="1">
      <alignment horizontal="center"/>
    </xf>
    <xf numFmtId="164" fontId="0" fillId="12" borderId="0" xfId="0" applyFill="1"/>
    <xf numFmtId="164" fontId="131" fillId="0" borderId="0" xfId="0" applyFont="1" applyAlignment="1">
      <alignment horizontal="center"/>
    </xf>
    <xf numFmtId="164" fontId="0" fillId="0" borderId="0" xfId="0" applyFill="1" applyBorder="1" applyProtection="1"/>
    <xf numFmtId="166" fontId="0" fillId="0" borderId="0" xfId="3" applyNumberFormat="1" applyFont="1"/>
    <xf numFmtId="175" fontId="0" fillId="0" borderId="93" xfId="3" applyNumberFormat="1" applyFont="1" applyBorder="1" applyAlignment="1">
      <alignment horizontal="center"/>
    </xf>
    <xf numFmtId="164" fontId="111" fillId="0" borderId="93" xfId="0" applyFont="1" applyBorder="1"/>
    <xf numFmtId="166" fontId="0" fillId="0" borderId="93" xfId="0" applyNumberFormat="1" applyBorder="1"/>
    <xf numFmtId="3" fontId="0" fillId="0" borderId="0" xfId="0" applyNumberFormat="1"/>
    <xf numFmtId="166" fontId="12" fillId="0" borderId="0" xfId="3" applyNumberFormat="1" applyFont="1" applyProtection="1"/>
    <xf numFmtId="166" fontId="3" fillId="0" borderId="0" xfId="3" applyNumberFormat="1" applyFont="1" applyProtection="1"/>
    <xf numFmtId="166" fontId="12" fillId="13" borderId="0" xfId="3" applyNumberFormat="1" applyFont="1" applyFill="1" applyProtection="1"/>
    <xf numFmtId="164" fontId="111" fillId="30" borderId="105" xfId="0" applyFont="1" applyFill="1" applyBorder="1"/>
    <xf numFmtId="164" fontId="26" fillId="0" borderId="77" xfId="0" applyFont="1" applyFill="1" applyBorder="1" applyAlignment="1" applyProtection="1">
      <alignment horizontal="center" vertical="center"/>
    </xf>
    <xf numFmtId="8" fontId="26" fillId="0" borderId="78" xfId="1" applyFont="1" applyFill="1" applyBorder="1" applyAlignment="1" applyProtection="1">
      <alignment horizontal="centerContinuous" vertical="center"/>
    </xf>
    <xf numFmtId="6" fontId="26" fillId="0" borderId="78" xfId="1" applyNumberFormat="1" applyFont="1" applyFill="1" applyBorder="1" applyAlignment="1" applyProtection="1">
      <alignment horizontal="center" vertical="center"/>
    </xf>
    <xf numFmtId="6" fontId="26" fillId="0" borderId="79" xfId="1" applyNumberFormat="1" applyFont="1" applyBorder="1" applyAlignment="1" applyProtection="1">
      <alignment horizontal="center" vertical="center"/>
    </xf>
    <xf numFmtId="6" fontId="26" fillId="0" borderId="83" xfId="1" applyNumberFormat="1" applyFont="1" applyFill="1" applyBorder="1" applyAlignment="1" applyProtection="1">
      <alignment horizontal="center" vertical="center"/>
    </xf>
    <xf numFmtId="164" fontId="17" fillId="7" borderId="10" xfId="0" applyFont="1" applyFill="1" applyBorder="1" applyAlignment="1">
      <alignment horizontal="center" vertical="center"/>
    </xf>
    <xf numFmtId="165" fontId="21" fillId="0" borderId="0" xfId="0" applyNumberFormat="1" applyFont="1" applyBorder="1" applyAlignment="1">
      <alignment horizontal="center" vertical="center"/>
    </xf>
    <xf numFmtId="164" fontId="54" fillId="0" borderId="0" xfId="0" applyFont="1" applyBorder="1" applyAlignment="1">
      <alignment horizontal="right" vertical="center"/>
    </xf>
    <xf numFmtId="164" fontId="26" fillId="0" borderId="0" xfId="0" applyFont="1" applyFill="1" applyBorder="1" applyAlignment="1">
      <alignment horizontal="right" vertical="center"/>
    </xf>
    <xf numFmtId="164" fontId="27" fillId="0" borderId="0" xfId="0" applyFont="1" applyBorder="1" applyAlignment="1">
      <alignment horizontal="right" vertical="center"/>
    </xf>
    <xf numFmtId="8" fontId="16" fillId="0" borderId="65" xfId="1" applyFont="1" applyBorder="1" applyAlignment="1" applyProtection="1">
      <alignment horizontal="center" vertical="center"/>
    </xf>
    <xf numFmtId="0" fontId="61" fillId="8" borderId="25" xfId="15" applyFont="1" applyFill="1" applyBorder="1" applyAlignment="1" applyProtection="1">
      <alignment horizontal="center" vertical="center" wrapText="1"/>
      <protection locked="0"/>
    </xf>
    <xf numFmtId="0" fontId="32" fillId="0" borderId="0" xfId="15" applyFont="1" applyAlignment="1" applyProtection="1">
      <alignment vertical="center" wrapText="1"/>
      <protection locked="0"/>
    </xf>
    <xf numFmtId="0" fontId="62" fillId="0" borderId="64" xfId="15" applyFont="1" applyBorder="1" applyAlignment="1" applyProtection="1">
      <alignment horizontal="center" vertical="center" wrapText="1"/>
      <protection locked="0"/>
    </xf>
    <xf numFmtId="0" fontId="62" fillId="0" borderId="58" xfId="15" applyFont="1" applyBorder="1" applyAlignment="1" applyProtection="1">
      <alignment horizontal="center" vertical="center" wrapText="1"/>
      <protection locked="0"/>
    </xf>
    <xf numFmtId="0" fontId="62" fillId="0" borderId="59" xfId="15" applyFont="1" applyBorder="1" applyAlignment="1" applyProtection="1">
      <alignment horizontal="center" vertical="center" wrapText="1"/>
      <protection locked="0"/>
    </xf>
    <xf numFmtId="0" fontId="62" fillId="0" borderId="60" xfId="15" applyFont="1" applyBorder="1" applyAlignment="1" applyProtection="1">
      <alignment horizontal="center" vertical="center" wrapText="1"/>
      <protection locked="0"/>
    </xf>
    <xf numFmtId="0" fontId="81" fillId="0" borderId="0" xfId="15" applyFont="1" applyAlignment="1" applyProtection="1">
      <alignment vertical="center" wrapText="1"/>
      <protection locked="0"/>
    </xf>
    <xf numFmtId="168" fontId="117" fillId="7" borderId="108" xfId="1" applyNumberFormat="1" applyFont="1" applyFill="1" applyBorder="1" applyAlignment="1" applyProtection="1">
      <alignment horizontal="center" vertical="center"/>
    </xf>
    <xf numFmtId="6" fontId="24" fillId="7" borderId="98" xfId="0" applyNumberFormat="1" applyFont="1" applyFill="1" applyBorder="1" applyAlignment="1" applyProtection="1">
      <alignment horizontal="center" vertical="center"/>
    </xf>
    <xf numFmtId="9" fontId="114" fillId="0" borderId="54" xfId="2" applyFont="1" applyFill="1" applyBorder="1" applyAlignment="1" applyProtection="1">
      <alignment horizontal="center" vertical="center"/>
    </xf>
    <xf numFmtId="168" fontId="117" fillId="7" borderId="54" xfId="1" quotePrefix="1" applyNumberFormat="1" applyFont="1" applyFill="1" applyBorder="1" applyAlignment="1" applyProtection="1">
      <alignment horizontal="center" vertical="center"/>
    </xf>
    <xf numFmtId="164" fontId="112" fillId="0" borderId="54" xfId="0" applyFont="1" applyBorder="1" applyAlignment="1" applyProtection="1">
      <alignment horizontal="center"/>
    </xf>
    <xf numFmtId="164" fontId="112" fillId="0" borderId="93" xfId="0" applyFont="1" applyBorder="1" applyAlignment="1" applyProtection="1">
      <alignment horizontal="center"/>
    </xf>
    <xf numFmtId="164" fontId="124" fillId="0" borderId="54" xfId="0" applyFont="1" applyBorder="1" applyProtection="1"/>
    <xf numFmtId="164" fontId="124" fillId="0" borderId="93" xfId="0" applyFont="1" applyBorder="1" applyProtection="1"/>
    <xf numFmtId="164" fontId="124" fillId="0" borderId="93" xfId="0" applyFont="1" applyBorder="1" applyAlignment="1" applyProtection="1">
      <alignment horizontal="left" vertical="center"/>
    </xf>
    <xf numFmtId="164" fontId="120" fillId="7" borderId="80" xfId="0" applyFont="1" applyFill="1" applyBorder="1" applyAlignment="1" applyProtection="1">
      <alignment horizontal="center" vertical="center" wrapText="1"/>
    </xf>
    <xf numFmtId="164" fontId="120" fillId="7" borderId="108" xfId="0" applyFont="1" applyFill="1" applyBorder="1" applyAlignment="1" applyProtection="1">
      <alignment horizontal="center" vertical="center" wrapText="1"/>
    </xf>
    <xf numFmtId="166" fontId="120" fillId="7" borderId="108" xfId="0" applyNumberFormat="1" applyFont="1" applyFill="1" applyBorder="1" applyAlignment="1" applyProtection="1">
      <alignment horizontal="center" vertical="center" wrapText="1"/>
    </xf>
    <xf numFmtId="164" fontId="121" fillId="7" borderId="108" xfId="0" applyFont="1" applyFill="1" applyBorder="1" applyAlignment="1" applyProtection="1">
      <alignment horizontal="center" vertical="center" wrapText="1"/>
    </xf>
    <xf numFmtId="6" fontId="120" fillId="7" borderId="81" xfId="0" applyNumberFormat="1" applyFont="1" applyFill="1" applyBorder="1" applyAlignment="1" applyProtection="1">
      <alignment horizontal="center" vertical="center" wrapText="1"/>
    </xf>
    <xf numFmtId="6" fontId="24" fillId="0" borderId="0" xfId="0" applyNumberFormat="1" applyFont="1" applyFill="1" applyBorder="1" applyAlignment="1" applyProtection="1">
      <alignment horizontal="center" vertical="center"/>
    </xf>
    <xf numFmtId="49" fontId="109" fillId="6" borderId="93" xfId="38" applyNumberFormat="1" applyFont="1" applyFill="1" applyBorder="1" applyAlignment="1">
      <alignment vertical="top"/>
    </xf>
    <xf numFmtId="44" fontId="109" fillId="6" borderId="93" xfId="39" applyFont="1" applyFill="1" applyBorder="1"/>
    <xf numFmtId="0" fontId="108" fillId="0" borderId="93" xfId="38" applyFont="1" applyBorder="1" applyAlignment="1">
      <alignment vertical="top"/>
    </xf>
    <xf numFmtId="0" fontId="108" fillId="0" borderId="93" xfId="38" applyFont="1" applyBorder="1" applyAlignment="1">
      <alignment vertical="top" wrapText="1"/>
    </xf>
    <xf numFmtId="49" fontId="108" fillId="0" borderId="93" xfId="38" applyNumberFormat="1" applyFont="1" applyBorder="1" applyAlignment="1">
      <alignment vertical="top"/>
    </xf>
    <xf numFmtId="0" fontId="2" fillId="0" borderId="0" xfId="38" applyFont="1"/>
    <xf numFmtId="0" fontId="2" fillId="0" borderId="93" xfId="38" applyFont="1" applyBorder="1" applyAlignment="1">
      <alignment vertical="top"/>
    </xf>
    <xf numFmtId="0" fontId="2" fillId="0" borderId="93" xfId="38" applyFont="1" applyBorder="1" applyAlignment="1">
      <alignment vertical="top" wrapText="1"/>
    </xf>
    <xf numFmtId="49" fontId="2" fillId="0" borderId="93" xfId="38" applyNumberFormat="1" applyFont="1" applyBorder="1" applyAlignment="1">
      <alignment vertical="top"/>
    </xf>
    <xf numFmtId="0" fontId="29" fillId="7" borderId="93" xfId="38" applyFont="1" applyFill="1" applyBorder="1" applyAlignment="1">
      <alignment horizontal="center" vertical="top"/>
    </xf>
    <xf numFmtId="0" fontId="29" fillId="7" borderId="93" xfId="38" applyFont="1" applyFill="1" applyBorder="1" applyAlignment="1">
      <alignment horizontal="center" vertical="top" wrapText="1"/>
    </xf>
    <xf numFmtId="44" fontId="132" fillId="7" borderId="93" xfId="39" applyFont="1" applyFill="1" applyBorder="1" applyAlignment="1">
      <alignment horizontal="center"/>
    </xf>
    <xf numFmtId="44" fontId="107" fillId="0" borderId="93" xfId="39" applyFont="1" applyBorder="1"/>
    <xf numFmtId="44" fontId="107" fillId="0" borderId="93" xfId="39" applyFont="1" applyBorder="1" applyAlignment="1">
      <alignment horizontal="left" vertical="center"/>
    </xf>
    <xf numFmtId="44" fontId="107" fillId="0" borderId="93" xfId="39" applyFont="1" applyBorder="1" applyAlignment="1">
      <alignment horizontal="left" vertical="top"/>
    </xf>
    <xf numFmtId="44" fontId="107" fillId="0" borderId="0" xfId="39" applyFont="1"/>
    <xf numFmtId="164" fontId="133" fillId="7" borderId="108" xfId="0" applyFont="1" applyFill="1" applyBorder="1" applyAlignment="1" applyProtection="1">
      <alignment horizontal="center" vertical="center" wrapText="1"/>
    </xf>
    <xf numFmtId="164" fontId="16" fillId="0" borderId="0" xfId="0" applyFont="1" applyFill="1" applyBorder="1" applyAlignment="1">
      <alignment horizontal="right" vertical="center"/>
    </xf>
    <xf numFmtId="0" fontId="2" fillId="0" borderId="0" xfId="38" applyFont="1" applyAlignment="1">
      <alignment wrapText="1"/>
    </xf>
    <xf numFmtId="0" fontId="2" fillId="0" borderId="0" xfId="38" applyFont="1" applyAlignment="1">
      <alignment horizontal="center"/>
    </xf>
    <xf numFmtId="49" fontId="29" fillId="9" borderId="93" xfId="38" applyNumberFormat="1" applyFont="1" applyFill="1" applyBorder="1" applyAlignment="1">
      <alignment horizontal="center" vertical="top"/>
    </xf>
    <xf numFmtId="44" fontId="132" fillId="9" borderId="93" xfId="39" applyFont="1" applyFill="1" applyBorder="1" applyAlignment="1">
      <alignment horizontal="center"/>
    </xf>
    <xf numFmtId="0" fontId="2" fillId="0" borderId="93" xfId="38" applyFont="1" applyBorder="1" applyAlignment="1">
      <alignment horizontal="center"/>
    </xf>
    <xf numFmtId="0" fontId="1" fillId="0" borderId="93" xfId="38" applyFont="1" applyBorder="1" applyAlignment="1">
      <alignment horizontal="center"/>
    </xf>
    <xf numFmtId="168" fontId="66" fillId="0" borderId="0" xfId="15" applyNumberFormat="1" applyFont="1" applyAlignment="1" applyProtection="1">
      <alignment horizontal="right"/>
      <protection locked="0"/>
    </xf>
    <xf numFmtId="0" fontId="33" fillId="0" borderId="99" xfId="15" applyFont="1" applyBorder="1" applyAlignment="1" applyProtection="1">
      <alignment horizontal="left"/>
      <protection locked="0"/>
    </xf>
    <xf numFmtId="1" fontId="66" fillId="0" borderId="52" xfId="17" applyNumberFormat="1" applyFont="1" applyFill="1" applyBorder="1" applyAlignment="1" applyProtection="1">
      <alignment horizontal="center"/>
      <protection locked="0"/>
    </xf>
    <xf numFmtId="2" fontId="66" fillId="0" borderId="52" xfId="17" applyNumberFormat="1" applyFont="1" applyFill="1" applyBorder="1" applyAlignment="1" applyProtection="1">
      <alignment horizontal="center"/>
      <protection locked="0"/>
    </xf>
    <xf numFmtId="2" fontId="66" fillId="0" borderId="100" xfId="17" applyNumberFormat="1" applyFont="1" applyFill="1" applyBorder="1" applyAlignment="1" applyProtection="1">
      <alignment horizontal="center"/>
      <protection locked="0"/>
    </xf>
    <xf numFmtId="0" fontId="38" fillId="18" borderId="113" xfId="15" applyFont="1" applyFill="1" applyBorder="1" applyAlignment="1" applyProtection="1">
      <alignment horizontal="right"/>
      <protection locked="0"/>
    </xf>
    <xf numFmtId="1" fontId="66" fillId="18" borderId="53" xfId="17" applyNumberFormat="1" applyFont="1" applyFill="1" applyBorder="1" applyAlignment="1" applyProtection="1">
      <alignment horizontal="center"/>
      <protection locked="0"/>
    </xf>
    <xf numFmtId="2" fontId="66" fillId="18" borderId="53" xfId="17" applyNumberFormat="1" applyFont="1" applyFill="1" applyBorder="1" applyAlignment="1" applyProtection="1">
      <alignment horizontal="center"/>
      <protection locked="0"/>
    </xf>
    <xf numFmtId="168" fontId="66" fillId="0" borderId="0" xfId="15" applyNumberFormat="1" applyFont="1" applyAlignment="1" applyProtection="1">
      <alignment horizontal="center"/>
      <protection locked="0"/>
    </xf>
    <xf numFmtId="8" fontId="26" fillId="0" borderId="0" xfId="1" applyFont="1" applyFill="1" applyBorder="1" applyAlignment="1" applyProtection="1">
      <alignment horizontal="right" vertical="center"/>
    </xf>
    <xf numFmtId="2" fontId="25" fillId="0" borderId="93" xfId="0" applyNumberFormat="1" applyFont="1" applyFill="1" applyBorder="1" applyAlignment="1" applyProtection="1">
      <alignment horizontal="center" vertical="center"/>
    </xf>
    <xf numFmtId="8" fontId="27" fillId="0" borderId="0" xfId="1" applyFont="1" applyFill="1" applyBorder="1" applyAlignment="1" applyProtection="1">
      <alignment horizontal="right" vertical="center"/>
    </xf>
    <xf numFmtId="2" fontId="24" fillId="0" borderId="97" xfId="3" applyNumberFormat="1" applyFont="1" applyFill="1" applyBorder="1" applyAlignment="1" applyProtection="1">
      <alignment horizontal="center" vertical="center"/>
    </xf>
    <xf numFmtId="8" fontId="24" fillId="7" borderId="65" xfId="1" applyFont="1" applyFill="1" applyBorder="1" applyAlignment="1" applyProtection="1">
      <alignment horizontal="center" vertical="center"/>
    </xf>
    <xf numFmtId="8" fontId="17" fillId="7" borderId="65" xfId="1" applyFont="1" applyFill="1" applyBorder="1" applyAlignment="1" applyProtection="1">
      <alignment horizontal="center" vertical="center"/>
    </xf>
    <xf numFmtId="8" fontId="17" fillId="0" borderId="65" xfId="1" applyFont="1" applyBorder="1" applyAlignment="1" applyProtection="1">
      <alignment horizontal="center" vertical="center"/>
    </xf>
    <xf numFmtId="164" fontId="27" fillId="0" borderId="0" xfId="0" applyFont="1" applyFill="1" applyBorder="1" applyAlignment="1">
      <alignment horizontal="right" vertical="center"/>
    </xf>
    <xf numFmtId="8" fontId="17" fillId="0" borderId="65" xfId="1" applyFont="1" applyFill="1" applyBorder="1" applyAlignment="1" applyProtection="1">
      <alignment horizontal="center" vertical="center"/>
    </xf>
    <xf numFmtId="164" fontId="56" fillId="2" borderId="114" xfId="0" applyFont="1" applyFill="1" applyBorder="1" applyAlignment="1" applyProtection="1">
      <alignment horizontal="left" vertical="center"/>
      <protection locked="0"/>
    </xf>
    <xf numFmtId="5" fontId="56" fillId="2" borderId="115" xfId="1" applyNumberFormat="1" applyFont="1" applyFill="1" applyBorder="1" applyAlignment="1" applyProtection="1">
      <alignment horizontal="center" vertical="center"/>
      <protection locked="0"/>
    </xf>
    <xf numFmtId="164" fontId="17" fillId="0" borderId="93" xfId="0" applyFont="1" applyBorder="1" applyAlignment="1" applyProtection="1">
      <alignment horizontal="center" vertical="center"/>
    </xf>
    <xf numFmtId="8" fontId="26" fillId="0" borderId="0" xfId="1" applyFont="1" applyBorder="1" applyAlignment="1" applyProtection="1">
      <alignment horizontal="center" vertical="center"/>
    </xf>
    <xf numFmtId="164" fontId="18" fillId="0" borderId="0" xfId="0" applyFont="1" applyAlignment="1">
      <alignment horizontal="right"/>
    </xf>
    <xf numFmtId="164" fontId="18" fillId="0" borderId="0" xfId="0" applyFont="1" applyBorder="1" applyAlignment="1">
      <alignment vertical="center"/>
    </xf>
    <xf numFmtId="164" fontId="17" fillId="7" borderId="78" xfId="0" applyFont="1" applyFill="1" applyBorder="1" applyAlignment="1">
      <alignment horizontal="center" vertical="center" wrapText="1"/>
    </xf>
    <xf numFmtId="14" fontId="16" fillId="2" borderId="24" xfId="0" applyNumberFormat="1" applyFont="1" applyFill="1" applyBorder="1" applyAlignment="1" applyProtection="1">
      <alignment horizontal="center" vertical="center"/>
      <protection locked="0"/>
    </xf>
    <xf numFmtId="8" fontId="17" fillId="31" borderId="65" xfId="1" applyFont="1" applyFill="1" applyBorder="1" applyAlignment="1" applyProtection="1">
      <alignment horizontal="center" vertical="center"/>
    </xf>
    <xf numFmtId="164" fontId="17" fillId="31" borderId="93" xfId="0" applyFont="1" applyFill="1" applyBorder="1" applyAlignment="1">
      <alignment horizontal="center" vertical="center"/>
    </xf>
    <xf numFmtId="6" fontId="26" fillId="0" borderId="0" xfId="3" applyNumberFormat="1" applyFont="1" applyBorder="1" applyAlignment="1" applyProtection="1">
      <alignment horizontal="center" vertical="center"/>
    </xf>
    <xf numFmtId="4" fontId="24" fillId="7" borderId="65" xfId="0" applyNumberFormat="1" applyFont="1" applyFill="1" applyBorder="1" applyAlignment="1" applyProtection="1">
      <alignment horizontal="center" vertical="center"/>
    </xf>
    <xf numFmtId="4" fontId="25" fillId="0" borderId="97" xfId="0" applyNumberFormat="1" applyFont="1" applyFill="1" applyBorder="1" applyAlignment="1" applyProtection="1">
      <alignment horizontal="center" vertical="center"/>
    </xf>
    <xf numFmtId="6" fontId="26" fillId="0" borderId="93" xfId="3" applyNumberFormat="1" applyFont="1" applyBorder="1" applyAlignment="1" applyProtection="1">
      <alignment horizontal="center" vertical="center"/>
    </xf>
    <xf numFmtId="6" fontId="26" fillId="0" borderId="93" xfId="1" applyNumberFormat="1" applyFont="1" applyBorder="1" applyAlignment="1" applyProtection="1">
      <alignment horizontal="center" vertical="center"/>
    </xf>
    <xf numFmtId="164" fontId="17" fillId="7" borderId="19" xfId="0" applyFont="1" applyFill="1" applyBorder="1" applyAlignment="1">
      <alignment horizontal="center" vertical="center"/>
    </xf>
    <xf numFmtId="164" fontId="17" fillId="7" borderId="112" xfId="0" applyFont="1" applyFill="1" applyBorder="1" applyAlignment="1">
      <alignment horizontal="center" vertical="center" wrapText="1"/>
    </xf>
    <xf numFmtId="164" fontId="17" fillId="7" borderId="106" xfId="0" applyFont="1" applyFill="1" applyBorder="1" applyAlignment="1">
      <alignment horizontal="center" vertical="center" wrapText="1"/>
    </xf>
    <xf numFmtId="164" fontId="17" fillId="7" borderId="107" xfId="0" applyFont="1" applyFill="1" applyBorder="1" applyAlignment="1">
      <alignment horizontal="center" vertical="center" wrapText="1"/>
    </xf>
    <xf numFmtId="164" fontId="25" fillId="0" borderId="0" xfId="0" applyFont="1" applyBorder="1" applyAlignment="1">
      <alignment horizontal="left" vertical="center"/>
    </xf>
    <xf numFmtId="164" fontId="27" fillId="0" borderId="117" xfId="0" applyFont="1" applyBorder="1" applyAlignment="1">
      <alignment horizontal="left" vertical="center"/>
    </xf>
    <xf numFmtId="6" fontId="17" fillId="0" borderId="118" xfId="1" applyNumberFormat="1" applyFont="1" applyFill="1" applyBorder="1" applyAlignment="1">
      <alignment horizontal="center" vertical="center"/>
    </xf>
    <xf numFmtId="6" fontId="17" fillId="0" borderId="119" xfId="1" applyNumberFormat="1" applyFont="1" applyFill="1" applyBorder="1" applyAlignment="1">
      <alignment horizontal="center" vertical="center"/>
    </xf>
    <xf numFmtId="164" fontId="27" fillId="0" borderId="116" xfId="0" applyFont="1" applyBorder="1" applyAlignment="1">
      <alignment horizontal="left" vertical="center"/>
    </xf>
    <xf numFmtId="8" fontId="70" fillId="0" borderId="120" xfId="1" applyFont="1" applyBorder="1" applyAlignment="1" applyProtection="1">
      <alignment horizontal="center" vertical="center"/>
    </xf>
    <xf numFmtId="164" fontId="16" fillId="7" borderId="23" xfId="0" applyFont="1" applyFill="1" applyBorder="1" applyAlignment="1">
      <alignment horizontal="center" vertical="center"/>
    </xf>
    <xf numFmtId="164" fontId="16" fillId="7" borderId="34" xfId="0" applyFont="1" applyFill="1" applyBorder="1" applyAlignment="1">
      <alignment horizontal="center" vertical="center"/>
    </xf>
    <xf numFmtId="164" fontId="136" fillId="7" borderId="24" xfId="0" applyFont="1" applyFill="1" applyBorder="1" applyAlignment="1">
      <alignment horizontal="center" vertical="center"/>
    </xf>
    <xf numFmtId="164" fontId="17" fillId="7" borderId="77" xfId="0" applyFont="1" applyFill="1" applyBorder="1" applyAlignment="1">
      <alignment horizontal="center" vertical="center"/>
    </xf>
    <xf numFmtId="164" fontId="136" fillId="7" borderId="122" xfId="0" applyFont="1" applyFill="1" applyBorder="1" applyAlignment="1">
      <alignment horizontal="center" vertical="center"/>
    </xf>
    <xf numFmtId="7" fontId="56" fillId="2" borderId="118" xfId="1" applyNumberFormat="1" applyFont="1" applyFill="1" applyBorder="1" applyAlignment="1" applyProtection="1">
      <alignment horizontal="center" vertical="center"/>
      <protection locked="0"/>
    </xf>
    <xf numFmtId="165" fontId="17" fillId="0" borderId="0" xfId="0" applyNumberFormat="1" applyFont="1" applyBorder="1" applyAlignment="1">
      <alignment horizontal="right" vertical="center"/>
    </xf>
    <xf numFmtId="164" fontId="17" fillId="0" borderId="0" xfId="0" applyFont="1" applyBorder="1" applyAlignment="1">
      <alignment horizontal="right" vertical="center"/>
    </xf>
    <xf numFmtId="164" fontId="68" fillId="9" borderId="4" xfId="0" applyFont="1" applyFill="1" applyBorder="1" applyAlignment="1">
      <alignment horizontal="center" vertical="center"/>
    </xf>
    <xf numFmtId="164" fontId="68" fillId="9" borderId="6" xfId="0" applyFont="1" applyFill="1" applyBorder="1" applyAlignment="1">
      <alignment vertical="center"/>
    </xf>
    <xf numFmtId="164" fontId="68" fillId="9" borderId="10" xfId="0" applyFont="1" applyFill="1" applyBorder="1" applyAlignment="1">
      <alignment vertical="center"/>
    </xf>
    <xf numFmtId="164" fontId="57" fillId="0" borderId="0" xfId="0" applyFont="1" applyAlignment="1">
      <alignment horizontal="right" vertical="center"/>
    </xf>
    <xf numFmtId="3" fontId="17" fillId="9" borderId="65" xfId="3" applyNumberFormat="1" applyFont="1" applyFill="1" applyBorder="1" applyAlignment="1" applyProtection="1">
      <alignment horizontal="center" vertical="center"/>
      <protection locked="0"/>
    </xf>
    <xf numFmtId="6" fontId="134" fillId="0" borderId="0" xfId="1" applyNumberFormat="1" applyFont="1" applyFill="1" applyBorder="1" applyAlignment="1" applyProtection="1">
      <alignment vertical="center" wrapText="1"/>
      <protection locked="0"/>
    </xf>
    <xf numFmtId="1" fontId="135" fillId="0" borderId="123" xfId="3" applyNumberFormat="1" applyFont="1" applyBorder="1" applyAlignment="1" applyProtection="1">
      <alignment horizontal="centerContinuous" vertical="center"/>
    </xf>
    <xf numFmtId="1" fontId="135" fillId="0" borderId="121" xfId="3" applyNumberFormat="1" applyFont="1" applyBorder="1" applyAlignment="1" applyProtection="1">
      <alignment horizontal="centerContinuous" vertical="center"/>
    </xf>
    <xf numFmtId="8" fontId="17" fillId="9" borderId="65" xfId="1" applyNumberFormat="1" applyFont="1" applyFill="1" applyBorder="1" applyAlignment="1" applyProtection="1">
      <alignment horizontal="center" vertical="center"/>
      <protection locked="0"/>
    </xf>
    <xf numFmtId="8" fontId="135" fillId="0" borderId="123" xfId="1" applyFont="1" applyBorder="1" applyAlignment="1" applyProtection="1">
      <alignment horizontal="center" vertical="center"/>
    </xf>
    <xf numFmtId="8" fontId="17" fillId="2" borderId="65" xfId="1" applyFont="1" applyFill="1" applyBorder="1" applyAlignment="1" applyProtection="1">
      <alignment horizontal="center" vertical="center"/>
      <protection locked="0"/>
    </xf>
    <xf numFmtId="6" fontId="17" fillId="2" borderId="65" xfId="1" applyNumberFormat="1" applyFont="1" applyFill="1" applyBorder="1" applyAlignment="1" applyProtection="1">
      <alignment horizontal="center" vertical="center"/>
      <protection locked="0"/>
    </xf>
    <xf numFmtId="2" fontId="17" fillId="2" borderId="65" xfId="1" applyNumberFormat="1" applyFont="1" applyFill="1" applyBorder="1" applyAlignment="1" applyProtection="1">
      <alignment horizontal="center" vertical="center"/>
      <protection locked="0"/>
    </xf>
    <xf numFmtId="164" fontId="68" fillId="2" borderId="4" xfId="0" applyFont="1" applyFill="1" applyBorder="1" applyAlignment="1">
      <alignment horizontal="center" vertical="center"/>
    </xf>
    <xf numFmtId="164" fontId="68" fillId="2" borderId="6" xfId="0" applyFont="1" applyFill="1" applyBorder="1" applyAlignment="1">
      <alignment vertical="center"/>
    </xf>
    <xf numFmtId="164" fontId="68" fillId="2" borderId="10" xfId="0" applyFont="1" applyFill="1" applyBorder="1" applyAlignment="1">
      <alignment vertical="center"/>
    </xf>
    <xf numFmtId="0" fontId="61" fillId="0" borderId="11" xfId="15" applyFont="1" applyBorder="1" applyAlignment="1">
      <alignment horizontal="center" vertical="center"/>
    </xf>
    <xf numFmtId="0" fontId="61" fillId="0" borderId="3" xfId="15" applyFont="1" applyBorder="1" applyAlignment="1">
      <alignment horizontal="center" vertical="center"/>
    </xf>
    <xf numFmtId="0" fontId="61" fillId="0" borderId="12" xfId="15" applyFont="1" applyBorder="1" applyAlignment="1">
      <alignment horizontal="center" vertical="center"/>
    </xf>
    <xf numFmtId="164" fontId="17" fillId="7" borderId="4" xfId="0" applyFont="1" applyFill="1" applyBorder="1" applyAlignment="1">
      <alignment horizontal="center" vertical="center"/>
    </xf>
    <xf numFmtId="164" fontId="17" fillId="7" borderId="6" xfId="0" applyFont="1" applyFill="1" applyBorder="1" applyAlignment="1">
      <alignment horizontal="center" vertical="center"/>
    </xf>
    <xf numFmtId="164" fontId="17" fillId="7" borderId="10" xfId="0" applyFont="1" applyFill="1" applyBorder="1" applyAlignment="1">
      <alignment horizontal="center" vertical="center"/>
    </xf>
    <xf numFmtId="164" fontId="114" fillId="2" borderId="4" xfId="0" applyFont="1" applyFill="1" applyBorder="1" applyAlignment="1" applyProtection="1">
      <alignment horizontal="center" vertical="center"/>
      <protection locked="0"/>
    </xf>
    <xf numFmtId="164" fontId="114" fillId="2" borderId="6" xfId="0" applyFont="1" applyFill="1" applyBorder="1" applyAlignment="1" applyProtection="1">
      <alignment horizontal="center" vertical="center"/>
      <protection locked="0"/>
    </xf>
    <xf numFmtId="164" fontId="114" fillId="2" borderId="10" xfId="0" applyFont="1" applyFill="1" applyBorder="1" applyAlignment="1" applyProtection="1">
      <alignment horizontal="center" vertical="center"/>
      <protection locked="0"/>
    </xf>
    <xf numFmtId="164" fontId="114" fillId="0" borderId="4" xfId="0" applyFont="1" applyBorder="1" applyAlignment="1" applyProtection="1">
      <alignment horizontal="left" vertical="center" wrapText="1"/>
      <protection locked="0"/>
    </xf>
    <xf numFmtId="164" fontId="114" fillId="0" borderId="6" xfId="0" applyFont="1" applyBorder="1" applyAlignment="1" applyProtection="1">
      <alignment horizontal="left" vertical="center" wrapText="1"/>
      <protection locked="0"/>
    </xf>
    <xf numFmtId="164" fontId="114" fillId="0" borderId="10" xfId="0" applyFont="1" applyBorder="1" applyAlignment="1" applyProtection="1">
      <alignment horizontal="left" vertical="center" wrapText="1"/>
      <protection locked="0"/>
    </xf>
    <xf numFmtId="164" fontId="17" fillId="7" borderId="3" xfId="0" applyFont="1" applyFill="1" applyBorder="1" applyAlignment="1">
      <alignment horizontal="center" vertical="center" wrapText="1"/>
    </xf>
    <xf numFmtId="164" fontId="17" fillId="7" borderId="12" xfId="0" applyFont="1" applyFill="1" applyBorder="1" applyAlignment="1">
      <alignment horizontal="center" vertical="center" wrapText="1"/>
    </xf>
    <xf numFmtId="6" fontId="134" fillId="2" borderId="4" xfId="1" applyNumberFormat="1" applyFont="1" applyFill="1" applyBorder="1" applyAlignment="1" applyProtection="1">
      <alignment horizontal="center" vertical="center" wrapText="1"/>
      <protection locked="0"/>
    </xf>
    <xf numFmtId="6" fontId="134" fillId="2" borderId="6" xfId="1" applyNumberFormat="1" applyFont="1" applyFill="1" applyBorder="1" applyAlignment="1" applyProtection="1">
      <alignment horizontal="center" vertical="center" wrapText="1"/>
      <protection locked="0"/>
    </xf>
    <xf numFmtId="6" fontId="134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17" fillId="7" borderId="101" xfId="0" applyFont="1" applyFill="1" applyBorder="1" applyAlignment="1">
      <alignment horizontal="center" vertical="center"/>
    </xf>
    <xf numFmtId="164" fontId="114" fillId="2" borderId="23" xfId="0" applyFont="1" applyFill="1" applyBorder="1" applyAlignment="1" applyProtection="1">
      <alignment horizontal="center" vertical="center" wrapText="1"/>
      <protection locked="0"/>
    </xf>
    <xf numFmtId="164" fontId="114" fillId="2" borderId="34" xfId="0" applyFont="1" applyFill="1" applyBorder="1" applyAlignment="1" applyProtection="1">
      <alignment horizontal="center" vertical="center" wrapText="1"/>
      <protection locked="0"/>
    </xf>
    <xf numFmtId="164" fontId="27" fillId="7" borderId="5" xfId="0" applyFont="1" applyFill="1" applyBorder="1" applyAlignment="1">
      <alignment horizontal="center" vertical="center"/>
    </xf>
    <xf numFmtId="164" fontId="27" fillId="7" borderId="6" xfId="0" applyFont="1" applyFill="1" applyBorder="1" applyAlignment="1">
      <alignment horizontal="center" vertical="center"/>
    </xf>
    <xf numFmtId="164" fontId="27" fillId="7" borderId="7" xfId="0" applyFont="1" applyFill="1" applyBorder="1" applyAlignment="1">
      <alignment horizontal="center" vertical="center"/>
    </xf>
    <xf numFmtId="164" fontId="117" fillId="2" borderId="23" xfId="0" applyFont="1" applyFill="1" applyBorder="1" applyAlignment="1" applyProtection="1">
      <alignment horizontal="center" vertical="center" wrapText="1"/>
      <protection locked="0"/>
    </xf>
    <xf numFmtId="164" fontId="117" fillId="2" borderId="34" xfId="0" applyFont="1" applyFill="1" applyBorder="1" applyAlignment="1" applyProtection="1">
      <alignment horizontal="center" vertical="center" wrapText="1"/>
      <protection locked="0"/>
    </xf>
    <xf numFmtId="164" fontId="117" fillId="2" borderId="4" xfId="0" applyFont="1" applyFill="1" applyBorder="1" applyAlignment="1" applyProtection="1">
      <alignment horizontal="center" vertical="center"/>
      <protection locked="0"/>
    </xf>
    <xf numFmtId="164" fontId="117" fillId="2" borderId="6" xfId="0" applyFont="1" applyFill="1" applyBorder="1" applyAlignment="1" applyProtection="1">
      <alignment horizontal="center" vertical="center"/>
      <protection locked="0"/>
    </xf>
    <xf numFmtId="164" fontId="117" fillId="2" borderId="10" xfId="0" applyFont="1" applyFill="1" applyBorder="1" applyAlignment="1" applyProtection="1">
      <alignment horizontal="center" vertical="center"/>
      <protection locked="0"/>
    </xf>
    <xf numFmtId="164" fontId="17" fillId="0" borderId="0" xfId="0" applyFont="1" applyFill="1" applyBorder="1" applyAlignment="1">
      <alignment horizontal="center" vertical="center" wrapText="1"/>
    </xf>
    <xf numFmtId="1" fontId="135" fillId="0" borderId="123" xfId="3" applyNumberFormat="1" applyFont="1" applyBorder="1" applyAlignment="1" applyProtection="1">
      <alignment horizontal="center" vertical="center"/>
    </xf>
    <xf numFmtId="1" fontId="135" fillId="0" borderId="121" xfId="3" applyNumberFormat="1" applyFont="1" applyBorder="1" applyAlignment="1" applyProtection="1">
      <alignment horizontal="center" vertical="center"/>
    </xf>
    <xf numFmtId="0" fontId="61" fillId="0" borderId="11" xfId="15" applyFont="1" applyBorder="1" applyAlignment="1" applyProtection="1">
      <alignment horizontal="center" vertical="center"/>
      <protection locked="0"/>
    </xf>
    <xf numFmtId="0" fontId="61" fillId="0" borderId="3" xfId="15" applyFont="1" applyBorder="1" applyAlignment="1" applyProtection="1">
      <alignment horizontal="center" vertical="center"/>
      <protection locked="0"/>
    </xf>
    <xf numFmtId="0" fontId="61" fillId="0" borderId="12" xfId="15" applyFont="1" applyBorder="1" applyAlignment="1" applyProtection="1">
      <alignment horizontal="center" vertical="center"/>
      <protection locked="0"/>
    </xf>
    <xf numFmtId="0" fontId="61" fillId="0" borderId="11" xfId="15" applyFont="1" applyBorder="1" applyAlignment="1" applyProtection="1">
      <alignment horizontal="center" vertical="center" wrapText="1"/>
      <protection locked="0"/>
    </xf>
    <xf numFmtId="0" fontId="61" fillId="0" borderId="12" xfId="15" applyFont="1" applyBorder="1" applyAlignment="1" applyProtection="1">
      <alignment horizontal="center" vertical="center" wrapText="1"/>
      <protection locked="0"/>
    </xf>
    <xf numFmtId="0" fontId="29" fillId="0" borderId="25" xfId="24" applyFont="1" applyBorder="1" applyAlignment="1">
      <alignment horizontal="center"/>
    </xf>
    <xf numFmtId="0" fontId="29" fillId="0" borderId="28" xfId="24" applyFont="1" applyBorder="1" applyAlignment="1">
      <alignment horizontal="center"/>
    </xf>
    <xf numFmtId="0" fontId="12" fillId="0" borderId="26" xfId="12" applyBorder="1" applyAlignment="1">
      <alignment horizontal="center" textRotation="90"/>
    </xf>
    <xf numFmtId="0" fontId="12" fillId="0" borderId="0" xfId="12" applyAlignment="1">
      <alignment horizontal="center" textRotation="90"/>
    </xf>
    <xf numFmtId="0" fontId="12" fillId="0" borderId="34" xfId="12" applyBorder="1" applyAlignment="1">
      <alignment horizontal="center" textRotation="90"/>
    </xf>
    <xf numFmtId="0" fontId="49" fillId="0" borderId="26" xfId="12" applyFont="1" applyBorder="1" applyAlignment="1">
      <alignment horizontal="center" textRotation="90"/>
    </xf>
    <xf numFmtId="0" fontId="49" fillId="0" borderId="0" xfId="12" applyFont="1" applyAlignment="1">
      <alignment horizontal="center" textRotation="90"/>
    </xf>
    <xf numFmtId="0" fontId="49" fillId="0" borderId="34" xfId="12" applyFont="1" applyBorder="1" applyAlignment="1">
      <alignment horizontal="center" textRotation="90"/>
    </xf>
    <xf numFmtId="0" fontId="12" fillId="0" borderId="27" xfId="12" applyBorder="1" applyAlignment="1">
      <alignment horizontal="center" textRotation="90"/>
    </xf>
    <xf numFmtId="0" fontId="12" fillId="0" borderId="29" xfId="12" applyBorder="1" applyAlignment="1">
      <alignment horizontal="center" textRotation="90"/>
    </xf>
    <xf numFmtId="0" fontId="12" fillId="0" borderId="35" xfId="12" applyBorder="1" applyAlignment="1">
      <alignment horizontal="center" textRotation="90"/>
    </xf>
    <xf numFmtId="0" fontId="39" fillId="4" borderId="4" xfId="12" applyFont="1" applyFill="1" applyBorder="1" applyAlignment="1" applyProtection="1">
      <alignment horizontal="center" vertical="center" wrapText="1"/>
      <protection locked="0"/>
    </xf>
    <xf numFmtId="0" fontId="39" fillId="4" borderId="10" xfId="12" applyFont="1" applyFill="1" applyBorder="1" applyAlignment="1" applyProtection="1">
      <alignment horizontal="center" vertical="center" wrapText="1"/>
      <protection locked="0"/>
    </xf>
    <xf numFmtId="0" fontId="40" fillId="5" borderId="4" xfId="12" applyFont="1" applyFill="1" applyBorder="1" applyAlignment="1">
      <alignment horizontal="center" vertical="center" wrapText="1"/>
    </xf>
    <xf numFmtId="0" fontId="40" fillId="5" borderId="6" xfId="12" applyFont="1" applyFill="1" applyBorder="1" applyAlignment="1">
      <alignment horizontal="center" vertical="center" wrapText="1"/>
    </xf>
    <xf numFmtId="0" fontId="40" fillId="5" borderId="10" xfId="12" applyFont="1" applyFill="1" applyBorder="1" applyAlignment="1">
      <alignment horizontal="center" vertical="center" wrapText="1"/>
    </xf>
    <xf numFmtId="0" fontId="33" fillId="3" borderId="19" xfId="12" applyFont="1" applyFill="1" applyBorder="1" applyAlignment="1">
      <alignment horizontal="center" vertical="center" wrapText="1"/>
    </xf>
    <xf numFmtId="0" fontId="33" fillId="3" borderId="20" xfId="12" applyFont="1" applyFill="1" applyBorder="1" applyAlignment="1">
      <alignment horizontal="center" vertical="center" wrapText="1"/>
    </xf>
    <xf numFmtId="0" fontId="33" fillId="3" borderId="21" xfId="12" applyFont="1" applyFill="1" applyBorder="1" applyAlignment="1">
      <alignment horizontal="center" vertical="center" wrapText="1"/>
    </xf>
    <xf numFmtId="0" fontId="33" fillId="3" borderId="22" xfId="12" applyFont="1" applyFill="1" applyBorder="1" applyAlignment="1">
      <alignment horizontal="center" vertical="center" wrapText="1"/>
    </xf>
    <xf numFmtId="0" fontId="33" fillId="3" borderId="23" xfId="12" applyFont="1" applyFill="1" applyBorder="1" applyAlignment="1">
      <alignment horizontal="center" vertical="center" wrapText="1"/>
    </xf>
    <xf numFmtId="0" fontId="33" fillId="3" borderId="24" xfId="12" applyFont="1" applyFill="1" applyBorder="1" applyAlignment="1">
      <alignment horizontal="center" vertical="center" wrapText="1"/>
    </xf>
    <xf numFmtId="0" fontId="36" fillId="0" borderId="0" xfId="12" applyFont="1" applyAlignment="1">
      <alignment horizontal="center" vertical="center" wrapText="1"/>
    </xf>
    <xf numFmtId="0" fontId="38" fillId="0" borderId="0" xfId="12" applyFont="1" applyAlignment="1">
      <alignment horizontal="center" vertical="center"/>
    </xf>
    <xf numFmtId="0" fontId="38" fillId="0" borderId="25" xfId="12" applyFont="1" applyBorder="1" applyAlignment="1">
      <alignment horizontal="center" vertical="center"/>
    </xf>
    <xf numFmtId="0" fontId="38" fillId="0" borderId="55" xfId="12" applyFont="1" applyBorder="1" applyAlignment="1">
      <alignment horizontal="center" vertical="center"/>
    </xf>
    <xf numFmtId="0" fontId="38" fillId="0" borderId="32" xfId="12" applyFont="1" applyBorder="1" applyAlignment="1">
      <alignment horizontal="center" vertical="center"/>
    </xf>
    <xf numFmtId="0" fontId="12" fillId="0" borderId="25" xfId="12" applyBorder="1" applyAlignment="1">
      <alignment horizontal="center" textRotation="90"/>
    </xf>
    <xf numFmtId="0" fontId="12" fillId="0" borderId="55" xfId="12" applyBorder="1" applyAlignment="1">
      <alignment horizontal="center" textRotation="90"/>
    </xf>
    <xf numFmtId="0" fontId="12" fillId="0" borderId="33" xfId="12" applyBorder="1" applyAlignment="1">
      <alignment horizontal="center" textRotation="90"/>
    </xf>
    <xf numFmtId="0" fontId="12" fillId="0" borderId="28" xfId="12" applyBorder="1" applyAlignment="1">
      <alignment horizontal="center" textRotation="90"/>
    </xf>
    <xf numFmtId="0" fontId="12" fillId="0" borderId="30" xfId="12" applyBorder="1" applyAlignment="1">
      <alignment horizontal="center" textRotation="90"/>
    </xf>
    <xf numFmtId="0" fontId="12" fillId="0" borderId="36" xfId="12" applyBorder="1" applyAlignment="1">
      <alignment horizontal="center" textRotation="90"/>
    </xf>
  </cellXfs>
  <cellStyles count="40">
    <cellStyle name="Accent6" xfId="29" builtinId="49"/>
    <cellStyle name="Comma" xfId="3" builtinId="3"/>
    <cellStyle name="Comma 2" xfId="19" xr:uid="{2512BE90-53A9-40A6-9E28-4D7CD78458CA}"/>
    <cellStyle name="Comma 2 2" xfId="21" xr:uid="{52BF2BC1-3B0A-4992-AFD9-69C19C859300}"/>
    <cellStyle name="Comma 3" xfId="23" xr:uid="{E032BA6A-2B38-447D-A599-E95D496142DB}"/>
    <cellStyle name="Comma 4" xfId="26" xr:uid="{F8F7A60F-81EF-4135-8A2E-5A09D2C9320F}"/>
    <cellStyle name="Currency" xfId="1" builtinId="4"/>
    <cellStyle name="Currency 2" xfId="5" xr:uid="{00000000-0005-0000-0000-000003000000}"/>
    <cellStyle name="Currency 2 77" xfId="17" xr:uid="{66962676-52EF-4B1F-A13E-B5B2510FA3CC}"/>
    <cellStyle name="Currency 3" xfId="7" xr:uid="{9C3585EB-470E-4D79-9F77-F6F766A5FED7}"/>
    <cellStyle name="Currency 4" xfId="10" xr:uid="{4F87C032-FCF2-4B15-841F-D8C56F3E8E28}"/>
    <cellStyle name="Currency 5" xfId="13" xr:uid="{B524AB2C-B299-46CA-80DF-D56D0EEDF0D4}"/>
    <cellStyle name="Currency 6" xfId="27" xr:uid="{A10A6C8E-727E-40FA-AE40-A39C4360F6A3}"/>
    <cellStyle name="Currency 7" xfId="36" xr:uid="{7D0623D5-136A-4105-9BB3-26B56F3E7F4B}"/>
    <cellStyle name="Currency 8" xfId="39" xr:uid="{9AEA9DBC-86FE-4BFB-ADA0-0FADAF09343A}"/>
    <cellStyle name="Normal" xfId="0" builtinId="0"/>
    <cellStyle name="Normal 10" xfId="34" xr:uid="{7BF02A70-7AA6-42A2-8308-FF2477CD5066}"/>
    <cellStyle name="Normal 11" xfId="35" xr:uid="{E5549CC1-E8EA-43F1-94DF-70B89DB5BF89}"/>
    <cellStyle name="Normal 12" xfId="38" xr:uid="{4BE101A9-C071-4A73-B194-B54357F9D42C}"/>
    <cellStyle name="Normal 2" xfId="4" xr:uid="{00000000-0005-0000-0000-000005000000}"/>
    <cellStyle name="Normal 3" xfId="9" xr:uid="{333D430E-AD82-4AB9-9C8C-1BCEE785661C}"/>
    <cellStyle name="Normal 3 17" xfId="15" xr:uid="{F82E8F6A-3D36-47D6-8558-436F93E2F2EB}"/>
    <cellStyle name="Normal 3 17 2" xfId="37" xr:uid="{21ACD24E-39E7-4431-9CC3-5263BA0BAB77}"/>
    <cellStyle name="Normal 4" xfId="12" xr:uid="{8F17CDD3-4B16-4ACD-969A-B0A18B48CF16}"/>
    <cellStyle name="Normal 5" xfId="22" xr:uid="{173F483A-852D-48DA-97CE-B3C6DD6CEF73}"/>
    <cellStyle name="Normal 6" xfId="24" xr:uid="{90ACA273-ED7F-4F85-B370-955044569973}"/>
    <cellStyle name="Normal 7" xfId="25" xr:uid="{7CDFBC76-FC6D-4E15-A4A4-E064A57B764D}"/>
    <cellStyle name="Normal 8" xfId="30" xr:uid="{09E45D8F-7C3C-409A-B025-0D0F0D2F0A7C}"/>
    <cellStyle name="Normal 9" xfId="32" xr:uid="{ECF125A1-EA64-488B-ADF2-1016C05478E7}"/>
    <cellStyle name="Normal 93" xfId="16" xr:uid="{9273CFDF-E70E-49D3-8B8C-905173E0D233}"/>
    <cellStyle name="Output" xfId="28" builtinId="21"/>
    <cellStyle name="Percent" xfId="2" builtinId="5"/>
    <cellStyle name="Percent 14" xfId="20" xr:uid="{09EC2509-607A-4FA8-810F-5558DC765B1E}"/>
    <cellStyle name="Percent 2" xfId="6" xr:uid="{00000000-0005-0000-0000-000007000000}"/>
    <cellStyle name="Percent 3" xfId="8" xr:uid="{9ACA14A2-652C-4C34-AA0E-26F9C69E12A6}"/>
    <cellStyle name="Percent 4" xfId="11" xr:uid="{8131E50E-0C55-4CAA-823B-0894E02C38F1}"/>
    <cellStyle name="Percent 5" xfId="14" xr:uid="{DB9BF823-A994-4097-ADDE-4BE2C347E9C3}"/>
    <cellStyle name="Percent 6" xfId="18" xr:uid="{877BBE14-A828-4552-A33B-EAD8370DDDE3}"/>
    <cellStyle name="Percent 7" xfId="31" xr:uid="{33D8F188-31D2-4C3E-A45C-1086E45BA961}"/>
    <cellStyle name="Percent 8" xfId="33" xr:uid="{3015AFA8-AB56-47EE-A82B-E10B2103B97C}"/>
  </cellStyles>
  <dxfs count="35">
    <dxf>
      <numFmt numFmtId="166" formatCode="_(* #,##0_);_(* \(#,##0\);_(* &quot;-&quot;??_);_(@_)"/>
    </dxf>
    <dxf>
      <numFmt numFmtId="166" formatCode="_(* #,##0_);_(* \(#,##0\);_(* &quot;-&quot;??_);_(@_)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alignment wrapText="1"/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horizontal="general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Relationship Id="rId27" Type="http://schemas.openxmlformats.org/officeDocument/2006/relationships/pivotCacheDefinition" Target="pivotCache/pivotCacheDefinition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149679</xdr:colOff>
      <xdr:row>0</xdr:row>
      <xdr:rowOff>149679</xdr:rowOff>
    </xdr:from>
    <xdr:to>
      <xdr:col>0</xdr:col>
      <xdr:colOff>979715</xdr:colOff>
      <xdr:row>3</xdr:row>
      <xdr:rowOff>40822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2EF0914F-E8A2-4FAA-8045-F548EC1F4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9" y="149679"/>
          <a:ext cx="830036" cy="8150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149679</xdr:colOff>
      <xdr:row>0</xdr:row>
      <xdr:rowOff>149679</xdr:rowOff>
    </xdr:from>
    <xdr:to>
      <xdr:col>0</xdr:col>
      <xdr:colOff>979715</xdr:colOff>
      <xdr:row>3</xdr:row>
      <xdr:rowOff>40822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5711FC3C-EF77-42C2-A2B2-6DA01B6DD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9" y="149679"/>
          <a:ext cx="830036" cy="8150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149679</xdr:colOff>
      <xdr:row>0</xdr:row>
      <xdr:rowOff>149679</xdr:rowOff>
    </xdr:from>
    <xdr:to>
      <xdr:col>0</xdr:col>
      <xdr:colOff>979715</xdr:colOff>
      <xdr:row>3</xdr:row>
      <xdr:rowOff>40822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3B56CB44-5AED-4A20-B28C-CF6B2E722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9" y="149679"/>
          <a:ext cx="830036" cy="8150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149679</xdr:colOff>
      <xdr:row>0</xdr:row>
      <xdr:rowOff>149679</xdr:rowOff>
    </xdr:from>
    <xdr:to>
      <xdr:col>0</xdr:col>
      <xdr:colOff>979715</xdr:colOff>
      <xdr:row>3</xdr:row>
      <xdr:rowOff>40822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4071645F-850C-465B-A85E-C46AEE99D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9" y="149679"/>
          <a:ext cx="830036" cy="8150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1128347</xdr:colOff>
      <xdr:row>0</xdr:row>
      <xdr:rowOff>60081</xdr:rowOff>
    </xdr:from>
    <xdr:to>
      <xdr:col>0</xdr:col>
      <xdr:colOff>1679296</xdr:colOff>
      <xdr:row>2</xdr:row>
      <xdr:rowOff>131885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347" y="60081"/>
          <a:ext cx="550949" cy="5575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61547</xdr:colOff>
      <xdr:row>0</xdr:row>
      <xdr:rowOff>60081</xdr:rowOff>
    </xdr:from>
    <xdr:to>
      <xdr:col>0</xdr:col>
      <xdr:colOff>590550</xdr:colOff>
      <xdr:row>2</xdr:row>
      <xdr:rowOff>109675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E323BC-DC38-46F1-A8FB-E19A9D95D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47" y="60081"/>
          <a:ext cx="529003" cy="53536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81644</xdr:colOff>
      <xdr:row>0</xdr:row>
      <xdr:rowOff>95250</xdr:rowOff>
    </xdr:from>
    <xdr:to>
      <xdr:col>0</xdr:col>
      <xdr:colOff>775608</xdr:colOff>
      <xdr:row>2</xdr:row>
      <xdr:rowOff>108857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6488853A-6539-42D0-9679-DED63B1D7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4" y="95250"/>
          <a:ext cx="693964" cy="6939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80011</xdr:colOff>
      <xdr:row>0</xdr:row>
      <xdr:rowOff>29338</xdr:rowOff>
    </xdr:from>
    <xdr:ext cx="344951" cy="351584"/>
    <xdr:pic>
      <xdr:nvPicPr>
        <xdr:cNvPr id="2" name="image1.png">
          <a:extLst>
            <a:ext uri="{FF2B5EF4-FFF2-40B4-BE49-F238E27FC236}">
              <a16:creationId xmlns:a16="http://schemas.microsoft.com/office/drawing/2014/main" id="{1C88008F-C8FA-4650-99CD-B467D8462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1" y="29338"/>
          <a:ext cx="344951" cy="351584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74083</xdr:rowOff>
    </xdr:from>
    <xdr:to>
      <xdr:col>0</xdr:col>
      <xdr:colOff>656166</xdr:colOff>
      <xdr:row>2</xdr:row>
      <xdr:rowOff>179916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50FEA9-AEB5-4C5B-8D2B-F9E7D0BC9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74083"/>
          <a:ext cx="613833" cy="620183"/>
        </a:xfrm>
        <a:prstGeom prst="rect">
          <a:avLst/>
        </a:prstGeom>
      </xdr:spPr>
    </xdr:pic>
    <xdr:clientData/>
  </xdr:twoCellAnchor>
  <xdr:twoCellAnchor editAs="oneCell">
    <xdr:from>
      <xdr:col>11</xdr:col>
      <xdr:colOff>59530</xdr:colOff>
      <xdr:row>0</xdr:row>
      <xdr:rowOff>0</xdr:rowOff>
    </xdr:from>
    <xdr:to>
      <xdr:col>11</xdr:col>
      <xdr:colOff>673363</xdr:colOff>
      <xdr:row>2</xdr:row>
      <xdr:rowOff>105833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76A575-8D8A-4BF0-94B5-7506CF2E1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4880" y="0"/>
          <a:ext cx="613833" cy="62018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valferez\Downloads\revexpbalances%20-%202024-03-27T165249.951.csv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erez, Michael" refreshedDate="45378.748776967594" createdVersion="8" refreshedVersion="8" minRefreshableVersion="3" recordCount="199" xr:uid="{9D813313-77E3-4A21-AD62-F0F0271B3C43}">
  <cacheSource type="worksheet">
    <worksheetSource ref="A1:I200" sheet="RevQry" r:id="rId2"/>
  </cacheSource>
  <cacheFields count="9">
    <cacheField name="Department7" numFmtId="0">
      <sharedItems containsSemiMixedTypes="0" containsString="0" containsNumber="1" containsInteger="1" minValue="931101" maxValue="931800"/>
    </cacheField>
    <cacheField name="Title" numFmtId="0">
      <sharedItems/>
    </cacheField>
    <cacheField name="SITENAME" numFmtId="0">
      <sharedItems count="27">
        <s v="MITBANK"/>
        <s v="FISHGAME"/>
        <s v="BUSOPS"/>
        <s v="CIP"/>
        <s v="HISTPRES"/>
        <s v="MSR"/>
        <s v="MSHCP"/>
        <s v="OHV"/>
        <s v="HAB"/>
        <s v="CRESTMORE"/>
        <s v="GLM"/>
        <s v="JEN"/>
        <s v="STS"/>
        <s v="HVNC"/>
        <s v="IDNC"/>
        <s v="SRPVC"/>
        <s v="REGPKADM"/>
        <s v="HKY"/>
        <s v="IDY"/>
        <s v="KBN"/>
        <s v="CAH"/>
        <s v="LAW"/>
        <s v="MCC"/>
        <s v="RJU"/>
        <s v="BLY"/>
        <s v="MFL"/>
        <s v="SKN"/>
      </sharedItems>
    </cacheField>
    <cacheField name="Account4" numFmtId="0">
      <sharedItems containsSemiMixedTypes="0" containsString="0" containsNumber="1" containsInteger="1" minValue="700020" maxValue="790600"/>
    </cacheField>
    <cacheField name="Title2" numFmtId="0">
      <sharedItems/>
    </cacheField>
    <cacheField name="REVENUE CATEGORY" numFmtId="0">
      <sharedItems count="17">
        <s v="Misc Revenue"/>
        <s v="Grants"/>
        <s v="Federal"/>
        <s v="Transfers"/>
        <s v="RENTALS - Fac/Space"/>
        <s v="UTILITIES"/>
        <s v="Contract Revenue"/>
        <s v="ADMISSIONS"/>
        <s v="Reservation Fees"/>
        <s v="DAY USE"/>
        <s v="SEASON PASSES"/>
        <s v="STORE SALES"/>
        <s v="Property Taxes"/>
        <s v="CONCESSIONS"/>
        <s v="PROGRAM REVENUE"/>
        <s v="FISHING"/>
        <s v="CAMPING"/>
      </sharedItems>
    </cacheField>
    <cacheField name="FY2022" numFmtId="0">
      <sharedItems containsSemiMixedTypes="0" containsString="0" containsNumber="1" minValue="-154309.18" maxValue="5879840.1100000003"/>
    </cacheField>
    <cacheField name="FY2023" numFmtId="0">
      <sharedItems containsSemiMixedTypes="0" containsString="0" containsNumber="1" minValue="-53593.2" maxValue="6408259.6600000001"/>
    </cacheField>
    <cacheField name="2YR AVG" numFmtId="0">
      <sharedItems containsSemiMixedTypes="0" containsString="0" containsNumber="1" minValue="-103951.19" maxValue="6144049.884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erez, Michael" refreshedDate="45385.515478125002" createdVersion="8" refreshedVersion="8" minRefreshableVersion="3" recordCount="951" xr:uid="{E29A62F7-8AD6-4C6E-9EA1-FB73B51EA3D5}">
  <cacheSource type="worksheet">
    <worksheetSource ref="A1:J952" sheet="INVENTORY"/>
  </cacheSource>
  <cacheFields count="10">
    <cacheField name="PARK NAME" numFmtId="0">
      <sharedItems count="7">
        <s v="Rancho Jurupa"/>
        <s v="Lake Cahuilla"/>
        <s v="HURKEY CREEK"/>
        <s v="Idyllwild"/>
        <s v="McCall"/>
        <s v="Mayflower"/>
        <s v="Lake Skinner"/>
      </sharedItems>
    </cacheField>
    <cacheField name="Description" numFmtId="0">
      <sharedItems/>
    </cacheField>
    <cacheField name="UNIT_NAME" numFmtId="0">
      <sharedItems/>
    </cacheField>
    <cacheField name="Unit Type" numFmtId="0">
      <sharedItems count="12">
        <s v="FULL HOOKUP - PREMIER"/>
        <s v="CABINS - FRI-SAT"/>
        <s v="CABINS - SUN-THU"/>
        <s v="CABINS - HOLIDAY WKND"/>
        <s v="DRY"/>
        <s v="FULL HOOKUP"/>
        <s v="HOST - DRY"/>
        <s v="HOST - FULL"/>
        <s v="HOST - PARTIAL"/>
        <s v="PARTIAL HOOKUP (W/E)"/>
        <s v="DRY - PREMIER"/>
        <s v="PARTIAL HOOKUP (W/E) - PREMIER"/>
      </sharedItems>
    </cacheField>
    <cacheField name="Fee Name (Master List)" numFmtId="0">
      <sharedItems count="9">
        <s v="Camping Premier - Full Hook Up: Water, Electric &amp; Sewer"/>
        <s v="Cabins Daily - Friday/Saturday"/>
        <s v="Cabins Daily - Sunday through Thursday"/>
        <s v="Cabins Daily - Holiday/Holiday Weekend"/>
        <s v="Camping Daily - Dry Camping"/>
        <s v="Camping Daily - Full Hook Up: Water, Electric &amp; Sewer"/>
        <s v="Camping Daily - Campsite w/ Water &amp; Electric"/>
        <s v="Camping Premier - Dry Camping"/>
        <s v="Camping Premier - Campsite w/ Water &amp; Electric"/>
      </sharedItems>
    </cacheField>
    <cacheField name="Available" numFmtId="0">
      <sharedItems containsSemiMixedTypes="0" containsString="0" containsNumber="1" containsInteger="1" minValue="365" maxValue="365"/>
    </cacheField>
    <cacheField name="USEDirect Avg Instances (FY18-FY21)" numFmtId="166">
      <sharedItems containsSemiMixedTypes="0" containsString="0" containsNumber="1" minValue="0" maxValue="1479.8"/>
    </cacheField>
    <cacheField name="ITINIO Instances FY23" numFmtId="0">
      <sharedItems containsString="0" containsBlank="1" containsNumber="1" minValue="0" maxValue="321"/>
    </cacheField>
    <cacheField name="Occupancy %" numFmtId="10">
      <sharedItems containsSemiMixedTypes="0" containsString="0" containsNumber="1" minValue="0" maxValue="0.8794520547945206"/>
    </cacheField>
    <cacheField name="FEE" numFmtId="8">
      <sharedItems containsMixedTypes="1" containsNumber="1" containsInteger="1" minValue="30" maxValue="150" count="9">
        <n v="50"/>
        <n v="135"/>
        <n v="120"/>
        <n v="150"/>
        <n v="30"/>
        <n v="45"/>
        <n v="40"/>
        <e v="#N/A"/>
        <n v="3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erez, Michael" refreshedDate="45385.723610185189" createdVersion="8" refreshedVersion="8" minRefreshableVersion="3" recordCount="952" xr:uid="{2E37DCFB-5B68-4D7B-806F-F82956CDE60A}">
  <cacheSource type="worksheet">
    <worksheetSource ref="A1:H1048576" sheet="INVENTORY"/>
  </cacheSource>
  <cacheFields count="8">
    <cacheField name="PARK NAME" numFmtId="0">
      <sharedItems containsBlank="1" count="8">
        <s v="Rancho Jurupa"/>
        <s v="Lake Cahuilla"/>
        <s v="HURKEY CREEK"/>
        <s v="Idyllwild"/>
        <s v="McCall"/>
        <s v="Mayflower"/>
        <s v="Lake Skinner"/>
        <m/>
      </sharedItems>
    </cacheField>
    <cacheField name="Description" numFmtId="0">
      <sharedItems containsBlank="1"/>
    </cacheField>
    <cacheField name="UNIT_NAME" numFmtId="0">
      <sharedItems containsBlank="1"/>
    </cacheField>
    <cacheField name="Unit Type" numFmtId="0">
      <sharedItems containsBlank="1"/>
    </cacheField>
    <cacheField name="Fee Name (Master List)" numFmtId="0">
      <sharedItems containsBlank="1"/>
    </cacheField>
    <cacheField name="Available" numFmtId="0">
      <sharedItems containsString="0" containsBlank="1" containsNumber="1" containsInteger="1" minValue="365" maxValue="365"/>
    </cacheField>
    <cacheField name="USEDirect Avg Instances (FY18-FY21)" numFmtId="0">
      <sharedItems containsString="0" containsBlank="1" containsNumber="1" minValue="0" maxValue="1479.8"/>
    </cacheField>
    <cacheField name="ITINIO Instances FY23" numFmtId="0">
      <sharedItems containsString="0" containsBlank="1" containsNumber="1" minValue="0" maxValue="3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erez, Michael" refreshedDate="45386.375226504628" createdVersion="8" refreshedVersion="8" minRefreshableVersion="3" recordCount="7520" xr:uid="{5D6D4354-16AD-4247-9E52-B5C7F5F5C280}">
  <cacheSource type="worksheet">
    <worksheetSource ref="A1:F7521" sheet="ITINIO"/>
  </cacheSource>
  <cacheFields count="6">
    <cacheField name="Park" numFmtId="164">
      <sharedItems count="17">
        <s v="Idyllwild Nature Center"/>
        <s v="Gilman Ranch"/>
        <s v="Crestmore Manor"/>
        <s v="idyllwild"/>
        <s v="Mayflower"/>
        <s v="Hidden Valley Nature Center"/>
        <s v="Santa Rosa Plateau Visitor Center"/>
        <s v="Jensen Alvarado Ranch"/>
        <s v="Rancho Jurupa Regional Park"/>
        <s v="Lake Skinner"/>
        <s v="Hurkey Creek"/>
        <s v="Lake Cahuilla"/>
        <s v="Lawler Lodge &amp; Alpine Cabins"/>
        <s v="McCall"/>
        <s v="Habitat &amp; Open-Space"/>
        <s v="San Timoteo Schoolhouse"/>
        <s v="Multi Species Reserve"/>
      </sharedItems>
    </cacheField>
    <cacheField name="Account Description" numFmtId="164">
      <sharedItems/>
    </cacheField>
    <cacheField name="Description" numFmtId="164">
      <sharedItems count="710">
        <s v="Other Taxable Sales - Stores/Merchandise"/>
        <s v="Carriage House"/>
        <s v="Carriage House or Courtyard"/>
        <s v="pet fee"/>
        <s v="Program Revenue - Interpretive Sites (field trips, events, classes)"/>
        <s v="Day Use - Boat Fee, Shelter Rentals"/>
        <s v="Admissions - Park Entry Fee, Day Use Fees, Pet Fee"/>
        <s v="Camping"/>
        <s v="1 x (Misc) Day Use (Adult)4 x (Misc) Day Use (Child)"/>
        <s v="1 x Day Use (Adult)"/>
        <s v="1 x Day Use (Child)1 x Day Use (Adult)"/>
        <s v="2 x (Misc) Day Use (Adult)"/>
        <s v="2 x Day Use (Adult)"/>
        <s v="3 x (Misc) Day Use (Adult)"/>
        <s v="4 x Day Use (Adult)"/>
        <s v="2 x Pet Fee"/>
        <s v="2 x Pet Fee2 x Day Use (Adult)"/>
        <s v="3 x Day Use (Adult)"/>
        <s v="5 x Day Use (Adult)"/>
        <s v="1 x Day Use (Adult)2 x Day Use (Child)"/>
        <s v="1 x Day Use (Adult)3 x Day Use (Child)"/>
        <s v="1 x Day Use (Adult)4 x Day Use (Child)"/>
        <s v="1 x Day Use (Child)"/>
        <s v="1 x Day Use (Child)1 x Day Use (Child)2 x Day Use (Adult)2 x Day Use (Adult)"/>
        <s v="1 x Day Use (Child)2 x Day Use (Adult)"/>
        <s v="1 x Day Use (Child)3 x Day Use (Adult)"/>
        <s v="1 x Pet Fee2 x Day Use (Adult)"/>
        <s v="1 x Pet Fee2 x Day Use (Child)2 x Day Use (Adult)"/>
        <s v="2 x Day Use (Adult)1 x Day Use (Child)"/>
        <s v="2 x Day Use (Child)1 x Day Use (Adult)"/>
        <s v="2 x Day Use (Child)2 x Day Use (Adult)"/>
        <s v="2 x Day Use (Child)3 x Day Use (Adult)"/>
        <s v="2 x Pet Fee1 x Day Use (Adult)"/>
        <s v="3 x Day Use (Child)"/>
        <s v="3 x Day Use (Child)1 x Day Use (Adult)"/>
        <s v="3 x Day Use (Child)2 x Day Use (Adult)"/>
        <s v="3 x Day Use (Child)3 x Day Use (Adult)"/>
        <s v="3 x Pet Fee"/>
        <s v="5 x Day Use (Child)2 x Day Use (Adult)"/>
        <s v="8 x Pet Fee"/>
        <s v="Pet Fee - Camping"/>
        <s v="1 x (Misc) Day Use (Adult)1 x (Misc) Boat Launch - Day Use"/>
        <s v="1 x (Misc) Day Use - Adult1 x (Misc) Day Use - Child"/>
        <s v="1 x (Misc) Day Use - Child1 x (Misc) Day Use - Adult"/>
        <s v="1 x (Misc) Day Use - Child2 x (Misc) Day Use - Adult"/>
        <s v="1 x Day Use - Adult"/>
        <s v="1 x Day Use - Adult2 x Fishing - Day Use (Youth)"/>
        <s v="1 x Day Use - Child"/>
        <s v="1 x Day Use - Child1 x Day Use - Adult"/>
        <s v="1 x Day Use - Child2 x Day Use - Adult"/>
        <s v="1 x Day Use - Child3 x Day Use - Adult"/>
        <s v="1 x Pet Fee1 x Day Use - Adult"/>
        <s v="1 x Pet Fee2 x Day Use - Adult"/>
        <s v="1 x Pet Fee4 x Day Use - Adult"/>
        <s v="1 x School Bus Fee"/>
        <s v="1 x School Bus Fee4 x Vehicle Fee"/>
        <s v="15 x Day Use - Child2 x Day Use - Adult"/>
        <s v="2 x (Misc) Day Use - Child1 x (Misc) Day Use - Adult"/>
        <s v="2 x Day Use - Adult"/>
        <s v="2 x Day Use - Adult2 x Day Use - Child"/>
        <s v="2 x Day Use - Child1 x Day Use - Adult"/>
        <s v="2 x Day Use - Child2 x Day Use - Adult"/>
        <s v="2 x Day Use - Child4 x Day Use - Adult"/>
        <s v="3 x (Misc) Day Use - Child3 x (Misc) Day Use - Child2 x (Misc) Day Use - Adult2 x (Misc) Day Use - Adult"/>
        <s v="3 x Day Use - Child1 x Day Use - Adult"/>
        <s v="3 x Day Use - Child2 x Day Use - Adult"/>
        <s v="3 x Day Use - Child4 x Day Use - Adult"/>
        <s v="4 x (Misc) Day Use - Adult"/>
        <s v="4 x Day Use - Adult"/>
        <s v="4 x Day Use - Child4 x Day Use - Adult"/>
        <s v="5 x (Misc) Day Use - Child1 x (Misc) Day Use - Adult"/>
        <s v="5 x Day Use - Adult"/>
        <s v="5 x Day Use - Child2 x Day Use - Adult"/>
        <s v="Admissions-Adult Camp.Visitor"/>
        <s v="Admissions-Child Camp.Visitor"/>
        <s v="Day Use (Adult)"/>
        <s v="Day Use (Child)"/>
        <s v="ID Card Replacement Fee"/>
        <s v="Parking Fee"/>
        <s v="River Float-Day Use"/>
        <s v="Special Events and Holidays"/>
        <s v="Vehicle Fee"/>
        <s v="Additional Annual Day Pass"/>
        <s v="Annual Day Pass"/>
        <s v="Disabled Annual Day Pass"/>
        <s v="Parking Spot 1"/>
        <s v="Parking Spot 10 ( 9010 )"/>
        <s v="Parking Spot 11"/>
        <s v="Parking Spot 12"/>
        <s v="Parking Spot 13"/>
        <s v="Parking Spot 14"/>
        <s v="Parking Spot 16"/>
        <s v="Parking Spot 17"/>
        <s v="Parking Spot 18"/>
        <s v="Parking Spot 20"/>
        <s v="Parking Spot 22"/>
        <s v="Parking Spot 23"/>
        <s v="Parking Spot 23 &amp; 37"/>
        <s v="Parking Spot 25"/>
        <s v="Parking Spot 27"/>
        <s v="Parking Spot 29"/>
        <s v="Parking Spot 3"/>
        <s v="Parking Spot 30"/>
        <s v="Parking Spot 31"/>
        <s v="Parking Spot 33"/>
        <s v="Parking Spot 34"/>
        <s v="Parking Spot 35"/>
        <s v="Parking Spot 37"/>
        <s v="Parking Spot 39"/>
        <s v="Parking Spot 40"/>
        <s v="Parking Spot 41"/>
        <s v="Parking Spot 42"/>
        <s v="Parking Spot 43"/>
        <s v="Parking Spot 44"/>
        <s v="Parking Spot 45"/>
        <s v="Parking Spot 46"/>
        <s v="Parking Spot 47"/>
        <s v="Parking Spot 49"/>
        <s v="Parking Spot 5"/>
        <s v="Parking Spot 50"/>
        <s v="Parking Spot 51"/>
        <s v="Parking Spot 53"/>
        <s v="Parking Spot 55"/>
        <s v="Parking Spot 56"/>
        <s v="Parking Spot 58"/>
        <s v="Parking Spot 59"/>
        <s v="Parking Spot 6"/>
        <s v="Parking Spot 60"/>
        <s v="Parking Spot 61"/>
        <s v="Parking Spot 63"/>
        <s v="Parking Spot 64"/>
        <s v="Parking Spot 65"/>
        <s v="Parking Spot 66"/>
        <s v="Parking Spot 67"/>
        <s v="Parking Spot 68"/>
        <s v="Parking Spot 69"/>
        <s v="Parking Spot 7"/>
        <s v="Parking Spot 71"/>
        <s v="Parking Spot 8"/>
        <s v="Parking Spot 9"/>
        <s v="Color Run"/>
        <s v="Iron Ranger Fee"/>
        <s v="School Bus Fee"/>
        <s v="Snow Day (Child)"/>
        <s v="Snow Play (Adult)"/>
        <s v="Discount Adult"/>
        <s v="Discount Child"/>
        <s v="Iron Ranger"/>
        <s v="Special Event Day Use"/>
        <s v="Day Use Upgrade"/>
        <s v="Derby - Adult"/>
        <s v="Derby - Child"/>
        <s v="Derby Veterans &amp; Family Entry"/>
        <s v="Dump Fee"/>
        <s v="Park Attendance - Events"/>
        <s v="Adult "/>
        <s v="Boat Launch Pass - Lake Skinner"/>
        <s v="Commercial Bus Fee"/>
        <s v="Family Annual Launch"/>
        <s v="Friends Members"/>
        <s v="Holiday Car Fee"/>
        <s v="Park Storage"/>
        <s v="River Float - Day Use"/>
        <s v="1 Day Use - Child"/>
        <s v="2 (Misc) Day Use - Adult"/>
        <s v="2 Day Use - Child"/>
        <s v="Day Use - Adult"/>
        <s v="Day Use - Child"/>
        <s v="Electricity Add On"/>
        <s v="Park Attendance -  Events"/>
        <s v="Park RX"/>
        <s v="Special Event Day Use Fees"/>
        <s v="Sports Park Overflow"/>
        <s v="Tokens"/>
        <s v="Van Fee"/>
        <s v="Season Passes"/>
        <s v="1 x Annual Day Pass"/>
        <s v="Non-Taxable Sales - Stores/Merchandise"/>
        <s v="Rents - Facility Rental (weddings/events)"/>
        <s v="Binocular Rental"/>
        <s v="Reservation - Fees"/>
        <s v="Park Residence Utilities &amp; Maintenance"/>
        <s v="Park Residence Utilities &amp; Maintenance  McFarland (Jul-Dec)"/>
        <s v="Park Residence Utilities &amp; Maintenance  Claire (Aug)"/>
        <s v="Park Residence Utilities &amp; Maintenance  Claire (July)"/>
        <s v="Park Residence Utilities &amp; Maintenance  Claire (Oct)"/>
        <s v="Park Residence Utilities &amp; Maintenance  Claire (Sept)"/>
        <s v="Park Residence Utilities &amp; Maintenance  Boomer (Aug)"/>
        <s v="Park Residence Utilities &amp; Maintenance  Boomer (July)"/>
        <s v="Park Residence Utilities &amp; Maintenance  Boomer (Sept)"/>
        <s v="Park Residence Utilities &amp; Maintenance  Colton??"/>
        <s v="Park Residence Utilities &amp; Maintenance  Macias (Aug)"/>
        <s v="Park Residence Utilities &amp; Maintenance  Macias (July)"/>
        <s v="Park Residence Utilities &amp; Maintenance  Macias (Oct)"/>
        <s v="Park Residence Utilities &amp; Maintenance  Macias (Sept)"/>
        <s v="Park Residence Utilities &amp; Maintenance  Thompson (July-Dec)"/>
        <s v="Park Residence Utilities &amp; Maintenance  Roberts (Aug)"/>
        <s v="Park Residence Utilities &amp; Maintenance  Roberts (July)"/>
        <s v="Park Residence Utilities &amp; Maintenance  Roberts (Sept)"/>
        <s v="Park Residence Utilities &amp; Maintenance  Doughty (Aug)"/>
        <s v="Park Residence Utilities &amp; Maintenance  Doughty (July)"/>
        <s v="Park Residence Utilities &amp; Maintenance  Doughty (Sept)"/>
        <s v="Park Residence Utilities &amp; Maintenance  Hankerd (June-Aug)"/>
        <s v="Park Residence Utilities &amp; Maintenance  Zamora (Aug-Jan24)"/>
        <s v="Park Residence Utilities &amp; Maintenance - Wilson  (Aug)"/>
        <s v="Park Residence Utilities &amp; Maintenance - Wilson  (Sept)"/>
        <s v="Park Residence Utilities &amp; Maintenance - Wilson (July)"/>
        <s v="Park Residence Utilities &amp; Maintenance  Murray (Aug)"/>
        <s v="Park Residence Utilities &amp; Maintenance  Chavez (July-Sept)"/>
        <s v="Park Residence Utilities &amp; Maintenance  Marron (Aug)"/>
        <s v="Park Residence Utilities &amp; Maintenance  Marron (Sept)"/>
        <s v="Park Residence Utilities &amp; Maintenance Marron (July)"/>
        <s v="Park Residence Utilities &amp; Maintenance  Engel (July-Oct)"/>
        <s v="Park Residence Utilities &amp; Maintenance  Engel (June)"/>
        <s v="Park Residence Utilities &amp; Maintenance  Rowell (Aug)"/>
        <s v="Park Residence Utilities &amp; Maintenance  Rowell (July)"/>
        <s v="Park Residence Utilities &amp; Maintenance  Rowell (Oct)"/>
        <s v="Park Residence Utilities &amp; Maintenance  Rowell (Sept)"/>
        <s v="Park Residence Utilities &amp; Maintenance  Rogelstad/Klein (Aug)"/>
        <s v="Park Residence Utilities &amp; Maintenance  Rogelstad/Klein (July)"/>
        <s v="Park Residence Utilities &amp; Maintenance  Rogelstad/Klein (Sept)"/>
        <s v="Park Residence Utilities &amp; Maintenance  Vasquez (Aug)"/>
        <s v="Park Residence Utilities &amp; Maintenance  Vasquez (July)"/>
        <s v="Park Residence Utilities &amp; Maintenance  Vasquez (Oct)"/>
        <s v="Park Residence Utilities &amp; Maintenance  Casas (Oct)"/>
        <s v="Park Residence Utilities &amp; Maintenance  Maeser (Sept-Oct)"/>
        <s v="Park Residence Utilities &amp; Maintenance  Bradford (July)"/>
        <s v="Park Residence Utilities &amp; Maintenance  Bradford (Oct)"/>
        <s v="Park Residence Utilities &amp; Maintenance  Bradford (Sept)"/>
        <s v="Park Residence Utilities &amp; Maintenance  Bradfrod (Aug)"/>
        <s v="Park Residence Utilities &amp; Maintenance  Medina (Sept-Feb24)"/>
        <s v="Utility"/>
        <s v="Park Residence Utilities &amp; Maintenance  Canterberry (Aug-Oct)"/>
        <s v="Additional Persons"/>
        <s v="Cancel Fee"/>
        <s v="Cancel Fee $21"/>
        <s v="Change Fee"/>
        <s v="Shower Revenue"/>
        <s v="Special Event App Fee"/>
        <s v="Iron Ranger Fee - Camping"/>
        <s v="Recycling Revenue"/>
        <s v="1 x Vehicle Fee"/>
        <s v="Electricity"/>
        <s v="Cancellation Fee"/>
        <s v="Park Wifi"/>
        <s v="Wifi - Day"/>
        <s v="1 x (Misc) Vehicle Fee"/>
        <s v="2 x (Misc) Vehicle Fee"/>
        <s v="# of Pets (CASHIER USE AT CHE"/>
        <s v="Iron Ranger Fee-Camping"/>
        <s v="Rent"/>
        <s v="Arrowhead"/>
        <s v="Donations"/>
        <s v="Donations - Special Events"/>
        <s v="Park Donations"/>
        <s v="Misc Event Charges - Facility Rentals (Extras)"/>
        <s v="Security &amp; Damage Deposit"/>
        <s v="1 x Boat Launch - Day Use"/>
        <s v="1 x Boat Launch Pass"/>
        <s v="1 x (Misc) Boat Launch - Day Use"/>
        <s v="Boat Launch"/>
        <s v="Pecan Shelter"/>
        <s v="Additional Day Use Guest"/>
        <s v="Boat Launch - Day Use"/>
        <s v="Day Use Area 1 &amp; 2, Field of Dreams, Amphitheater &amp; Lookout Shelter"/>
        <s v="Electricity Add On ($30)"/>
        <s v="Iron Ranger Fee - Day Use"/>
        <s v="Shelters (Up to 30 Guests)-WE"/>
        <s v="Shelters (Up to 50 Guests)-WE"/>
        <s v="Special Event - Day Use"/>
        <s v="Vendor Fee"/>
        <s v="House / Museum Tour"/>
        <s v="Meadow"/>
        <s v="Meeting Room"/>
        <s v="The Meadow"/>
        <s v="Group Area 1 (Small)"/>
        <s v="Group Area 2 (Small)"/>
        <s v="Group Area 4 (Large)"/>
        <s v="Group Area 6 (Large)"/>
        <s v="Command Center"/>
        <s v="Day Use 1 Field"/>
        <s v="Day Use 2 Field"/>
        <s v="Shade Shelter 1"/>
        <s v="Shade Shelter 2"/>
        <s v="Large Cabana #1"/>
        <s v="Acorn Shelter"/>
        <s v="Group Area 3 (Large)"/>
        <s v="Picnic Lakes Day Use"/>
        <s v="Reservation Fee"/>
        <s v="(blank)"/>
        <s v="Contributions &amp; Donations"/>
        <s v="1 x Dump Fee"/>
        <s v="Educational Programs"/>
        <s v="Program Revenue"/>
        <s v="Vendor Booth"/>
        <s v="Fishing Book"/>
        <s v="Senior Fishing Book"/>
        <s v="1 x Fishing - Day Use (Adult)"/>
        <s v="Fishing - Day Use (Adult)"/>
        <s v="Fishing - Day Use (Youth)"/>
        <s v="1 x Fishing - Day Use (Adult)2 x Fishing - Day Use (Youth)"/>
        <s v="1 x Fishing - Day Use (Adult)3 x Fishing - Day Use (Youth)"/>
        <s v="1 x Fishing - Day Use (Youth)"/>
        <s v="1 x Fishing - Day Use (Youth)1 x Fishing - Day Use (Adult)"/>
        <s v="1 x Fishing - Day Use (Youth)2 x Fishing - Day Use (Adult)"/>
        <s v="1 x Fishing - Day Use (Youth)3 x Fishing - Day Use (Adult)"/>
        <s v="2 x Fishing - Day Use (Adult)"/>
        <s v="2 x Fishing - Day Use (Adult)1 x Fishing - Day Use (Youth)"/>
        <s v="2 x Fishing - Day Use (Youth)"/>
        <s v="2 x Fishing - Day Use (Youth)2 x Fishing - Day Use (Adult)"/>
        <s v="3 x Fishing - Day Use (Adult)"/>
        <s v="3 x Fishing - Day Use (Youth)"/>
        <s v="3 x Fishing - Day Use (Youth)2 x Fishing - Day Use (Adult)"/>
        <s v="4 x Fishing - Day Use (Youth)1 x Fishing - Day Use (Adult)"/>
        <s v="Fishing Sales"/>
        <s v="1 x (Misc) Fishing - Day Use (Adult)"/>
        <s v="1(Misc) Fishing -  Day Use"/>
        <s v="2 x Fishing - Day Use (Youth)1 x Fishing - Day Use (Adult)"/>
        <s v="3 x (Misc) Fishing - Day Use (Adult)"/>
        <s v="Concessionaire-Fishing (Adult)"/>
        <s v="Concessionaire-Fishing (Youth)"/>
        <s v="Fishing Book Pass"/>
        <s v="Fishing-Day Use (Adult)"/>
        <s v="Fishing-Day Use (Youth)"/>
        <s v="Fishing"/>
        <s v="Day Use (Shelters)"/>
        <s v="A/V"/>
        <s v="AV DISCOUNT (R)"/>
        <s v="Linens"/>
        <s v="Coconut Water"/>
        <s v="Coleman Insect Repellent"/>
        <s v="Ice"/>
        <s v="Ice (7Lb)"/>
        <s v="Water"/>
        <s v="Gold Mine Bubble Gum"/>
        <s v="Small Arrowhead Water"/>
        <s v="Uniform"/>
        <s v="Candy"/>
        <s v="Haagen Dazs Ice Cream Bar"/>
        <s v="Iced Tea"/>
        <s v="Large Drink"/>
        <s v="Large Snack"/>
        <s v="Medium Drink"/>
        <s v="Medium Snack"/>
        <s v="Minute Maid Popsicle"/>
        <s v="Small Drink"/>
        <s v="Small Snack"/>
        <s v="Aquafina Water 16.9oz"/>
        <s v="Arrowhead Water 1Gal"/>
        <s v="Beef Jerkey"/>
        <s v="Chicken &amp; Beef Cup of Noodles"/>
        <s v="Chips"/>
        <s v="Coca Cola"/>
        <s v="Cookies"/>
        <s v="Folgers Coffee"/>
        <s v="Graham Cracker"/>
        <s v="Hershey Milk Chocolate"/>
        <s v="Lemonheads"/>
        <s v="Marshmallows"/>
        <s v="Red Bull 12oz"/>
        <s v="Red Vines"/>
        <s v="Rockstar 16oz"/>
        <s v="Soda"/>
        <s v="Sparkling Water"/>
        <s v="Trail Mix"/>
        <s v="Twix Caramel"/>
        <s v="Delta Cap L/XL"/>
        <s v="Olive Delta Cap L/XL"/>
        <s v="Olde Tyme Christmas"/>
        <s v="15 Amp Reverse Adapters 30M/15"/>
        <s v="Adjustable Rings"/>
        <s v="Anchovies"/>
        <s v="Arrowhead Necklace"/>
        <s v="Bag of Jacks"/>
        <s v="Box of Matches"/>
        <s v="Box of Rocks"/>
        <s v="Breakem Geodes"/>
        <s v="Bug Band"/>
        <s v="Camper Pocket Tool"/>
        <s v="Chicken Livers"/>
        <s v="Desert Rose"/>
        <s v="Firewood"/>
        <s v="Flashlight"/>
        <s v="Gemstone Necklace"/>
        <s v="Gilman Ranch Cards w/envelopes"/>
        <s v="INC Hat Green"/>
        <s v="INC Magnet"/>
        <s v="INC Small Magnet"/>
        <s v="INC Small Sticker"/>
        <s v="Mackerel"/>
        <s v="Magic Bait"/>
        <s v="Mens Rings"/>
        <s v="Misc $1"/>
        <s v="Misc $3"/>
        <s v="Natural Lava Bead Bracelet"/>
        <s v="Night Crawlers"/>
        <s v="Obelisk Pendant"/>
        <s v="Parachute Bracelet"/>
        <s v="Peacock Rock (Calcopyrite)"/>
        <s v="Power Bait"/>
        <s v="Rock Keychain"/>
        <s v="Rough Emerald Chunks"/>
        <s v="Shrimp"/>
        <s v="Small Cup and Ball Toy"/>
        <s v="Spider Toy"/>
        <s v="Stone Earrings"/>
        <s v="Stone Ring Adjustable"/>
        <s v="Sun Visor"/>
        <s v="Tees"/>
        <s v="Crestmore Manor Wine Glass Set"/>
        <s v="3 Color Giant Calcite"/>
        <s v="Box of Gemstones"/>
        <s v="Chalkboard (Small)"/>
        <s v="Gilman Ranch Cards"/>
        <s v="Gilman Ranch Magnets"/>
        <s v="Gold Panning Vail"/>
        <s v="Gold Panning Vial"/>
        <s v="Handmade Wooden Spin Top"/>
        <s v="Harmonica w/Case"/>
        <s v="Horse Toy"/>
        <s v="Jacobs Ladders"/>
        <s v="Jig Sew"/>
        <s v="Kazoo"/>
        <s v="Large Arrowhead"/>
        <s v="Large Bag of Rocks"/>
        <s v="Large Calcite"/>
        <s v="Large Wooden Snake"/>
        <s v="Lizard - Small"/>
        <s v="Lizard Toy"/>
        <s v="Med Red Aragonite"/>
        <s v="Medium Calcite"/>
        <s v="Medium Geode"/>
        <s v="Misc $10"/>
        <s v="Peacock Rock (Chalcopyrite)"/>
        <s v="Photo Card"/>
        <s v="Plastic Lizard"/>
        <s v="Polished Amethyst Crystal Pts"/>
        <s v="Rock Chips"/>
        <s v="Rocks (Large)"/>
        <s v="Small Bag of Rocks"/>
        <s v="Small Calcite"/>
        <s v="Small Cup &amp; Ball Toy"/>
        <s v="Small Geode"/>
        <s v="Small Pyrite"/>
        <s v="Small Red Aragonite"/>
        <s v="Small Wooden Snake"/>
        <s v="Soapstone Animal Carving"/>
        <s v="Wild West Festival Car Fee"/>
        <s v="Wooden Coin/Magnet"/>
        <s v="Wooden Pick-Up Sticks Box"/>
        <s v="Agate Arrowheads"/>
        <s v="Break You Own Geode (Geo Central)"/>
        <s v="Butterfly Pendant with cord"/>
        <s v="Carabiner"/>
        <s v="Carved animals"/>
        <s v="Gemstone Pendant (Geo Central)"/>
        <s v="Glass butterfly's neckless"/>
        <s v="Large Plastic Snakes"/>
        <s v="Large Tumbled Rocks"/>
        <s v="Mood Ring (Geo Central) with instructions"/>
        <s v="Patch"/>
        <s v="Plastic Insects"/>
        <s v="Turtle Pendant with cord"/>
        <s v="Twig Pencil"/>
        <s v="various semi precious bracelet"/>
        <s v="Window Decal"/>
        <s v="Fire Starters"/>
        <s v="Mystical Fire"/>
        <s v="Sled - Disc"/>
        <s v="Ammonite Necklace"/>
        <s v="Bag"/>
        <s v="Banana Slugfest"/>
        <s v="Bird Stuffie"/>
        <s v="Black Tourmaline"/>
        <s v="Bounce Ball"/>
        <s v="Bracelet"/>
        <s v="Bug Spray"/>
        <s v="Butterfly"/>
        <s v="Children's Book"/>
        <s v="Citrine Cluster"/>
        <s v="Crystal Cluster"/>
        <s v="Desert Tortoise"/>
        <s v="Earings"/>
        <s v="Flower press"/>
        <s v="Geode Break"/>
        <s v="Hand made Necklace"/>
        <s v="Helados"/>
        <s v="Hiking stick Medallion"/>
        <s v="INC Button"/>
        <s v="INC Duffel Bag"/>
        <s v="INC Green Mug"/>
        <s v="INC Hat"/>
        <s v="INC Patch"/>
        <s v="INC Pin"/>
        <s v="INC Sticker"/>
        <s v="Insect Repellent Bracelet"/>
        <s v="Insta Snow"/>
        <s v="Kids Necklace"/>
        <s v="Large Rock Bag"/>
        <s v="Leather Journal"/>
        <s v="Lg Magnet"/>
        <s v="LG Rock Bag"/>
        <s v="Lg Sticker"/>
        <s v="Long Sleeve Shirt"/>
        <s v="Magnifying glass"/>
        <s v="Medium Stretch"/>
        <s v="Mega Stretch Lizard"/>
        <s v="Mega Stretch! Frog"/>
        <s v="Mega Stretch! Snake"/>
        <s v="Men's Rings"/>
        <s v="MISC Retail"/>
        <s v="Natural Fossils and Minerals"/>
        <s v="Necklace"/>
        <s v="Ooey Gooey Frog"/>
        <s v="Pictures"/>
        <s v="Premium Rock bag"/>
        <s v="Rainforest Mega Stretch"/>
        <s v="Ring"/>
        <s v="Rock Magnet"/>
        <s v="Rough Emerald"/>
        <s v="San Jacinto Wilderness Map"/>
        <s v="Slime Alive"/>
        <s v="Small Magnet"/>
        <s v="Small Manzanita"/>
        <s v="Small Rock Bag"/>
        <s v="Small Sticker"/>
        <s v="Small Stretch"/>
        <s v="Small Stuffie"/>
        <s v="Small Sunprint"/>
        <s v="Snake Stretch"/>
        <s v="Stretch! Frogs"/>
        <s v="Stretch! Lizards"/>
        <s v="Stuffies"/>
        <s v="Sweat Shirt"/>
        <s v="Tees T Shirt Top"/>
        <s v="Tees T-Shirt"/>
        <s v="Tourmaline Bracelet"/>
        <s v="Turkey Vulture"/>
        <s v="Water Bottle"/>
        <s v="Wood Decor"/>
        <s v="Adult Gloves"/>
        <s v="Adult Hat"/>
        <s v="Kid Gloves"/>
        <s v="Kids Hat"/>
        <s v="Apple Peeler"/>
        <s v="Corncob Pipe"/>
        <s v="Stuffed Animal Sheep"/>
        <s v="Blower"/>
        <s v="Hooks"/>
        <s v="50M/30F Pigtail Adapters"/>
        <s v="Adult Women Hats"/>
        <s v="Allergy/Cold"/>
        <s v="Aloe Gel"/>
        <s v="Always Pad"/>
        <s v="Baseball Caps"/>
        <s v="Beach Towel"/>
        <s v="Benadryl"/>
        <s v="Braided Rope"/>
        <s v="Bubbles"/>
        <s v="Can Cooler"/>
        <s v="Catfish Bait"/>
        <s v="Clorox Wipes"/>
        <s v="Coffee Mugs"/>
        <s v="Crazy Eights Card Game"/>
        <s v="Display Candy"/>
        <s v="Dove Soap"/>
        <s v="Flip Flops"/>
        <s v="H2O Zone"/>
        <s v="Infant Hats"/>
        <s v="Kids Swimming Vest"/>
        <s v="Kite"/>
        <s v="Koozies"/>
        <s v="Krazy Glue"/>
        <s v="Large Sun Hat"/>
        <s v="Pet Ball"/>
        <s v="Plastic Ware"/>
        <s v="Plastic Water Bottles"/>
        <s v="Popsicle Floats"/>
        <s v="Pop-up Food Cover Up"/>
        <s v="Rope Bracelets"/>
        <s v="RV Water Filter"/>
        <s v="Sand Pail"/>
        <s v="Shampoo"/>
        <s v="Small Matches"/>
        <s v="Stackers"/>
        <s v="Step Stool"/>
        <s v="Storage Container"/>
        <s v="Straw Hats"/>
        <s v="Sunglasses"/>
        <s v="Sunscreen"/>
        <s v="Towels"/>
        <s v="Trash Bags"/>
        <s v="Umbrellas"/>
        <s v="War Card Game"/>
        <s v="Wheel Blocks Chock"/>
        <s v="Yoyo's"/>
        <s v="100% Cotton 6.0 oz Long Sleeve - LG"/>
        <s v="100% Cotton 6.0 oz T-Shirt - LG"/>
        <s v="100% Cotton 6.0 oz T-Shirt - MED"/>
        <s v="Men's Longsleeve Extreme Tek Shirt - UV Protect - LG"/>
        <s v="Safari Hat L/XL"/>
        <s v="Safari Hat S/M"/>
        <s v="Tall 100% Cotton Long Sleeve - XLT"/>
        <s v="Camphost Utilities"/>
        <s v="Camphost Utilities HKY-H1"/>
        <s v="Camphost Utilities HKY-H2"/>
        <s v="Camphost Utilities HKY-H3"/>
        <s v="Camphost Utilities HKY-H4"/>
        <s v="Camphost Utilities IDY-36"/>
        <s v="Camphost Utilities IDY-H1"/>
        <s v="Camphost Utilities IDY-H2"/>
        <s v="Camphost Utilities CAH-0"/>
        <s v="Camphost Utilities CAH-1"/>
        <s v="Camphost Utilities CAH-40"/>
        <s v="Camphost Utilities CAH-41"/>
        <s v="Camphost Utilities CAH-66"/>
        <s v="Camphost Utilities CAH-EQ1"/>
        <s v="Camphost Utilities CAH-EQ2"/>
        <s v="Camphost Utilities CAH-H2"/>
        <s v="Camphost Utilities CAH-H3"/>
        <s v="Camphost Utilities CAH-MAINT"/>
        <s v="Camphost Utilities SKN-111"/>
        <s v="Camphost Utilities SKN-125"/>
        <s v="Camphost Utilities SKN-147"/>
        <s v="Camphost Utilities SKN-176"/>
        <s v="Camphost Utilities SKN-223"/>
        <s v="Camphost Utilities SKN-247"/>
        <s v="Camphost Utilities SKN-273"/>
        <s v="Camphost Utilities SKN-275"/>
        <s v="Camphost Utilities SKN-337"/>
        <s v="Camphost Utilities SKN-372"/>
        <s v="Camphost Utilities SKN-380"/>
        <s v="Camphost Utilities SKN-MAINT"/>
        <s v="Camphost Utilities MFL-B00"/>
        <s v="Camphost Utilities MFL-B1"/>
        <s v="Camphost Utilities MFL-B12"/>
        <s v="Camphost Utilities MFL-B2"/>
        <s v="Camphost Utilities MFL-B29"/>
        <s v="Camphost Utilities MFL-B4"/>
        <s v="Camphost Utilities MFL-B5"/>
        <s v="Camphost Utilities MFL-B7"/>
        <s v="Camphost Utilities MFL-B8"/>
        <s v="Camphost Utilities MFL-B9"/>
        <s v="Camphost Utilities MFL-C44"/>
        <s v="Camphost Utilities MCC-H2"/>
        <s v="Camphost Utilities RJU-17"/>
        <s v="Camphost Utilities RJU-18"/>
        <s v="Camphost Utilities RJU-242"/>
        <s v="Camphost Utilities RJU-250"/>
        <s v="Camphost Utilities RJU-253"/>
        <s v="Camphost Utilities RJU-258"/>
        <s v="Camphost Utilities RJU-64"/>
        <s v="Camphost Utilities RJU-65"/>
        <s v="Camphost Utilities RJU-66"/>
        <s v="Camphost Utilities RJU-68"/>
        <s v="Camphost Utilities RJU-67"/>
        <s v="3rd Grade Educational Programs"/>
        <s v="Group Tour"/>
        <s v="Knee High Naturalists"/>
        <s v="Exploring Nature-HVNC Summer Camp"/>
        <s v="Special Event Attendance"/>
        <s v="Riverfront Room"/>
        <s v="Carriage House-WD"/>
        <s v="Conference Room A-WD"/>
        <s v="Storage - (Daily)"/>
        <s v="Storage - (Monthly)"/>
        <s v="AV Package"/>
        <s v="Cancellation"/>
        <s v="Carriage House - Full Day"/>
        <s v="Courtyard"/>
        <s v="Photo Session"/>
        <s v="Riverfront Room A"/>
        <s v="Riverfront Room B"/>
        <s v="Wedding Expo Vendor Fee"/>
        <s v="Cabin Reservation Fee"/>
        <s v="Group Reservation Fee"/>
        <s v="Day Use Reservation Fee"/>
        <s v="Minor Event - App Fee (up to 999)"/>
        <s v="Misc Charges Per UA"/>
        <s v="Reservation Fee - Day Use"/>
        <s v="Admin Fees"/>
        <s v="Minor Event-A. Fee (up to 999)"/>
        <s v="Modification Fee"/>
        <s v="Non Refundable Reservation Fee"/>
        <s v="Right of Entry Fee"/>
        <s v="Boat Launch Pass"/>
        <s v="Disabled Annual Pass"/>
        <s v="W.A.I.V.E. Pass"/>
        <s v="Mayflower Boat Launch Pass"/>
        <s v="Annual Passes"/>
        <s v="Annual Passes - Boat Launch"/>
        <s v="Annual Pass-Family Upgrade"/>
        <s v="Discount Pass for Persons with"/>
        <s v="Customer Deposits - Refundable Deposit"/>
        <s v="Security &amp; Damage Deposit "/>
        <s v="Security Deposit Refund"/>
        <s v="Day Use"/>
        <s v="Special Event Application Fee"/>
        <s v="Day Use Fee"/>
        <s v="Special Events Application Fee"/>
        <s v="1 x (Misc) Park Storage - Month"/>
        <s v="1 x Slime Alive"/>
        <s v="1 x Tourmaline Bracelet1 x Adjustable Rings1 x Day Use (Adult)"/>
        <s v="10 x (Misc) Tokens"/>
        <s v="2 x Tokens"/>
        <s v="Park Donations (Iron Ranger)"/>
        <s v="Camphost Utilities MFL-B11"/>
        <s v="SKN-223"/>
        <s v="SKN-MAINT"/>
        <s v="Film Permit Fees"/>
      </sharedItems>
    </cacheField>
    <cacheField name="Count of Account Description" numFmtId="0">
      <sharedItems containsSemiMixedTypes="0" containsString="0" containsNumber="1" minValue="-120" maxValue="35734.04"/>
    </cacheField>
    <cacheField name="ACCOUNT" numFmtId="164">
      <sharedItems containsBlank="1" containsMixedTypes="1" containsNumber="1" containsInteger="1" minValue="520115" maxValue="781480"/>
    </cacheField>
    <cacheField name="CATEGORY" numFmtId="164">
      <sharedItems count="7">
        <s v="Retail Sales"/>
        <s v="Rents"/>
        <s v="Admissions"/>
        <s v="Program Revenue"/>
        <s v="Day Use"/>
        <s v="Misc Revenue"/>
        <s v="fishi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erez, Michael" refreshedDate="45386.388310879629" createdVersion="8" refreshedVersion="8" minRefreshableVersion="3" recordCount="334" xr:uid="{E2F9F4D9-BD36-4A7A-AEF2-2D1C8C583DC9}">
  <cacheSource type="worksheet">
    <worksheetSource ref="A1:L335" sheet="USDirect_Attendance"/>
  </cacheSource>
  <cacheFields count="12">
    <cacheField name="revenue_location" numFmtId="164">
      <sharedItems containsBlank="1"/>
    </cacheField>
    <cacheField name="LOCATION" numFmtId="164">
      <sharedItems count="18">
        <s v="CRESTMORE MANOR"/>
        <s v="LAKE SKINNER"/>
        <s v="MAYFLOWER"/>
        <s v="GILMAN RANCH"/>
        <s v="HIDDEN VALLEY NATURE CENTER"/>
        <s v="HURKEY CREEK"/>
        <s v="IDYLLWILD"/>
        <s v="IDYLLWILD NATURE CENTER"/>
        <s v="LAKE CAHUILLA"/>
        <s v="MCCALL"/>
        <s v="RANCHO JURUPA"/>
        <s v="JENSEN ALVARADO RANCH"/>
        <s v="LAWLER LODGE &amp; ALPINE CABINS"/>
        <s v="SANTA ROSA PLATEAU VISITOR CENTER"/>
        <s v="Multi Species Reserve"/>
        <s v="San Timoteo Schoolhouse"/>
        <s v="Habitat &amp; Open-Space"/>
        <s v="Rancho Jurupa Regional Park" u="1"/>
      </sharedItems>
    </cacheField>
    <cacheField name="Department" numFmtId="164">
      <sharedItems count="7">
        <s v="Misc Revenue"/>
        <s v="Rents"/>
        <s v="Day Use"/>
        <s v="Fishing"/>
        <s v="Admissions"/>
        <s v="Retail Sales"/>
        <s v="Program Revenue"/>
      </sharedItems>
    </cacheField>
    <cacheField name="Fee Name (Master List)" numFmtId="0">
      <sharedItems containsBlank="1"/>
    </cacheField>
    <cacheField name="POS (Fee Name)" numFmtId="164">
      <sharedItems containsBlank="1"/>
    </cacheField>
    <cacheField name="FY2019" numFmtId="0">
      <sharedItems containsString="0" containsBlank="1" containsNumber="1" containsInteger="1" minValue="0" maxValue="11922"/>
    </cacheField>
    <cacheField name="FY2020" numFmtId="0">
      <sharedItems containsString="0" containsBlank="1" containsNumber="1" containsInteger="1" minValue="0" maxValue="22591"/>
    </cacheField>
    <cacheField name="FY2021" numFmtId="0">
      <sharedItems containsString="0" containsBlank="1" containsNumber="1" containsInteger="1" minValue="-1" maxValue="38972"/>
    </cacheField>
    <cacheField name="FY2022" numFmtId="0">
      <sharedItems containsString="0" containsBlank="1" containsNumber="1" containsInteger="1" minValue="-2" maxValue="37594"/>
    </cacheField>
    <cacheField name="FY2023" numFmtId="0">
      <sharedItems containsString="0" containsBlank="1" containsNumber="1" minValue="1" maxValue="99983.45818181819"/>
    </cacheField>
    <cacheField name="Grand Total" numFmtId="0">
      <sharedItems containsString="0" containsBlank="1" containsNumber="1" containsInteger="1" minValue="-2" maxValue="111067"/>
    </cacheField>
    <cacheField name="AVG" numFmtId="166">
      <sharedItems containsString="0" containsBlank="1" containsNumber="1" minValue="-2" maxValue="27766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erez, Michael" refreshedDate="45386.390117476854" createdVersion="8" refreshedVersion="8" minRefreshableVersion="3" recordCount="69" xr:uid="{71A386A5-3511-42F2-A673-1A344AF2214B}">
  <cacheSource type="worksheet">
    <worksheetSource ref="T1:Y70" sheet="USDirect_Attendance"/>
  </cacheSource>
  <cacheFields count="6">
    <cacheField name="LOCATION" numFmtId="164">
      <sharedItems count="18">
        <s v="LAKE CAHUILLA"/>
        <s v="CRESTMORE MANOR"/>
        <s v="GILMAN RANCH"/>
        <s v="HURKEY CREEK"/>
        <s v="HIDDEN VALLEY NATURE CENTER"/>
        <s v="IDYLLWILD"/>
        <s v="IDYLLWILD NATURE CENTER"/>
        <s v="JENSEN ALVARADO RANCH"/>
        <s v="LAWLER LODGE &amp; ALPINE CABINS"/>
        <s v="MCCALL"/>
        <s v="MAYFLOWER"/>
        <s v="RANCHO JURUPA"/>
        <s v="LAKE SKINNER"/>
        <s v="SANTA ROSA PLATEAU VISITOR CENTER"/>
        <s v="Multi Species Reserve"/>
        <s v="San Timoteo Schoolhouse"/>
        <s v="Habitat &amp; Open-Space"/>
        <s v="Grand Total"/>
      </sharedItems>
    </cacheField>
    <cacheField name="Department" numFmtId="164">
      <sharedItems containsBlank="1" count="8">
        <s v="Admissions"/>
        <s v="Day Use"/>
        <s v="Fishing"/>
        <s v="Misc Revenue"/>
        <s v="Retail Sales"/>
        <s v="Rents"/>
        <s v="Program Revenue"/>
        <m/>
      </sharedItems>
    </cacheField>
    <cacheField name="Sum of FY2021" numFmtId="164">
      <sharedItems containsString="0" containsBlank="1" containsNumber="1" containsInteger="1" minValue="0" maxValue="300057"/>
    </cacheField>
    <cacheField name="Sum of FY2022" numFmtId="164">
      <sharedItems containsString="0" containsBlank="1" containsNumber="1" containsInteger="1" minValue="1" maxValue="289373"/>
    </cacheField>
    <cacheField name="Sum of FY2023" numFmtId="164">
      <sharedItems containsString="0" containsBlank="1" containsNumber="1" minValue="1" maxValue="499349.44530303025"/>
    </cacheField>
    <cacheField name="AVG" numFmtId="166">
      <sharedItems containsSemiMixedTypes="0" containsString="0" containsNumber="1" minValue="1" maxValue="362926.481767676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erez, Michael" refreshedDate="45394.59011921296" createdVersion="8" refreshedVersion="8" minRefreshableVersion="3" recordCount="219" xr:uid="{C6C14F97-E059-4EC7-8A55-25BAA01D17A2}">
  <cacheSource type="worksheet">
    <worksheetSource ref="A1:K220" sheet="Simpler_FY21-23"/>
  </cacheSource>
  <cacheFields count="11">
    <cacheField name="Department7" numFmtId="0">
      <sharedItems containsSemiMixedTypes="0" containsString="0" containsNumber="1" containsInteger="1" minValue="931119" maxValue="931750"/>
    </cacheField>
    <cacheField name="Title" numFmtId="0">
      <sharedItems/>
    </cacheField>
    <cacheField name="Class" numFmtId="0">
      <sharedItems containsBlank="1"/>
    </cacheField>
    <cacheField name="Title2" numFmtId="0">
      <sharedItems containsBlank="1"/>
    </cacheField>
    <cacheField name="LOCATION" numFmtId="0">
      <sharedItems containsBlank="1" count="17">
        <s v="HABITAT &amp; OPEN-SPACE"/>
        <s v="Lake Skinner"/>
        <s v="Mayflower"/>
        <s v="CRESTMORE MANOR"/>
        <s v="Idyllwild Nature Center"/>
        <m/>
        <s v="Gilman Ranch"/>
        <s v="Santa Rosa Plateau Visitor Center"/>
        <s v="Hidden Valley Nature Center"/>
        <s v="Jensen Alvarado Ranch"/>
        <s v="Idyllwild"/>
        <s v="Lake Cahuilla"/>
        <s v="Hurkey Creek"/>
        <s v="MCCALL"/>
        <s v="Rancho Jurupa"/>
        <s v="Lawler Lodge &amp; Alpine Cabins"/>
        <s v="San Timoteo Schoolhouse"/>
      </sharedItems>
    </cacheField>
    <cacheField name="Account4" numFmtId="0">
      <sharedItems containsSemiMixedTypes="0" containsString="0" containsNumber="1" containsInteger="1" minValue="740020" maxValue="790600"/>
    </cacheField>
    <cacheField name="Title3" numFmtId="0">
      <sharedItems/>
    </cacheField>
    <cacheField name="CATEGORY" numFmtId="0">
      <sharedItems count="8">
        <s v="Misc Revenue"/>
        <s v="Rents"/>
        <s v="Admissions"/>
        <s v="Camping"/>
        <s v="Day Use"/>
        <s v="Fishing"/>
        <s v="Retail Sales"/>
        <s v="Program Revenue"/>
      </sharedItems>
    </cacheField>
    <cacheField name="FY2021" numFmtId="0">
      <sharedItems containsSemiMixedTypes="0" containsString="0" containsNumber="1" minValue="-774.1" maxValue="1484417"/>
    </cacheField>
    <cacheField name="FY2022" numFmtId="0">
      <sharedItems containsSemiMixedTypes="0" containsString="0" containsNumber="1" minValue="-30620.639999999999" maxValue="1804599"/>
    </cacheField>
    <cacheField name="FY2023" numFmtId="0">
      <sharedItems containsSemiMixedTypes="0" containsString="0" containsNumber="1" minValue="-13906.61" maxValue="1630151.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">
  <r>
    <n v="931101"/>
    <s v="Santa Ana River Mitigation"/>
    <x v="0"/>
    <n v="740020"/>
    <s v="Interest-Invested Funds"/>
    <x v="0"/>
    <n v="-54721.19"/>
    <n v="91708.77"/>
    <n v="18493.79"/>
  </r>
  <r>
    <n v="931101"/>
    <s v="Santa Ana River Mitigation"/>
    <x v="0"/>
    <n v="781120"/>
    <s v="Rebates &amp; Refunds"/>
    <x v="0"/>
    <n v="0"/>
    <n v="17.52"/>
    <n v="8.76"/>
  </r>
  <r>
    <n v="931103"/>
    <s v="Fish and Game Commission"/>
    <x v="1"/>
    <n v="740020"/>
    <s v="Interest-Invested Funds"/>
    <x v="0"/>
    <n v="-255.81"/>
    <n v="411.05"/>
    <n v="77.62"/>
  </r>
  <r>
    <n v="931103"/>
    <s v="Fish and Game Commission"/>
    <x v="1"/>
    <n v="777730"/>
    <s v="Fish &amp; Game-Cc Portion"/>
    <x v="0"/>
    <n v="2096.7800000000002"/>
    <n v="1882.39"/>
    <n v="1989.585"/>
  </r>
  <r>
    <n v="931104"/>
    <s v="Regnl Parks &amp; Open-Space Dist"/>
    <x v="2"/>
    <n v="740020"/>
    <s v="Interest-Invested Funds"/>
    <x v="0"/>
    <n v="-154309.18"/>
    <n v="-53593.2"/>
    <n v="-103951.19"/>
  </r>
  <r>
    <n v="931105"/>
    <s v="Park Acq &amp; Dev, District"/>
    <x v="3"/>
    <n v="740020"/>
    <s v="Interest-Invested Funds"/>
    <x v="0"/>
    <n v="-30139.15"/>
    <n v="36580.97"/>
    <n v="3220.91"/>
  </r>
  <r>
    <n v="931105"/>
    <s v="Park Acq &amp; Dev, District"/>
    <x v="3"/>
    <n v="751680"/>
    <s v="CA-Grant Revenue"/>
    <x v="1"/>
    <n v="414343.74"/>
    <n v="-0.04"/>
    <n v="207171.85"/>
  </r>
  <r>
    <n v="931105"/>
    <s v="Park Acq &amp; Dev, District"/>
    <x v="3"/>
    <n v="752700"/>
    <s v="CA-Disaster"/>
    <x v="1"/>
    <n v="2564.14"/>
    <n v="18953.43"/>
    <n v="10758.785"/>
  </r>
  <r>
    <n v="931105"/>
    <s v="Park Acq &amp; Dev, District"/>
    <x v="3"/>
    <n v="754300"/>
    <s v="CA-Capital Grants and Contrib"/>
    <x v="1"/>
    <n v="0"/>
    <n v="2856133"/>
    <n v="1428066.5"/>
  </r>
  <r>
    <n v="931105"/>
    <s v="Park Acq &amp; Dev, District"/>
    <x v="3"/>
    <n v="763520"/>
    <s v="Fed-American Rescue Plan Act"/>
    <x v="2"/>
    <n v="0"/>
    <n v="356381.05"/>
    <n v="178190.52499999999"/>
  </r>
  <r>
    <n v="931105"/>
    <s v="Park Acq &amp; Dev, District"/>
    <x v="3"/>
    <n v="780220"/>
    <s v="Sale Of Surplus Property"/>
    <x v="0"/>
    <n v="95000"/>
    <n v="0"/>
    <n v="47500"/>
  </r>
  <r>
    <n v="931105"/>
    <s v="Park Acq &amp; Dev, District"/>
    <x v="3"/>
    <n v="781180"/>
    <s v="Judgments"/>
    <x v="0"/>
    <n v="0"/>
    <n v="105100"/>
    <n v="52550"/>
  </r>
  <r>
    <n v="931105"/>
    <s v="Park Acq &amp; Dev, District"/>
    <x v="3"/>
    <n v="781320"/>
    <s v="Insurance Proceeds"/>
    <x v="0"/>
    <n v="37199.72"/>
    <n v="0"/>
    <n v="18599.86"/>
  </r>
  <r>
    <n v="931105"/>
    <s v="Park Acq &amp; Dev, District"/>
    <x v="3"/>
    <n v="790020"/>
    <s v="Sale Of Real Estate"/>
    <x v="0"/>
    <n v="0"/>
    <n v="997455"/>
    <n v="498727.5"/>
  </r>
  <r>
    <n v="931105"/>
    <s v="Park Acq &amp; Dev, District"/>
    <x v="3"/>
    <n v="790500"/>
    <s v="Operating Transfer-In"/>
    <x v="3"/>
    <n v="500000"/>
    <n v="0"/>
    <n v="250000"/>
  </r>
  <r>
    <n v="931105"/>
    <s v="Park Acq &amp; Dev, District"/>
    <x v="3"/>
    <n v="790600"/>
    <s v="Contrib Fr Other County Funds"/>
    <x v="0"/>
    <n v="99386.01"/>
    <n v="781485.35"/>
    <n v="440435.68"/>
  </r>
  <r>
    <n v="931108"/>
    <s v="Park Residences Util &amp; Maint"/>
    <x v="2"/>
    <n v="740020"/>
    <s v="Interest-Invested Funds"/>
    <x v="0"/>
    <n v="-6026.64"/>
    <n v="9782.44"/>
    <n v="1877.9"/>
  </r>
  <r>
    <n v="931108"/>
    <s v="Park Residences Util &amp; Maint"/>
    <x v="2"/>
    <n v="741000"/>
    <s v="Rents"/>
    <x v="4"/>
    <n v="47900.74"/>
    <n v="51965.5"/>
    <n v="49933.119999999995"/>
  </r>
  <r>
    <n v="931108"/>
    <s v="Park Residences Util &amp; Maint"/>
    <x v="2"/>
    <n v="777610"/>
    <s v="Utilities"/>
    <x v="5"/>
    <n v="12399.8"/>
    <n v="19625.78"/>
    <n v="16012.789999999999"/>
  </r>
  <r>
    <n v="931111"/>
    <s v="Historical Commission Trust"/>
    <x v="4"/>
    <n v="740020"/>
    <s v="Interest-Invested Funds"/>
    <x v="0"/>
    <n v="-390.6"/>
    <n v="636.20000000000005"/>
    <n v="122.80000000000001"/>
  </r>
  <r>
    <n v="931116"/>
    <s v="Multi-Species Reserve"/>
    <x v="5"/>
    <n v="740020"/>
    <s v="Interest-Invested Funds"/>
    <x v="0"/>
    <n v="-4875.67"/>
    <n v="7148.15"/>
    <n v="1136.2399999999998"/>
  </r>
  <r>
    <n v="931116"/>
    <s v="Multi-Species Reserve"/>
    <x v="5"/>
    <n v="777520"/>
    <s v="Reimbursement For Services"/>
    <x v="6"/>
    <n v="349750.3"/>
    <n v="392978.99"/>
    <n v="371364.64500000002"/>
  </r>
  <r>
    <n v="931116"/>
    <s v="Multi-Species Reserve"/>
    <x v="5"/>
    <n v="781360"/>
    <s v="Other Misc Revenue"/>
    <x v="0"/>
    <n v="0"/>
    <n v="1003"/>
    <n v="501.5"/>
  </r>
  <r>
    <n v="931119"/>
    <s v="Interpretive"/>
    <x v="4"/>
    <n v="751680"/>
    <s v="CA-Grant Revenue"/>
    <x v="0"/>
    <n v="-8750"/>
    <n v="0"/>
    <n v="-4375"/>
  </r>
  <r>
    <n v="931121"/>
    <s v="Park Acq &amp; Dev, Grants"/>
    <x v="3"/>
    <n v="740020"/>
    <s v="Interest-Invested Funds"/>
    <x v="0"/>
    <n v="-2027.08"/>
    <n v="3258.73"/>
    <n v="615.82500000000005"/>
  </r>
  <r>
    <n v="931121"/>
    <s v="Park Acq &amp; Dev, Grants"/>
    <x v="3"/>
    <n v="754300"/>
    <s v="CA-Capital Grants and Contrib"/>
    <x v="1"/>
    <n v="1117343.26"/>
    <n v="260300.48"/>
    <n v="688821.87"/>
  </r>
  <r>
    <n v="931122"/>
    <s v="West Co Parks - DIF"/>
    <x v="3"/>
    <n v="740020"/>
    <s v="Interest-Invested Funds"/>
    <x v="0"/>
    <n v="-20200.77"/>
    <n v="22661.77"/>
    <n v="1230.5"/>
  </r>
  <r>
    <n v="931150"/>
    <s v="MSHCP Reserve Management"/>
    <x v="6"/>
    <n v="740020"/>
    <s v="Interest-Invested Funds"/>
    <x v="0"/>
    <n v="-2377.27"/>
    <n v="-1885.13"/>
    <n v="-2131.1999999999998"/>
  </r>
  <r>
    <n v="931150"/>
    <s v="MSHCP Reserve Management"/>
    <x v="6"/>
    <n v="777520"/>
    <s v="Reimbursement For Services"/>
    <x v="6"/>
    <n v="925600.05"/>
    <n v="1168814.9099999999"/>
    <n v="1047207.48"/>
  </r>
  <r>
    <n v="931150"/>
    <s v="MSHCP Reserve Management"/>
    <x v="6"/>
    <n v="781320"/>
    <s v="Insurance Proceeds"/>
    <x v="0"/>
    <n v="0"/>
    <n v="4938.47"/>
    <n v="2469.2350000000001"/>
  </r>
  <r>
    <n v="931150"/>
    <s v="MSHCP Reserve Management"/>
    <x v="6"/>
    <n v="790040"/>
    <s v="Loss or Gain Sale Fixed Assets"/>
    <x v="0"/>
    <n v="0"/>
    <n v="12500"/>
    <n v="6250"/>
  </r>
  <r>
    <n v="931160"/>
    <s v="Off Road Vehicle Management"/>
    <x v="7"/>
    <n v="740020"/>
    <s v="Interest-Invested Funds"/>
    <x v="0"/>
    <n v="-5009.1000000000004"/>
    <n v="8701.5499999999993"/>
    <n v="1846.2249999999995"/>
  </r>
  <r>
    <n v="931160"/>
    <s v="Off Road Vehicle Management"/>
    <x v="7"/>
    <n v="755190"/>
    <s v="Off Highway Vehicle Park &amp; Rec"/>
    <x v="0"/>
    <n v="93112.51"/>
    <n v="87852.29"/>
    <n v="90482.4"/>
  </r>
  <r>
    <n v="931170"/>
    <s v="Habitat &amp; Open Space Mgmt"/>
    <x v="8"/>
    <n v="740020"/>
    <s v="Interest-Invested Funds"/>
    <x v="0"/>
    <n v="-9472.16"/>
    <n v="21656.76"/>
    <n v="6092.2999999999993"/>
  </r>
  <r>
    <n v="931170"/>
    <s v="Habitat &amp; Open Space Mgmt"/>
    <x v="8"/>
    <n v="777520"/>
    <s v="Reimbursement For Services"/>
    <x v="6"/>
    <n v="0"/>
    <n v="18563"/>
    <n v="9281.5"/>
  </r>
  <r>
    <n v="931170"/>
    <s v="Habitat &amp; Open Space Mgmt"/>
    <x v="8"/>
    <n v="778280"/>
    <s v="Interfnd -Reimb For Service"/>
    <x v="6"/>
    <n v="0"/>
    <n v="2704.08"/>
    <n v="1352.04"/>
  </r>
  <r>
    <n v="931170"/>
    <s v="Habitat &amp; Open Space Mgmt"/>
    <x v="8"/>
    <n v="790500"/>
    <s v="Operating Transfer-In"/>
    <x v="3"/>
    <n v="590000"/>
    <n v="580000"/>
    <n v="585000"/>
  </r>
  <r>
    <n v="931170"/>
    <s v="Habitat &amp; Open Space Mgmt"/>
    <x v="8"/>
    <n v="790600"/>
    <s v="Contrib Fr Other County Funds"/>
    <x v="6"/>
    <n v="260000"/>
    <n v="260000"/>
    <n v="260000"/>
  </r>
  <r>
    <n v="931171"/>
    <s v="Hab &amp; Opn Spc - Box Springs"/>
    <x v="8"/>
    <n v="741020"/>
    <s v="Admissions"/>
    <x v="7"/>
    <n v="2555"/>
    <n v="1891"/>
    <n v="2223"/>
  </r>
  <r>
    <n v="931171"/>
    <s v="Hab &amp; Opn Spc - Box Springs"/>
    <x v="8"/>
    <n v="774810"/>
    <s v="Video Production"/>
    <x v="0"/>
    <n v="350"/>
    <n v="0"/>
    <n v="175"/>
  </r>
  <r>
    <n v="931173"/>
    <s v="Hab &amp; Opn Spc-Hidden Valley"/>
    <x v="8"/>
    <n v="741020"/>
    <s v="Admissions"/>
    <x v="7"/>
    <n v="6681"/>
    <n v="2951"/>
    <n v="4816"/>
  </r>
  <r>
    <n v="931173"/>
    <s v="Hab &amp; Opn Spc-Hidden Valley"/>
    <x v="8"/>
    <n v="774810"/>
    <s v="Video Production"/>
    <x v="0"/>
    <n v="0"/>
    <n v="385"/>
    <n v="192.5"/>
  </r>
  <r>
    <n v="931173"/>
    <s v="Hab &amp; Opn Spc-Hidden Valley"/>
    <x v="8"/>
    <n v="781120"/>
    <s v="Rebates &amp; Refunds"/>
    <x v="0"/>
    <n v="0"/>
    <n v="17.52"/>
    <n v="8.76"/>
  </r>
  <r>
    <n v="931173"/>
    <s v="Hab &amp; Opn Spc-Hidden Valley"/>
    <x v="8"/>
    <n v="781220"/>
    <s v="Contributions &amp; Donations"/>
    <x v="0"/>
    <n v="500"/>
    <n v="0"/>
    <n v="250"/>
  </r>
  <r>
    <n v="931180"/>
    <s v="Recreation"/>
    <x v="9"/>
    <n v="740020"/>
    <s v="Interest-Invested Funds"/>
    <x v="0"/>
    <n v="-1800.22"/>
    <n v="2929.39"/>
    <n v="564.58499999999992"/>
  </r>
  <r>
    <n v="931183"/>
    <s v="Reservation/Reception"/>
    <x v="9"/>
    <n v="741020"/>
    <s v="Admissions"/>
    <x v="7"/>
    <n v="10.4"/>
    <n v="0"/>
    <n v="5.2"/>
  </r>
  <r>
    <n v="931183"/>
    <s v="Reservation/Reception"/>
    <x v="9"/>
    <n v="741080"/>
    <s v="Exhibits"/>
    <x v="0"/>
    <n v="400"/>
    <n v="3200"/>
    <n v="1800"/>
  </r>
  <r>
    <n v="931183"/>
    <s v="Reservation/Reception"/>
    <x v="9"/>
    <n v="776760"/>
    <s v="Reservation-Fees"/>
    <x v="8"/>
    <n v="361595.51"/>
    <n v="298868.37"/>
    <n v="330231.94"/>
  </r>
  <r>
    <n v="931183"/>
    <s v="Reservation/Reception"/>
    <x v="9"/>
    <n v="781120"/>
    <s v="Rebates &amp; Refunds"/>
    <x v="0"/>
    <n v="0"/>
    <n v="563.59"/>
    <n v="281.79500000000002"/>
  </r>
  <r>
    <n v="931183"/>
    <s v="Reservation/Reception"/>
    <x v="9"/>
    <n v="781360"/>
    <s v="Other Misc Revenue"/>
    <x v="0"/>
    <n v="0"/>
    <n v="7105.76"/>
    <n v="3552.88"/>
  </r>
  <r>
    <n v="931205"/>
    <s v="Crestmore Manor"/>
    <x v="9"/>
    <n v="741000"/>
    <s v="Rents"/>
    <x v="4"/>
    <n v="171289"/>
    <n v="194427"/>
    <n v="182858"/>
  </r>
  <r>
    <n v="931205"/>
    <s v="Crestmore Manor"/>
    <x v="9"/>
    <n v="741020"/>
    <s v="Admissions"/>
    <x v="7"/>
    <n v="0"/>
    <n v="1480"/>
    <n v="740"/>
  </r>
  <r>
    <n v="931205"/>
    <s v="Crestmore Manor"/>
    <x v="9"/>
    <n v="741320"/>
    <s v="Misc Event Charges"/>
    <x v="0"/>
    <n v="0"/>
    <n v="2700"/>
    <n v="1350"/>
  </r>
  <r>
    <n v="931205"/>
    <s v="Crestmore Manor"/>
    <x v="9"/>
    <n v="776710"/>
    <s v="Day Use"/>
    <x v="9"/>
    <n v="0"/>
    <n v="-1480"/>
    <n v="-740"/>
  </r>
  <r>
    <n v="931205"/>
    <s v="Crestmore Manor"/>
    <x v="9"/>
    <n v="776760"/>
    <s v="Reservation-Fees"/>
    <x v="10"/>
    <n v="0"/>
    <n v="1651"/>
    <n v="825.5"/>
  </r>
  <r>
    <n v="931205"/>
    <s v="Crestmore Manor"/>
    <x v="9"/>
    <n v="778150"/>
    <s v="Interfnd -Leases"/>
    <x v="4"/>
    <n v="8378"/>
    <n v="5323"/>
    <n v="6850.5"/>
  </r>
  <r>
    <n v="931205"/>
    <s v="Crestmore Manor"/>
    <x v="9"/>
    <n v="780160"/>
    <s v="Other Taxable Sales"/>
    <x v="11"/>
    <n v="0"/>
    <n v="110"/>
    <n v="55"/>
  </r>
  <r>
    <n v="931235"/>
    <s v="Business Operations"/>
    <x v="2"/>
    <n v="700020"/>
    <s v="Prop Tax Current Secured"/>
    <x v="12"/>
    <n v="5879840.1100000003"/>
    <n v="6408259.6600000001"/>
    <n v="6144049.8849999998"/>
  </r>
  <r>
    <n v="931235"/>
    <s v="Business Operations"/>
    <x v="2"/>
    <n v="701020"/>
    <s v="Prop Tax Current Unsecured"/>
    <x v="12"/>
    <n v="281534.95"/>
    <n v="286854.7"/>
    <n v="284194.82500000001"/>
  </r>
  <r>
    <n v="931235"/>
    <s v="Business Operations"/>
    <x v="2"/>
    <n v="703000"/>
    <s v="Prop Tax Prior Unsecured"/>
    <x v="12"/>
    <n v="4510.12"/>
    <n v="20482.169999999998"/>
    <n v="12496.144999999999"/>
  </r>
  <r>
    <n v="931235"/>
    <s v="Business Operations"/>
    <x v="2"/>
    <n v="704000"/>
    <s v="Prop Tax Current Supplemental"/>
    <x v="12"/>
    <n v="62039.91"/>
    <n v="257603.65"/>
    <n v="159821.78"/>
  </r>
  <r>
    <n v="931235"/>
    <s v="Business Operations"/>
    <x v="2"/>
    <n v="705000"/>
    <s v="Prop Tax Prior Supplemental"/>
    <x v="12"/>
    <n v="93877.97"/>
    <n v="63266.559999999998"/>
    <n v="78572.264999999999"/>
  </r>
  <r>
    <n v="931235"/>
    <s v="Business Operations"/>
    <x v="2"/>
    <n v="715070"/>
    <s v="RDV Prty Tax, LMIH Resdul Asts"/>
    <x v="12"/>
    <n v="546922.46"/>
    <n v="1079014.44"/>
    <n v="812968.45"/>
  </r>
  <r>
    <n v="931235"/>
    <s v="Business Operations"/>
    <x v="2"/>
    <n v="740020"/>
    <s v="Interest-Invested Funds"/>
    <x v="0"/>
    <n v="470.28"/>
    <n v="207616.45"/>
    <n v="104043.36500000001"/>
  </r>
  <r>
    <n v="931235"/>
    <s v="Business Operations"/>
    <x v="2"/>
    <n v="741000"/>
    <s v="Rents"/>
    <x v="4"/>
    <n v="1000"/>
    <n v="4974.5"/>
    <n v="2987.25"/>
  </r>
  <r>
    <n v="931235"/>
    <s v="Business Operations"/>
    <x v="2"/>
    <n v="741010"/>
    <s v="Lease Revenue-GASB87/94"/>
    <x v="0"/>
    <n v="166000"/>
    <n v="211821.88"/>
    <n v="188910.94"/>
  </r>
  <r>
    <n v="931235"/>
    <s v="Business Operations"/>
    <x v="2"/>
    <n v="741260"/>
    <s v="Land Lease"/>
    <x v="4"/>
    <n v="586.79999999999995"/>
    <n v="1486.8"/>
    <n v="1036.8"/>
  </r>
  <r>
    <n v="931235"/>
    <s v="Business Operations"/>
    <x v="2"/>
    <n v="752800"/>
    <s v="CA-Homeowners Tax Relief"/>
    <x v="12"/>
    <n v="52680.71"/>
    <n v="50839.17"/>
    <n v="51759.94"/>
  </r>
  <r>
    <n v="931235"/>
    <s v="Business Operations"/>
    <x v="2"/>
    <n v="752820"/>
    <s v="CA-Suppl Homeowners Tax Relief"/>
    <x v="12"/>
    <n v="504.27"/>
    <n v="870.83"/>
    <n v="687.55"/>
  </r>
  <r>
    <n v="931235"/>
    <s v="Business Operations"/>
    <x v="2"/>
    <n v="777480"/>
    <s v="Reimb Of Cost-Admin Overhead"/>
    <x v="6"/>
    <n v="200691"/>
    <n v="244671.45"/>
    <n v="222681.22500000001"/>
  </r>
  <r>
    <n v="931235"/>
    <s v="Business Operations"/>
    <x v="2"/>
    <n v="777520"/>
    <s v="Reimbursement For Services"/>
    <x v="6"/>
    <n v="31379"/>
    <n v="36500"/>
    <n v="33939.5"/>
  </r>
  <r>
    <n v="931235"/>
    <s v="Business Operations"/>
    <x v="2"/>
    <n v="778200"/>
    <s v="Interfnd -Miscellaneous"/>
    <x v="0"/>
    <n v="134861.5"/>
    <n v="140189.20000000001"/>
    <n v="137525.35"/>
  </r>
  <r>
    <n v="931235"/>
    <s v="Business Operations"/>
    <x v="2"/>
    <n v="781000"/>
    <s v="Contractual Revenue"/>
    <x v="12"/>
    <n v="715572.1"/>
    <n v="859336.43"/>
    <n v="787454.26500000001"/>
  </r>
  <r>
    <n v="931235"/>
    <s v="Business Operations"/>
    <x v="2"/>
    <n v="781120"/>
    <s v="Rebates &amp; Refunds"/>
    <x v="0"/>
    <n v="0"/>
    <n v="125.57"/>
    <n v="62.784999999999997"/>
  </r>
  <r>
    <n v="931235"/>
    <s v="Business Operations"/>
    <x v="2"/>
    <n v="781180"/>
    <s v="Judgments"/>
    <x v="0"/>
    <n v="31100"/>
    <n v="4.9800000000000004"/>
    <n v="15552.49"/>
  </r>
  <r>
    <n v="931235"/>
    <s v="Business Operations"/>
    <x v="2"/>
    <n v="781360"/>
    <s v="Other Misc Revenue"/>
    <x v="0"/>
    <n v="52386.879999999997"/>
    <n v="860"/>
    <n v="26623.439999999999"/>
  </r>
  <r>
    <n v="931235"/>
    <s v="Business Operations"/>
    <x v="2"/>
    <n v="790600"/>
    <s v="Contrib Fr Other County Funds"/>
    <x v="0"/>
    <n v="0"/>
    <n v="82532"/>
    <n v="41266"/>
  </r>
  <r>
    <n v="931302"/>
    <s v="Gilman Ranch Historic Museum"/>
    <x v="10"/>
    <n v="741020"/>
    <s v="Admissions"/>
    <x v="7"/>
    <n v="212"/>
    <n v="1348"/>
    <n v="780"/>
  </r>
  <r>
    <n v="931302"/>
    <s v="Gilman Ranch Historic Museum"/>
    <x v="10"/>
    <n v="741320"/>
    <s v="Misc Event Charges"/>
    <x v="0"/>
    <n v="300"/>
    <n v="0"/>
    <n v="150"/>
  </r>
  <r>
    <n v="931302"/>
    <s v="Gilman Ranch Historic Museum"/>
    <x v="10"/>
    <n v="741360"/>
    <s v="Concessions"/>
    <x v="13"/>
    <n v="0"/>
    <n v="3"/>
    <n v="1.5"/>
  </r>
  <r>
    <n v="931302"/>
    <s v="Gilman Ranch Historic Museum"/>
    <x v="10"/>
    <n v="776710"/>
    <s v="Day Use"/>
    <x v="9"/>
    <n v="4536.5"/>
    <n v="895"/>
    <n v="2715.75"/>
  </r>
  <r>
    <n v="931302"/>
    <s v="Gilman Ranch Historic Museum"/>
    <x v="10"/>
    <n v="777660"/>
    <s v="Non-Taxable Sales"/>
    <x v="11"/>
    <n v="0"/>
    <n v="111"/>
    <n v="55.5"/>
  </r>
  <r>
    <n v="931302"/>
    <s v="Gilman Ranch Historic Museum"/>
    <x v="10"/>
    <n v="780160"/>
    <s v="Other Taxable Sales"/>
    <x v="11"/>
    <n v="1145.95"/>
    <n v="3830"/>
    <n v="2487.9749999999999"/>
  </r>
  <r>
    <n v="931302"/>
    <s v="Gilman Ranch Historic Museum"/>
    <x v="10"/>
    <n v="781080"/>
    <s v="Cash Over-Short"/>
    <x v="0"/>
    <n v="-14"/>
    <n v="0"/>
    <n v="-7"/>
  </r>
  <r>
    <n v="931302"/>
    <s v="Gilman Ranch Historic Museum"/>
    <x v="10"/>
    <n v="781220"/>
    <s v="Contributions &amp; Donations"/>
    <x v="0"/>
    <n v="0"/>
    <n v="475.16"/>
    <n v="237.58"/>
  </r>
  <r>
    <n v="931302"/>
    <s v="Gilman Ranch Historic Museum"/>
    <x v="10"/>
    <n v="781480"/>
    <s v="Program Revenue"/>
    <x v="14"/>
    <n v="2043"/>
    <n v="7745"/>
    <n v="4894"/>
  </r>
  <r>
    <n v="931303"/>
    <s v="Jensen Alvarado Historic Ranch"/>
    <x v="11"/>
    <n v="741020"/>
    <s v="Admissions"/>
    <x v="7"/>
    <n v="64"/>
    <n v="745"/>
    <n v="404.5"/>
  </r>
  <r>
    <n v="931303"/>
    <s v="Jensen Alvarado Historic Ranch"/>
    <x v="11"/>
    <n v="741320"/>
    <s v="Misc Event Charges"/>
    <x v="0"/>
    <n v="2147"/>
    <n v="0"/>
    <n v="1073.5"/>
  </r>
  <r>
    <n v="931303"/>
    <s v="Jensen Alvarado Historic Ranch"/>
    <x v="11"/>
    <n v="751680"/>
    <s v="CA-Grant Revenue"/>
    <x v="0"/>
    <n v="15750"/>
    <n v="0"/>
    <n v="7875"/>
  </r>
  <r>
    <n v="931303"/>
    <s v="Jensen Alvarado Historic Ranch"/>
    <x v="11"/>
    <n v="774810"/>
    <s v="Video Production"/>
    <x v="0"/>
    <n v="0"/>
    <n v="8416"/>
    <n v="4208"/>
  </r>
  <r>
    <n v="931303"/>
    <s v="Jensen Alvarado Historic Ranch"/>
    <x v="11"/>
    <n v="776710"/>
    <s v="Day Use"/>
    <x v="9"/>
    <n v="1640"/>
    <n v="0"/>
    <n v="820"/>
  </r>
  <r>
    <n v="931303"/>
    <s v="Jensen Alvarado Historic Ranch"/>
    <x v="11"/>
    <n v="780160"/>
    <s v="Other Taxable Sales"/>
    <x v="11"/>
    <n v="0"/>
    <n v="384"/>
    <n v="192"/>
  </r>
  <r>
    <n v="931303"/>
    <s v="Jensen Alvarado Historic Ranch"/>
    <x v="11"/>
    <n v="781080"/>
    <s v="Cash Over-Short"/>
    <x v="0"/>
    <n v="-99"/>
    <n v="0"/>
    <n v="-49.5"/>
  </r>
  <r>
    <n v="931303"/>
    <s v="Jensen Alvarado Historic Ranch"/>
    <x v="11"/>
    <n v="781220"/>
    <s v="Contributions &amp; Donations"/>
    <x v="0"/>
    <n v="0"/>
    <n v="410"/>
    <n v="205"/>
  </r>
  <r>
    <n v="931303"/>
    <s v="Jensen Alvarado Historic Ranch"/>
    <x v="11"/>
    <n v="781480"/>
    <s v="Program Revenue"/>
    <x v="14"/>
    <n v="23276"/>
    <n v="66852"/>
    <n v="45064"/>
  </r>
  <r>
    <n v="931304"/>
    <s v="San Timoteo Schoolhouse"/>
    <x v="12"/>
    <n v="781220"/>
    <s v="Contributions &amp; Donations"/>
    <x v="0"/>
    <n v="0"/>
    <n v="1"/>
    <n v="0.5"/>
  </r>
  <r>
    <n v="931304"/>
    <s v="San Timoteo Schoolhouse"/>
    <x v="12"/>
    <n v="781480"/>
    <s v="Program Revenue"/>
    <x v="14"/>
    <n v="0"/>
    <n v="123"/>
    <n v="61.5"/>
  </r>
  <r>
    <n v="931305"/>
    <s v="Hidden Valley Nature Center"/>
    <x v="13"/>
    <n v="741020"/>
    <s v="Admissions"/>
    <x v="7"/>
    <n v="457"/>
    <n v="5795"/>
    <n v="3126"/>
  </r>
  <r>
    <n v="931305"/>
    <s v="Hidden Valley Nature Center"/>
    <x v="13"/>
    <n v="776710"/>
    <s v="Day Use"/>
    <x v="9"/>
    <n v="0"/>
    <n v="4"/>
    <n v="2"/>
  </r>
  <r>
    <n v="931305"/>
    <s v="Hidden Valley Nature Center"/>
    <x v="13"/>
    <n v="780160"/>
    <s v="Other Taxable Sales"/>
    <x v="11"/>
    <n v="0"/>
    <n v="399.75"/>
    <n v="199.875"/>
  </r>
  <r>
    <n v="931305"/>
    <s v="Hidden Valley Nature Center"/>
    <x v="13"/>
    <n v="781080"/>
    <s v="Cash Over-Short"/>
    <x v="0"/>
    <n v="-10"/>
    <n v="0"/>
    <n v="-5"/>
  </r>
  <r>
    <n v="931305"/>
    <s v="Hidden Valley Nature Center"/>
    <x v="13"/>
    <n v="781220"/>
    <s v="Contributions &amp; Donations"/>
    <x v="0"/>
    <n v="0"/>
    <n v="161"/>
    <n v="80.5"/>
  </r>
  <r>
    <n v="931305"/>
    <s v="Hidden Valley Nature Center"/>
    <x v="13"/>
    <n v="781480"/>
    <s v="Program Revenue"/>
    <x v="14"/>
    <n v="19489"/>
    <n v="44120"/>
    <n v="31804.5"/>
  </r>
  <r>
    <n v="931306"/>
    <s v="Idyllwild Nature Center"/>
    <x v="14"/>
    <n v="741000"/>
    <s v="Rents"/>
    <x v="4"/>
    <n v="0"/>
    <n v="-200"/>
    <n v="-100"/>
  </r>
  <r>
    <n v="931306"/>
    <s v="Idyllwild Nature Center"/>
    <x v="14"/>
    <n v="741020"/>
    <s v="Admissions"/>
    <x v="7"/>
    <n v="69201.279999999999"/>
    <n v="88603"/>
    <n v="78902.14"/>
  </r>
  <r>
    <n v="931306"/>
    <s v="Idyllwild Nature Center"/>
    <x v="14"/>
    <n v="774810"/>
    <s v="Video Production"/>
    <x v="0"/>
    <n v="350"/>
    <n v="350"/>
    <n v="350"/>
  </r>
  <r>
    <n v="931306"/>
    <s v="Idyllwild Nature Center"/>
    <x v="14"/>
    <n v="776710"/>
    <s v="Day Use"/>
    <x v="9"/>
    <n v="1100"/>
    <n v="0"/>
    <n v="550"/>
  </r>
  <r>
    <n v="931306"/>
    <s v="Idyllwild Nature Center"/>
    <x v="14"/>
    <n v="777660"/>
    <s v="Non-Taxable Sales"/>
    <x v="11"/>
    <n v="1756.19"/>
    <n v="729"/>
    <n v="1242.595"/>
  </r>
  <r>
    <n v="931306"/>
    <s v="Idyllwild Nature Center"/>
    <x v="14"/>
    <n v="780160"/>
    <s v="Other Taxable Sales"/>
    <x v="11"/>
    <n v="29997.55"/>
    <n v="23108.37"/>
    <n v="26552.959999999999"/>
  </r>
  <r>
    <n v="931306"/>
    <s v="Idyllwild Nature Center"/>
    <x v="14"/>
    <n v="781080"/>
    <s v="Cash Over-Short"/>
    <x v="0"/>
    <n v="-22.92"/>
    <n v="0"/>
    <n v="-11.46"/>
  </r>
  <r>
    <n v="931306"/>
    <s v="Idyllwild Nature Center"/>
    <x v="14"/>
    <n v="781360"/>
    <s v="Other Misc Revenue"/>
    <x v="0"/>
    <n v="0"/>
    <n v="10"/>
    <n v="5"/>
  </r>
  <r>
    <n v="931306"/>
    <s v="Idyllwild Nature Center"/>
    <x v="14"/>
    <n v="781480"/>
    <s v="Program Revenue"/>
    <x v="14"/>
    <n v="1155"/>
    <n v="2160"/>
    <n v="1657.5"/>
  </r>
  <r>
    <n v="931307"/>
    <s v="Santa Rosa Plateau Nature Ctr"/>
    <x v="15"/>
    <n v="741020"/>
    <s v="Admissions"/>
    <x v="7"/>
    <n v="0"/>
    <n v="41852"/>
    <n v="20926"/>
  </r>
  <r>
    <n v="931307"/>
    <s v="Santa Rosa Plateau Nature Ctr"/>
    <x v="15"/>
    <n v="776710"/>
    <s v="Day Use"/>
    <x v="9"/>
    <n v="67565.899999999994"/>
    <n v="866"/>
    <n v="34215.949999999997"/>
  </r>
  <r>
    <n v="931307"/>
    <s v="Santa Rosa Plateau Nature Ctr"/>
    <x v="15"/>
    <n v="777660"/>
    <s v="Non-Taxable Sales"/>
    <x v="11"/>
    <n v="0"/>
    <n v="6"/>
    <n v="3"/>
  </r>
  <r>
    <n v="931307"/>
    <s v="Santa Rosa Plateau Nature Ctr"/>
    <x v="15"/>
    <n v="781220"/>
    <s v="Contributions &amp; Donations"/>
    <x v="0"/>
    <n v="3"/>
    <n v="49"/>
    <n v="26"/>
  </r>
  <r>
    <n v="931307"/>
    <s v="Santa Rosa Plateau Nature Ctr"/>
    <x v="15"/>
    <n v="781480"/>
    <s v="Program Revenue"/>
    <x v="14"/>
    <n v="11962"/>
    <n v="22548"/>
    <n v="17255"/>
  </r>
  <r>
    <n v="931307"/>
    <s v="Santa Rosa Plateau Nature Ctr"/>
    <x v="15"/>
    <n v="781560"/>
    <s v="Contrib Fr Non-County Agencies"/>
    <x v="0"/>
    <n v="0"/>
    <n v="10929.15"/>
    <n v="5464.5749999999998"/>
  </r>
  <r>
    <n v="931400"/>
    <s v="Major Parks"/>
    <x v="16"/>
    <n v="741000"/>
    <s v="Rents"/>
    <x v="4"/>
    <n v="0"/>
    <n v="1850.66"/>
    <n v="925.33"/>
  </r>
  <r>
    <n v="931400"/>
    <s v="Major Parks"/>
    <x v="16"/>
    <n v="741020"/>
    <s v="Admissions"/>
    <x v="7"/>
    <n v="25832"/>
    <n v="1134"/>
    <n v="13483"/>
  </r>
  <r>
    <n v="931400"/>
    <s v="Major Parks"/>
    <x v="16"/>
    <n v="741360"/>
    <s v="Concessions"/>
    <x v="13"/>
    <n v="22382.18"/>
    <n v="45124.62"/>
    <n v="33753.4"/>
  </r>
  <r>
    <n v="931400"/>
    <s v="Major Parks"/>
    <x v="16"/>
    <n v="776720"/>
    <s v="Fishing"/>
    <x v="15"/>
    <n v="600"/>
    <n v="890"/>
    <n v="745"/>
  </r>
  <r>
    <n v="931400"/>
    <s v="Major Parks"/>
    <x v="16"/>
    <n v="776740"/>
    <s v="Recreation Fees"/>
    <x v="10"/>
    <n v="0"/>
    <n v="23675.75"/>
    <n v="11837.875"/>
  </r>
  <r>
    <n v="931400"/>
    <s v="Major Parks"/>
    <x v="16"/>
    <n v="776760"/>
    <s v="Reservation-Fees"/>
    <x v="10"/>
    <n v="1536.5"/>
    <n v="8"/>
    <n v="772.25"/>
  </r>
  <r>
    <n v="931401"/>
    <s v="Park Events-Weddings"/>
    <x v="9"/>
    <n v="741000"/>
    <s v="Rents"/>
    <x v="4"/>
    <n v="52600"/>
    <n v="0"/>
    <n v="26300"/>
  </r>
  <r>
    <n v="931402"/>
    <s v="Hurkey Creek Park"/>
    <x v="17"/>
    <n v="741020"/>
    <s v="Admissions"/>
    <x v="7"/>
    <n v="43072.3"/>
    <n v="49348.25"/>
    <n v="46210.275000000001"/>
  </r>
  <r>
    <n v="931402"/>
    <s v="Hurkey Creek Park"/>
    <x v="17"/>
    <n v="741080"/>
    <s v="Exhibits"/>
    <x v="0"/>
    <n v="600"/>
    <n v="0"/>
    <n v="300"/>
  </r>
  <r>
    <n v="931402"/>
    <s v="Hurkey Creek Park"/>
    <x v="17"/>
    <n v="774810"/>
    <s v="Video Production"/>
    <x v="0"/>
    <n v="280"/>
    <n v="0"/>
    <n v="140"/>
  </r>
  <r>
    <n v="931402"/>
    <s v="Hurkey Creek Park"/>
    <x v="17"/>
    <n v="776700"/>
    <s v="Camping"/>
    <x v="16"/>
    <n v="359587.35"/>
    <n v="305047.34999999998"/>
    <n v="332317.34999999998"/>
  </r>
  <r>
    <n v="931402"/>
    <s v="Hurkey Creek Park"/>
    <x v="17"/>
    <n v="776710"/>
    <s v="Day Use"/>
    <x v="9"/>
    <n v="1250"/>
    <n v="1440"/>
    <n v="1345"/>
  </r>
  <r>
    <n v="931402"/>
    <s v="Hurkey Creek Park"/>
    <x v="17"/>
    <n v="776760"/>
    <s v="Reservation-Fees"/>
    <x v="10"/>
    <n v="0"/>
    <n v="1368"/>
    <n v="684"/>
  </r>
  <r>
    <n v="931402"/>
    <s v="Hurkey Creek Park"/>
    <x v="17"/>
    <n v="780160"/>
    <s v="Other Taxable Sales"/>
    <x v="11"/>
    <n v="6696"/>
    <n v="5616"/>
    <n v="6156"/>
  </r>
  <r>
    <n v="931402"/>
    <s v="Hurkey Creek Park"/>
    <x v="17"/>
    <n v="781080"/>
    <s v="Cash Over-Short"/>
    <x v="0"/>
    <n v="-11"/>
    <n v="25.64"/>
    <n v="7.32"/>
  </r>
  <r>
    <n v="931402"/>
    <s v="Hurkey Creek Park"/>
    <x v="17"/>
    <n v="781360"/>
    <s v="Other Misc Revenue"/>
    <x v="0"/>
    <n v="725.9"/>
    <n v="0"/>
    <n v="362.95"/>
  </r>
  <r>
    <n v="931403"/>
    <s v="Idyllwild Park"/>
    <x v="18"/>
    <n v="741020"/>
    <s v="Admissions"/>
    <x v="7"/>
    <n v="83960.78"/>
    <n v="79055.759999999995"/>
    <n v="81508.26999999999"/>
  </r>
  <r>
    <n v="931403"/>
    <s v="Idyllwild Park"/>
    <x v="18"/>
    <n v="741080"/>
    <s v="Exhibits"/>
    <x v="0"/>
    <n v="600"/>
    <n v="0"/>
    <n v="300"/>
  </r>
  <r>
    <n v="931403"/>
    <s v="Idyllwild Park"/>
    <x v="18"/>
    <n v="776700"/>
    <s v="Camping"/>
    <x v="16"/>
    <n v="251397.8"/>
    <n v="216408.75"/>
    <n v="233903.27499999999"/>
  </r>
  <r>
    <n v="931403"/>
    <s v="Idyllwild Park"/>
    <x v="18"/>
    <n v="776710"/>
    <s v="Day Use"/>
    <x v="9"/>
    <n v="0"/>
    <n v="600"/>
    <n v="300"/>
  </r>
  <r>
    <n v="931403"/>
    <s v="Idyllwild Park"/>
    <x v="18"/>
    <n v="780160"/>
    <s v="Other Taxable Sales"/>
    <x v="11"/>
    <n v="8322"/>
    <n v="7351"/>
    <n v="7836.5"/>
  </r>
  <r>
    <n v="931403"/>
    <s v="Idyllwild Park"/>
    <x v="18"/>
    <n v="781080"/>
    <s v="Cash Over-Short"/>
    <x v="0"/>
    <n v="-91.12"/>
    <n v="34"/>
    <n v="-28.560000000000002"/>
  </r>
  <r>
    <n v="931403"/>
    <s v="Idyllwild Park"/>
    <x v="18"/>
    <n v="781360"/>
    <s v="Other Misc Revenue"/>
    <x v="0"/>
    <n v="766"/>
    <n v="0"/>
    <n v="383"/>
  </r>
  <r>
    <n v="931404"/>
    <s v="kabian Park"/>
    <x v="19"/>
    <n v="776760"/>
    <s v="Reservation-Fees"/>
    <x v="10"/>
    <n v="0"/>
    <n v="8"/>
    <n v="4"/>
  </r>
  <r>
    <n v="931405"/>
    <s v="Lake Cahuilla Park"/>
    <x v="20"/>
    <n v="741020"/>
    <s v="Admissions"/>
    <x v="7"/>
    <n v="90085"/>
    <n v="98309"/>
    <n v="94197"/>
  </r>
  <r>
    <n v="931405"/>
    <s v="Lake Cahuilla Park"/>
    <x v="20"/>
    <n v="741080"/>
    <s v="Exhibits"/>
    <x v="0"/>
    <n v="500"/>
    <n v="0"/>
    <n v="250"/>
  </r>
  <r>
    <n v="931405"/>
    <s v="Lake Cahuilla Park"/>
    <x v="20"/>
    <n v="741320"/>
    <s v="Misc Event Charges"/>
    <x v="0"/>
    <n v="250"/>
    <n v="0"/>
    <n v="125"/>
  </r>
  <r>
    <n v="931405"/>
    <s v="Lake Cahuilla Park"/>
    <x v="20"/>
    <n v="776700"/>
    <s v="Camping"/>
    <x v="16"/>
    <n v="366020.8"/>
    <n v="428553.94"/>
    <n v="397287.37"/>
  </r>
  <r>
    <n v="931405"/>
    <s v="Lake Cahuilla Park"/>
    <x v="20"/>
    <n v="776710"/>
    <s v="Day Use"/>
    <x v="9"/>
    <n v="4202.5"/>
    <n v="1366"/>
    <n v="2784.25"/>
  </r>
  <r>
    <n v="931405"/>
    <s v="Lake Cahuilla Park"/>
    <x v="20"/>
    <n v="776720"/>
    <s v="Fishing"/>
    <x v="15"/>
    <n v="113370"/>
    <n v="87050"/>
    <n v="100210"/>
  </r>
  <r>
    <n v="931405"/>
    <s v="Lake Cahuilla Park"/>
    <x v="20"/>
    <n v="776740"/>
    <s v="Recreation Fees"/>
    <x v="10"/>
    <n v="200"/>
    <n v="315"/>
    <n v="257.5"/>
  </r>
  <r>
    <n v="931405"/>
    <s v="Lake Cahuilla Park"/>
    <x v="20"/>
    <n v="776760"/>
    <s v="Reservation-Fees"/>
    <x v="10"/>
    <n v="219"/>
    <n v="400"/>
    <n v="309.5"/>
  </r>
  <r>
    <n v="931405"/>
    <s v="Lake Cahuilla Park"/>
    <x v="20"/>
    <n v="777610"/>
    <s v="Utilities"/>
    <x v="5"/>
    <n v="150"/>
    <n v="0"/>
    <n v="75"/>
  </r>
  <r>
    <n v="931405"/>
    <s v="Lake Cahuilla Park"/>
    <x v="20"/>
    <n v="777660"/>
    <s v="Non-Taxable Sales"/>
    <x v="11"/>
    <n v="3220"/>
    <n v="3559"/>
    <n v="3389.5"/>
  </r>
  <r>
    <n v="931405"/>
    <s v="Lake Cahuilla Park"/>
    <x v="20"/>
    <n v="780160"/>
    <s v="Other Taxable Sales"/>
    <x v="11"/>
    <n v="16321"/>
    <n v="14850"/>
    <n v="15585.5"/>
  </r>
  <r>
    <n v="931405"/>
    <s v="Lake Cahuilla Park"/>
    <x v="20"/>
    <n v="781080"/>
    <s v="Cash Over-Short"/>
    <x v="0"/>
    <n v="-13.89"/>
    <n v="20.010000000000002"/>
    <n v="3.0600000000000005"/>
  </r>
  <r>
    <n v="931405"/>
    <s v="Lake Cahuilla Park"/>
    <x v="20"/>
    <n v="781220"/>
    <s v="Contributions &amp; Donations"/>
    <x v="0"/>
    <n v="0"/>
    <n v="311.5"/>
    <n v="155.75"/>
  </r>
  <r>
    <n v="931405"/>
    <s v="Lake Cahuilla Park"/>
    <x v="20"/>
    <n v="781360"/>
    <s v="Other Misc Revenue"/>
    <x v="0"/>
    <n v="1422.96"/>
    <n v="0"/>
    <n v="711.48"/>
  </r>
  <r>
    <n v="931406"/>
    <s v="Lawler Lodge &amp; Alpine Cabins"/>
    <x v="21"/>
    <n v="741020"/>
    <s v="Admissions"/>
    <x v="7"/>
    <n v="0"/>
    <n v="86"/>
    <n v="43"/>
  </r>
  <r>
    <n v="931406"/>
    <s v="Lawler Lodge &amp; Alpine Cabins"/>
    <x v="21"/>
    <n v="741080"/>
    <s v="Exhibits"/>
    <x v="0"/>
    <n v="200"/>
    <n v="0"/>
    <n v="100"/>
  </r>
  <r>
    <n v="931406"/>
    <s v="Lawler Lodge &amp; Alpine Cabins"/>
    <x v="21"/>
    <n v="774810"/>
    <s v="Video Production"/>
    <x v="0"/>
    <n v="5256"/>
    <n v="1830"/>
    <n v="3543"/>
  </r>
  <r>
    <n v="931406"/>
    <s v="Lawler Lodge &amp; Alpine Cabins"/>
    <x v="21"/>
    <n v="776700"/>
    <s v="Camping"/>
    <x v="16"/>
    <n v="47872"/>
    <n v="43287"/>
    <n v="45579.5"/>
  </r>
  <r>
    <n v="931406"/>
    <s v="Lawler Lodge &amp; Alpine Cabins"/>
    <x v="21"/>
    <n v="780160"/>
    <s v="Other Taxable Sales"/>
    <x v="11"/>
    <n v="0"/>
    <n v="17"/>
    <n v="8.5"/>
  </r>
  <r>
    <n v="931408"/>
    <s v="McCall Park"/>
    <x v="22"/>
    <n v="741020"/>
    <s v="Admissions"/>
    <x v="7"/>
    <n v="1195"/>
    <n v="2137"/>
    <n v="1666"/>
  </r>
  <r>
    <n v="931408"/>
    <s v="McCall Park"/>
    <x v="22"/>
    <n v="776700"/>
    <s v="Camping"/>
    <x v="16"/>
    <n v="2345.25"/>
    <n v="4443.5"/>
    <n v="3394.375"/>
  </r>
  <r>
    <n v="931408"/>
    <s v="McCall Park"/>
    <x v="22"/>
    <n v="780160"/>
    <s v="Other Taxable Sales"/>
    <x v="11"/>
    <n v="32"/>
    <n v="16"/>
    <n v="24"/>
  </r>
  <r>
    <n v="931408"/>
    <s v="McCall Park"/>
    <x v="22"/>
    <n v="781080"/>
    <s v="Cash Over-Short"/>
    <x v="0"/>
    <n v="-114"/>
    <n v="14.25"/>
    <n v="-49.875"/>
  </r>
  <r>
    <n v="931408"/>
    <s v="McCall Park"/>
    <x v="22"/>
    <n v="781360"/>
    <s v="Other Misc Revenue"/>
    <x v="0"/>
    <n v="80"/>
    <n v="0"/>
    <n v="40"/>
  </r>
  <r>
    <n v="931409"/>
    <s v="Rancho Jurupa Park"/>
    <x v="23"/>
    <n v="741020"/>
    <s v="Admissions"/>
    <x v="7"/>
    <n v="225307.8"/>
    <n v="241161.27"/>
    <n v="233234.53499999997"/>
  </r>
  <r>
    <n v="931409"/>
    <s v="Rancho Jurupa Park"/>
    <x v="23"/>
    <n v="741080"/>
    <s v="Exhibits"/>
    <x v="0"/>
    <n v="1400"/>
    <n v="0"/>
    <n v="700"/>
  </r>
  <r>
    <n v="931409"/>
    <s v="Rancho Jurupa Park"/>
    <x v="23"/>
    <n v="741360"/>
    <s v="Concessions"/>
    <x v="13"/>
    <n v="44910.21"/>
    <n v="32732.43"/>
    <n v="38821.32"/>
  </r>
  <r>
    <n v="931409"/>
    <s v="Rancho Jurupa Park"/>
    <x v="23"/>
    <n v="776700"/>
    <s v="Camping"/>
    <x v="16"/>
    <n v="1485615.9"/>
    <n v="1414066.47"/>
    <n v="1449841.1850000001"/>
  </r>
  <r>
    <n v="931409"/>
    <s v="Rancho Jurupa Park"/>
    <x v="23"/>
    <n v="776710"/>
    <s v="Day Use"/>
    <x v="9"/>
    <n v="11666"/>
    <n v="28284"/>
    <n v="19975"/>
  </r>
  <r>
    <n v="931409"/>
    <s v="Rancho Jurupa Park"/>
    <x v="23"/>
    <n v="776720"/>
    <s v="Fishing"/>
    <x v="15"/>
    <n v="101204"/>
    <n v="96748"/>
    <n v="98976"/>
  </r>
  <r>
    <n v="931409"/>
    <s v="Rancho Jurupa Park"/>
    <x v="23"/>
    <n v="781080"/>
    <s v="Cash Over-Short"/>
    <x v="0"/>
    <n v="-743.3"/>
    <n v="90.1"/>
    <n v="-326.59999999999997"/>
  </r>
  <r>
    <n v="931420"/>
    <s v="Blythe Parks"/>
    <x v="24"/>
    <n v="740040"/>
    <s v="Interest-Other"/>
    <x v="0"/>
    <n v="0"/>
    <n v="4995.6099999999997"/>
    <n v="2497.8049999999998"/>
  </r>
  <r>
    <n v="931420"/>
    <s v="Blythe Parks"/>
    <x v="24"/>
    <n v="741010"/>
    <s v="Lease Revenue-GASB87/94"/>
    <x v="0"/>
    <n v="0"/>
    <n v="5000.3900000000003"/>
    <n v="2500.1950000000002"/>
  </r>
  <r>
    <n v="931420"/>
    <s v="Blythe Parks"/>
    <x v="24"/>
    <n v="741360"/>
    <s v="Concessions"/>
    <x v="13"/>
    <n v="166637.07999999999"/>
    <n v="123613.69"/>
    <n v="145125.38500000001"/>
  </r>
  <r>
    <n v="931421"/>
    <s v="Mayflower Park"/>
    <x v="25"/>
    <n v="741000"/>
    <s v="Rents"/>
    <x v="4"/>
    <n v="26957"/>
    <n v="7080"/>
    <n v="17018.5"/>
  </r>
  <r>
    <n v="931421"/>
    <s v="Mayflower Park"/>
    <x v="25"/>
    <n v="741020"/>
    <s v="Admissions"/>
    <x v="7"/>
    <n v="26024"/>
    <n v="30020.65"/>
    <n v="28022.325000000001"/>
  </r>
  <r>
    <n v="931421"/>
    <s v="Mayflower Park"/>
    <x v="25"/>
    <n v="776700"/>
    <s v="Camping"/>
    <x v="16"/>
    <n v="327942.67"/>
    <n v="208596.91"/>
    <n v="268269.78999999998"/>
  </r>
  <r>
    <n v="931421"/>
    <s v="Mayflower Park"/>
    <x v="25"/>
    <n v="776710"/>
    <s v="Day Use"/>
    <x v="9"/>
    <n v="5590"/>
    <n v="3446"/>
    <n v="4518"/>
  </r>
  <r>
    <n v="931421"/>
    <s v="Mayflower Park"/>
    <x v="25"/>
    <n v="776740"/>
    <s v="Recreation Fees"/>
    <x v="10"/>
    <n v="0"/>
    <n v="2395"/>
    <n v="1197.5"/>
  </r>
  <r>
    <n v="931421"/>
    <s v="Mayflower Park"/>
    <x v="25"/>
    <n v="777660"/>
    <s v="Non-Taxable Sales"/>
    <x v="11"/>
    <n v="6876"/>
    <n v="4859"/>
    <n v="5867.5"/>
  </r>
  <r>
    <n v="931421"/>
    <s v="Mayflower Park"/>
    <x v="25"/>
    <n v="780160"/>
    <s v="Other Taxable Sales"/>
    <x v="11"/>
    <n v="200"/>
    <n v="1115"/>
    <n v="657.5"/>
  </r>
  <r>
    <n v="931421"/>
    <s v="Mayflower Park"/>
    <x v="25"/>
    <n v="781080"/>
    <s v="Cash Over-Short"/>
    <x v="0"/>
    <n v="155"/>
    <n v="113.26"/>
    <n v="134.13"/>
  </r>
  <r>
    <n v="931750"/>
    <s v="Lake Skinner Park"/>
    <x v="26"/>
    <n v="740020"/>
    <s v="Interest-Invested Funds"/>
    <x v="0"/>
    <n v="-25160.68"/>
    <n v="37080.76"/>
    <n v="5960.0400000000009"/>
  </r>
  <r>
    <n v="931750"/>
    <s v="Lake Skinner Park"/>
    <x v="26"/>
    <n v="741020"/>
    <s v="Admissions"/>
    <x v="7"/>
    <n v="288946"/>
    <n v="319551.01"/>
    <n v="304248.505"/>
  </r>
  <r>
    <n v="931750"/>
    <s v="Lake Skinner Park"/>
    <x v="26"/>
    <n v="741080"/>
    <s v="Exhibits"/>
    <x v="0"/>
    <n v="1400"/>
    <n v="-300"/>
    <n v="550"/>
  </r>
  <r>
    <n v="931750"/>
    <s v="Lake Skinner Park"/>
    <x v="26"/>
    <n v="741360"/>
    <s v="Concessions"/>
    <x v="13"/>
    <n v="87728.09"/>
    <n v="83986.92"/>
    <n v="85857.505000000005"/>
  </r>
  <r>
    <n v="931750"/>
    <s v="Lake Skinner Park"/>
    <x v="26"/>
    <n v="776700"/>
    <s v="Camping"/>
    <x v="16"/>
    <n v="1804599"/>
    <n v="1630151.66"/>
    <n v="1717375.33"/>
  </r>
  <r>
    <n v="931750"/>
    <s v="Lake Skinner Park"/>
    <x v="26"/>
    <n v="776710"/>
    <s v="Day Use"/>
    <x v="9"/>
    <n v="66139"/>
    <n v="60669.98"/>
    <n v="63404.490000000005"/>
  </r>
  <r>
    <n v="931750"/>
    <s v="Lake Skinner Park"/>
    <x v="26"/>
    <n v="776720"/>
    <s v="Fishing"/>
    <x v="15"/>
    <n v="315224"/>
    <n v="230417"/>
    <n v="272820.5"/>
  </r>
  <r>
    <n v="931750"/>
    <s v="Lake Skinner Park"/>
    <x v="26"/>
    <n v="776740"/>
    <s v="Recreation Fees"/>
    <x v="10"/>
    <n v="0"/>
    <n v="8165"/>
    <n v="4082.5"/>
  </r>
  <r>
    <n v="931750"/>
    <s v="Lake Skinner Park"/>
    <x v="26"/>
    <n v="781080"/>
    <s v="Cash Over-Short"/>
    <x v="0"/>
    <n v="42"/>
    <n v="-25"/>
    <n v="8.5"/>
  </r>
  <r>
    <n v="931750"/>
    <s v="Lake Skinner Park"/>
    <x v="26"/>
    <n v="781180"/>
    <s v="Judgments"/>
    <x v="0"/>
    <n v="0"/>
    <n v="1096.07"/>
    <n v="548.03499999999997"/>
  </r>
  <r>
    <n v="931750"/>
    <s v="Lake Skinner Park"/>
    <x v="26"/>
    <n v="781320"/>
    <s v="Insurance Proceeds"/>
    <x v="0"/>
    <n v="4455.7"/>
    <n v="0"/>
    <n v="2227.85"/>
  </r>
  <r>
    <n v="931750"/>
    <s v="Lake Skinner Park"/>
    <x v="26"/>
    <n v="781360"/>
    <s v="Other Misc Revenue"/>
    <x v="0"/>
    <n v="1372.22"/>
    <n v="19213.259999999998"/>
    <n v="10292.74"/>
  </r>
  <r>
    <n v="931750"/>
    <s v="Lake Skinner Park"/>
    <x v="26"/>
    <n v="790040"/>
    <s v="Loss or Gain Sale Fixed Assets"/>
    <x v="0"/>
    <n v="0"/>
    <n v="4250"/>
    <n v="2125"/>
  </r>
  <r>
    <n v="931800"/>
    <s v="Park Acq &amp; Dev, DIF"/>
    <x v="3"/>
    <n v="740020"/>
    <s v="Interest-Invested Funds"/>
    <x v="0"/>
    <n v="1007.01"/>
    <n v="52.82"/>
    <n v="529.91499999999996"/>
  </r>
  <r>
    <n v="931800"/>
    <s v="Park Acq &amp; Dev, DIF"/>
    <x v="3"/>
    <n v="790600"/>
    <s v="Contrib Fr Other County Funds"/>
    <x v="0"/>
    <n v="1629832"/>
    <n v="540793.92000000004"/>
    <n v="1085312.9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1">
  <r>
    <x v="0"/>
    <s v="Campsite 63"/>
    <s v="RJU-063"/>
    <x v="0"/>
    <x v="0"/>
    <n v="365"/>
    <n v="346.33333333333331"/>
    <n v="171"/>
    <n v="0.46849315068493153"/>
    <x v="0"/>
  </r>
  <r>
    <x v="0"/>
    <s v="Cabin 1"/>
    <s v="RJU-Cabin #1"/>
    <x v="1"/>
    <x v="1"/>
    <n v="365"/>
    <n v="102.33333333333333"/>
    <n v="102.33333333333333"/>
    <n v="0.28036529680365296"/>
    <x v="1"/>
  </r>
  <r>
    <x v="0"/>
    <s v="Cabin 2"/>
    <s v="RJU-Cabin #2"/>
    <x v="2"/>
    <x v="2"/>
    <n v="365"/>
    <n v="85"/>
    <n v="85"/>
    <n v="0.23287671232876711"/>
    <x v="2"/>
  </r>
  <r>
    <x v="0"/>
    <s v="Cabin 3"/>
    <s v="RJU-Cabin #3"/>
    <x v="3"/>
    <x v="3"/>
    <n v="365"/>
    <n v="115.91666666666667"/>
    <n v="115.91666666666667"/>
    <n v="0.31757990867579911"/>
    <x v="3"/>
  </r>
  <r>
    <x v="0"/>
    <s v="Cabin 4"/>
    <s v="RJU-Cabin #4"/>
    <x v="3"/>
    <x v="3"/>
    <n v="365"/>
    <n v="108.58333333333333"/>
    <n v="108.58333333333333"/>
    <n v="0.29748858447488585"/>
    <x v="3"/>
  </r>
  <r>
    <x v="0"/>
    <s v="Cabin 5"/>
    <s v="RJU-Cabin #5"/>
    <x v="2"/>
    <x v="2"/>
    <n v="365"/>
    <n v="93.25"/>
    <n v="93.25"/>
    <n v="0.2554794520547945"/>
    <x v="2"/>
  </r>
  <r>
    <x v="0"/>
    <s v="Cabin 6"/>
    <s v="RJU-Cabin #6"/>
    <x v="1"/>
    <x v="1"/>
    <n v="365"/>
    <n v="117.75"/>
    <n v="117.75"/>
    <n v="0.32260273972602738"/>
    <x v="1"/>
  </r>
  <r>
    <x v="1"/>
    <s v="Campsite 61"/>
    <s v="CAH-061"/>
    <x v="4"/>
    <x v="4"/>
    <n v="365"/>
    <n v="51.555555555555557"/>
    <n v="73"/>
    <n v="0.2"/>
    <x v="4"/>
  </r>
  <r>
    <x v="1"/>
    <s v="Campsite 62"/>
    <s v="CAH-062"/>
    <x v="4"/>
    <x v="4"/>
    <n v="365"/>
    <n v="13.1"/>
    <n v="80"/>
    <n v="0.21917808219178081"/>
    <x v="4"/>
  </r>
  <r>
    <x v="1"/>
    <s v="Campsite 63"/>
    <s v="CAH-063"/>
    <x v="4"/>
    <x v="4"/>
    <n v="365"/>
    <n v="35.454545454545453"/>
    <n v="88"/>
    <n v="0.24109589041095891"/>
    <x v="4"/>
  </r>
  <r>
    <x v="1"/>
    <s v="Campsite 64"/>
    <s v="CAH-064"/>
    <x v="4"/>
    <x v="4"/>
    <n v="365"/>
    <n v="25.1"/>
    <n v="76"/>
    <n v="0.20821917808219179"/>
    <x v="4"/>
  </r>
  <r>
    <x v="1"/>
    <s v="Campsite 65"/>
    <s v="CAH-065"/>
    <x v="4"/>
    <x v="4"/>
    <n v="365"/>
    <n v="34.666666666666664"/>
    <n v="60"/>
    <n v="0.16438356164383561"/>
    <x v="4"/>
  </r>
  <r>
    <x v="1"/>
    <s v="Campsite 66"/>
    <s v="CAH-066"/>
    <x v="4"/>
    <x v="4"/>
    <n v="365"/>
    <n v="66.090909090909093"/>
    <n v="46"/>
    <n v="0.12602739726027398"/>
    <x v="4"/>
  </r>
  <r>
    <x v="1"/>
    <s v="Campsite 67"/>
    <s v="CAH-067"/>
    <x v="4"/>
    <x v="4"/>
    <n v="365"/>
    <n v="79.083333333333329"/>
    <n v="157"/>
    <n v="0.43013698630136987"/>
    <x v="4"/>
  </r>
  <r>
    <x v="1"/>
    <s v="Campsite 68"/>
    <s v="CAH-068"/>
    <x v="4"/>
    <x v="4"/>
    <n v="365"/>
    <n v="74.166666666666671"/>
    <n v="161"/>
    <n v="0.44109589041095892"/>
    <x v="4"/>
  </r>
  <r>
    <x v="1"/>
    <s v="Campsite 69"/>
    <s v="CAH-069"/>
    <x v="4"/>
    <x v="4"/>
    <n v="365"/>
    <n v="120.91666666666667"/>
    <n v="165"/>
    <n v="0.45205479452054792"/>
    <x v="4"/>
  </r>
  <r>
    <x v="1"/>
    <s v="Campsite 70"/>
    <s v="CAH-070"/>
    <x v="4"/>
    <x v="4"/>
    <n v="365"/>
    <n v="76.727272727272734"/>
    <n v="145"/>
    <n v="0.39726027397260272"/>
    <x v="4"/>
  </r>
  <r>
    <x v="1"/>
    <s v="Campsite 71"/>
    <s v="CAH-071"/>
    <x v="4"/>
    <x v="4"/>
    <n v="365"/>
    <n v="105.75"/>
    <n v="134"/>
    <n v="0.36712328767123287"/>
    <x v="4"/>
  </r>
  <r>
    <x v="1"/>
    <s v="Host Site 1"/>
    <s v="CAH-0H1"/>
    <x v="4"/>
    <x v="4"/>
    <n v="365"/>
    <n v="0"/>
    <n v="60"/>
    <n v="0.16438356164383561"/>
    <x v="4"/>
  </r>
  <r>
    <x v="1"/>
    <s v="Host Site 2"/>
    <s v="CAH-0H2"/>
    <x v="4"/>
    <x v="4"/>
    <n v="365"/>
    <n v="0"/>
    <n v="29"/>
    <n v="7.9452054794520555E-2"/>
    <x v="4"/>
  </r>
  <r>
    <x v="1"/>
    <s v="Host Site 3"/>
    <s v="CAH-0H3"/>
    <x v="4"/>
    <x v="4"/>
    <n v="365"/>
    <n v="0"/>
    <n v="8"/>
    <n v="2.1917808219178082E-2"/>
    <x v="4"/>
  </r>
  <r>
    <x v="1"/>
    <s v="EQ Campsite 1"/>
    <s v="CAH-EQ-001"/>
    <x v="4"/>
    <x v="4"/>
    <n v="365"/>
    <n v="73.25"/>
    <n v="108"/>
    <n v="0.29589041095890412"/>
    <x v="4"/>
  </r>
  <r>
    <x v="1"/>
    <s v="EQ Campsite 2"/>
    <s v="CAH-EQ-002"/>
    <x v="4"/>
    <x v="4"/>
    <n v="365"/>
    <n v="37.555555555555557"/>
    <n v="89"/>
    <n v="0.24383561643835616"/>
    <x v="4"/>
  </r>
  <r>
    <x v="1"/>
    <s v="EQ Campsite 3"/>
    <s v="CAH-EQ-003"/>
    <x v="4"/>
    <x v="4"/>
    <n v="365"/>
    <n v="106.375"/>
    <n v="83"/>
    <n v="0.22739726027397261"/>
    <x v="4"/>
  </r>
  <r>
    <x v="1"/>
    <s v="EQ Campsite 4"/>
    <s v="CAH-EQ-004"/>
    <x v="4"/>
    <x v="4"/>
    <n v="365"/>
    <n v="61.5"/>
    <n v="71"/>
    <n v="0.19452054794520549"/>
    <x v="4"/>
  </r>
  <r>
    <x v="1"/>
    <s v="EQ Campsite 5"/>
    <s v="CAH-EQ-005"/>
    <x v="4"/>
    <x v="4"/>
    <n v="365"/>
    <n v="59.125"/>
    <n v="72"/>
    <n v="0.19726027397260273"/>
    <x v="4"/>
  </r>
  <r>
    <x v="1"/>
    <s v="EQ Campsite 6"/>
    <s v="CAH-EQ-006"/>
    <x v="4"/>
    <x v="4"/>
    <n v="365"/>
    <n v="36.375"/>
    <n v="71"/>
    <n v="0.19452054794520549"/>
    <x v="4"/>
  </r>
  <r>
    <x v="1"/>
    <s v="EQ Campsite 7"/>
    <s v="CAH-EQ-007"/>
    <x v="4"/>
    <x v="4"/>
    <n v="365"/>
    <n v="63.125"/>
    <n v="67"/>
    <n v="0.18356164383561643"/>
    <x v="4"/>
  </r>
  <r>
    <x v="1"/>
    <s v="EQ Campsite 8"/>
    <s v="CAH-EQ-008"/>
    <x v="4"/>
    <x v="4"/>
    <n v="365"/>
    <n v="39.5"/>
    <n v="65"/>
    <n v="0.17808219178082191"/>
    <x v="4"/>
  </r>
  <r>
    <x v="1"/>
    <s v="EQ Campsite 9"/>
    <s v="CAH-EQ-009"/>
    <x v="4"/>
    <x v="4"/>
    <n v="365"/>
    <n v="60.75"/>
    <n v="64"/>
    <n v="0.17534246575342466"/>
    <x v="4"/>
  </r>
  <r>
    <x v="1"/>
    <s v="EQ Campsite 10"/>
    <s v="CAH-EQ-010"/>
    <x v="4"/>
    <x v="4"/>
    <n v="365"/>
    <n v="29.75"/>
    <n v="72"/>
    <n v="0.19726027397260273"/>
    <x v="4"/>
  </r>
  <r>
    <x v="1"/>
    <s v="EQ Campsite 11"/>
    <s v="CAH-EQ-011"/>
    <x v="4"/>
    <x v="4"/>
    <n v="365"/>
    <n v="59.75"/>
    <n v="60"/>
    <n v="0.16438356164383561"/>
    <x v="4"/>
  </r>
  <r>
    <x v="1"/>
    <s v="EQ Campsite 12"/>
    <s v="CAH-EQ-012"/>
    <x v="4"/>
    <x v="4"/>
    <n v="365"/>
    <n v="19"/>
    <n v="59"/>
    <n v="0.16164383561643836"/>
    <x v="4"/>
  </r>
  <r>
    <x v="1"/>
    <s v="EQ Campsite 13"/>
    <s v="CAH-EQ-013"/>
    <x v="4"/>
    <x v="4"/>
    <n v="365"/>
    <n v="26.125"/>
    <n v="56"/>
    <n v="0.15342465753424658"/>
    <x v="4"/>
  </r>
  <r>
    <x v="1"/>
    <s v="EQ Campsite 14"/>
    <s v="CAH-EQ-014"/>
    <x v="4"/>
    <x v="4"/>
    <n v="365"/>
    <n v="51.625"/>
    <n v="63"/>
    <n v="0.17260273972602741"/>
    <x v="4"/>
  </r>
  <r>
    <x v="1"/>
    <s v="EQ Campsite 15"/>
    <s v="CAH-EQ-015"/>
    <x v="4"/>
    <x v="4"/>
    <n v="365"/>
    <n v="112.5"/>
    <n v="96"/>
    <n v="0.26301369863013696"/>
    <x v="4"/>
  </r>
  <r>
    <x v="1"/>
    <s v="EQ Campsite 16"/>
    <s v="CAH-EQ-016"/>
    <x v="4"/>
    <x v="4"/>
    <n v="365"/>
    <n v="115.75"/>
    <n v="98"/>
    <n v="0.26849315068493151"/>
    <x v="4"/>
  </r>
  <r>
    <x v="1"/>
    <s v="EQ Campsite 17"/>
    <s v="CAH-EQ-017"/>
    <x v="4"/>
    <x v="4"/>
    <n v="365"/>
    <n v="22.666666666666668"/>
    <n v="57"/>
    <n v="0.15616438356164383"/>
    <x v="4"/>
  </r>
  <r>
    <x v="1"/>
    <s v="EQ Campsite 18"/>
    <s v="CAH-EQ-018"/>
    <x v="4"/>
    <x v="4"/>
    <n v="365"/>
    <n v="21"/>
    <n v="62"/>
    <n v="0.16986301369863013"/>
    <x v="4"/>
  </r>
  <r>
    <x v="1"/>
    <s v="EQ Campsite 19"/>
    <s v="CAH-EQ-019"/>
    <x v="4"/>
    <x v="4"/>
    <n v="365"/>
    <n v="27.125"/>
    <n v="63"/>
    <n v="0.17260273972602741"/>
    <x v="4"/>
  </r>
  <r>
    <x v="1"/>
    <s v="EQ Campsite 20"/>
    <s v="CAH-EQ-020"/>
    <x v="4"/>
    <x v="4"/>
    <n v="365"/>
    <n v="70.444444444444443"/>
    <n v="139"/>
    <n v="0.38082191780821917"/>
    <x v="4"/>
  </r>
  <r>
    <x v="1"/>
    <s v="EQ Host Site 1"/>
    <s v="CAH-EQ0H1"/>
    <x v="4"/>
    <x v="4"/>
    <n v="365"/>
    <n v="0"/>
    <n v="2"/>
    <n v="5.4794520547945206E-3"/>
    <x v="4"/>
  </r>
  <r>
    <x v="1"/>
    <s v="EQ Host Site 2"/>
    <s v="CAH-EQ0H2"/>
    <x v="4"/>
    <x v="4"/>
    <n v="365"/>
    <n v="0"/>
    <n v="4"/>
    <n v="1.0958904109589041E-2"/>
    <x v="4"/>
  </r>
  <r>
    <x v="2"/>
    <s v="Campsite 1"/>
    <s v="HKY-001"/>
    <x v="4"/>
    <x v="4"/>
    <n v="365"/>
    <n v="39.916666666666664"/>
    <n v="58"/>
    <n v="0.15890410958904111"/>
    <x v="4"/>
  </r>
  <r>
    <x v="2"/>
    <s v="Campsite 2"/>
    <s v="HKY-002"/>
    <x v="4"/>
    <x v="4"/>
    <n v="365"/>
    <n v="33.4"/>
    <n v="62"/>
    <n v="0.16986301369863013"/>
    <x v="4"/>
  </r>
  <r>
    <x v="2"/>
    <s v="Campsite 3"/>
    <s v="HKY-003"/>
    <x v="4"/>
    <x v="4"/>
    <n v="365"/>
    <n v="33.888888888888886"/>
    <n v="50"/>
    <n v="0.13698630136986301"/>
    <x v="4"/>
  </r>
  <r>
    <x v="2"/>
    <s v="Campsite 4"/>
    <s v="HKY-004"/>
    <x v="4"/>
    <x v="4"/>
    <n v="365"/>
    <n v="60.444444444444443"/>
    <n v="64"/>
    <n v="0.17534246575342466"/>
    <x v="4"/>
  </r>
  <r>
    <x v="2"/>
    <s v="Campsite 5"/>
    <s v="HKY-005"/>
    <x v="4"/>
    <x v="4"/>
    <n v="365"/>
    <n v="54.4"/>
    <n v="66"/>
    <n v="0.18082191780821918"/>
    <x v="4"/>
  </r>
  <r>
    <x v="2"/>
    <s v="Campsite 6"/>
    <s v="HKY-006"/>
    <x v="4"/>
    <x v="4"/>
    <n v="365"/>
    <n v="54.5"/>
    <n v="66"/>
    <n v="0.18082191780821918"/>
    <x v="4"/>
  </r>
  <r>
    <x v="2"/>
    <s v="Campsite 7"/>
    <s v="HKY-007"/>
    <x v="4"/>
    <x v="4"/>
    <n v="365"/>
    <n v="45.545454545454547"/>
    <n v="75"/>
    <n v="0.20547945205479451"/>
    <x v="4"/>
  </r>
  <r>
    <x v="2"/>
    <s v="Campsite 11"/>
    <s v="HKY-011"/>
    <x v="4"/>
    <x v="4"/>
    <n v="365"/>
    <n v="45.5"/>
    <n v="67"/>
    <n v="0.18356164383561643"/>
    <x v="4"/>
  </r>
  <r>
    <x v="2"/>
    <s v="Campsite 13"/>
    <s v="HKY-013"/>
    <x v="4"/>
    <x v="4"/>
    <n v="365"/>
    <n v="31.166666666666668"/>
    <n v="56"/>
    <n v="0.15342465753424658"/>
    <x v="4"/>
  </r>
  <r>
    <x v="2"/>
    <s v="Campsite 14"/>
    <s v="HKY-014"/>
    <x v="4"/>
    <x v="4"/>
    <n v="365"/>
    <n v="38.75"/>
    <n v="71"/>
    <n v="0.19452054794520549"/>
    <x v="4"/>
  </r>
  <r>
    <x v="2"/>
    <s v="Campsite 15"/>
    <s v="HKY-015"/>
    <x v="4"/>
    <x v="4"/>
    <n v="365"/>
    <n v="32.636363636363633"/>
    <n v="62"/>
    <n v="0.16986301369863013"/>
    <x v="4"/>
  </r>
  <r>
    <x v="2"/>
    <s v="Campsite 16"/>
    <s v="HKY-016"/>
    <x v="4"/>
    <x v="4"/>
    <n v="365"/>
    <n v="24.5"/>
    <n v="87"/>
    <n v="0.23835616438356164"/>
    <x v="4"/>
  </r>
  <r>
    <x v="2"/>
    <s v="Campsite 17"/>
    <s v="HKY-017"/>
    <x v="4"/>
    <x v="4"/>
    <n v="365"/>
    <n v="34.444444444444443"/>
    <n v="57"/>
    <n v="0.15616438356164383"/>
    <x v="4"/>
  </r>
  <r>
    <x v="2"/>
    <s v="Campsite 18"/>
    <s v="HKY-018"/>
    <x v="4"/>
    <x v="4"/>
    <n v="365"/>
    <n v="34.6"/>
    <n v="56"/>
    <n v="0.15342465753424658"/>
    <x v="4"/>
  </r>
  <r>
    <x v="2"/>
    <s v="Campsite 19"/>
    <s v="HKY-019"/>
    <x v="4"/>
    <x v="4"/>
    <n v="365"/>
    <n v="19.09090909090909"/>
    <n v="60"/>
    <n v="0.16438356164383561"/>
    <x v="4"/>
  </r>
  <r>
    <x v="2"/>
    <s v="Campsite 20"/>
    <s v="HKY-020"/>
    <x v="4"/>
    <x v="4"/>
    <n v="365"/>
    <n v="66.75"/>
    <n v="78"/>
    <n v="0.21369863013698631"/>
    <x v="4"/>
  </r>
  <r>
    <x v="2"/>
    <s v="Campsite 21"/>
    <s v="HKY-021"/>
    <x v="4"/>
    <x v="4"/>
    <n v="365"/>
    <n v="19.111111111111111"/>
    <n v="44"/>
    <n v="0.12054794520547946"/>
    <x v="4"/>
  </r>
  <r>
    <x v="2"/>
    <s v="Campsite 22"/>
    <s v="HKY-022"/>
    <x v="4"/>
    <x v="4"/>
    <n v="365"/>
    <n v="28.875"/>
    <n v="39"/>
    <n v="0.10684931506849316"/>
    <x v="4"/>
  </r>
  <r>
    <x v="2"/>
    <s v="Campsite 23"/>
    <s v="HKY-023"/>
    <x v="4"/>
    <x v="4"/>
    <n v="365"/>
    <n v="25.888888888888889"/>
    <n v="31"/>
    <n v="8.4931506849315067E-2"/>
    <x v="4"/>
  </r>
  <r>
    <x v="2"/>
    <s v="Campsite 24"/>
    <s v="HKY-024"/>
    <x v="4"/>
    <x v="4"/>
    <n v="365"/>
    <n v="23.857142857142858"/>
    <n v="49"/>
    <n v="0.13424657534246576"/>
    <x v="4"/>
  </r>
  <r>
    <x v="2"/>
    <s v="Campsite 25"/>
    <s v="HKY-025"/>
    <x v="4"/>
    <x v="4"/>
    <n v="365"/>
    <n v="28.111111111111111"/>
    <n v="52"/>
    <n v="0.14246575342465753"/>
    <x v="4"/>
  </r>
  <r>
    <x v="2"/>
    <s v="Campsite 26"/>
    <s v="HKY-026"/>
    <x v="4"/>
    <x v="4"/>
    <n v="365"/>
    <n v="36.222222222222221"/>
    <n v="47"/>
    <n v="0.12876712328767123"/>
    <x v="4"/>
  </r>
  <r>
    <x v="2"/>
    <s v="Campsite 27"/>
    <s v="HKY-027"/>
    <x v="4"/>
    <x v="4"/>
    <n v="365"/>
    <n v="29.7"/>
    <n v="37"/>
    <n v="0.10136986301369863"/>
    <x v="4"/>
  </r>
  <r>
    <x v="2"/>
    <s v="Campsite 28"/>
    <s v="HKY-028"/>
    <x v="4"/>
    <x v="4"/>
    <n v="365"/>
    <n v="31.125"/>
    <n v="48"/>
    <n v="0.13150684931506848"/>
    <x v="4"/>
  </r>
  <r>
    <x v="2"/>
    <s v="Campsite 29"/>
    <s v="HKY-029"/>
    <x v="4"/>
    <x v="4"/>
    <n v="365"/>
    <n v="23.875"/>
    <n v="25"/>
    <n v="6.8493150684931503E-2"/>
    <x v="4"/>
  </r>
  <r>
    <x v="2"/>
    <s v="Campsite 30"/>
    <s v="HKY-030"/>
    <x v="4"/>
    <x v="4"/>
    <n v="365"/>
    <n v="23.625"/>
    <n v="32"/>
    <n v="8.7671232876712329E-2"/>
    <x v="4"/>
  </r>
  <r>
    <x v="2"/>
    <s v="Campsite 31"/>
    <s v="HKY-031"/>
    <x v="4"/>
    <x v="4"/>
    <n v="365"/>
    <n v="30.625"/>
    <n v="32"/>
    <n v="8.7671232876712329E-2"/>
    <x v="4"/>
  </r>
  <r>
    <x v="2"/>
    <s v="Campsite 32"/>
    <s v="HKY-032"/>
    <x v="4"/>
    <x v="4"/>
    <n v="365"/>
    <n v="36.444444444444443"/>
    <n v="40"/>
    <n v="0.1095890410958904"/>
    <x v="4"/>
  </r>
  <r>
    <x v="2"/>
    <s v="Campsite 33"/>
    <s v="HKY-033"/>
    <x v="4"/>
    <x v="4"/>
    <n v="365"/>
    <n v="38.555555555555557"/>
    <n v="41"/>
    <n v="0.11232876712328767"/>
    <x v="4"/>
  </r>
  <r>
    <x v="2"/>
    <s v="Campsite 34"/>
    <s v="HKY-034"/>
    <x v="4"/>
    <x v="4"/>
    <n v="365"/>
    <n v="33.5"/>
    <n v="46"/>
    <n v="0.12602739726027398"/>
    <x v="4"/>
  </r>
  <r>
    <x v="2"/>
    <s v="Campsite 35"/>
    <s v="HKY-035"/>
    <x v="4"/>
    <x v="4"/>
    <n v="365"/>
    <n v="26.625"/>
    <n v="41"/>
    <n v="0.11232876712328767"/>
    <x v="4"/>
  </r>
  <r>
    <x v="2"/>
    <s v="Campsite 36"/>
    <s v="HKY-036"/>
    <x v="4"/>
    <x v="4"/>
    <n v="365"/>
    <n v="24.555555555555557"/>
    <n v="48"/>
    <n v="0.13150684931506848"/>
    <x v="4"/>
  </r>
  <r>
    <x v="2"/>
    <s v="Campsite 37"/>
    <s v="HKY-037"/>
    <x v="4"/>
    <x v="4"/>
    <n v="365"/>
    <n v="45.9"/>
    <n v="59"/>
    <n v="0.16164383561643836"/>
    <x v="4"/>
  </r>
  <r>
    <x v="2"/>
    <s v="Campsite 42"/>
    <s v="HKY-042"/>
    <x v="4"/>
    <x v="4"/>
    <n v="365"/>
    <n v="72"/>
    <n v="71"/>
    <n v="0.19452054794520549"/>
    <x v="4"/>
  </r>
  <r>
    <x v="2"/>
    <s v="Campsite 43"/>
    <s v="HKY-043"/>
    <x v="4"/>
    <x v="4"/>
    <n v="365"/>
    <n v="33.5"/>
    <n v="47"/>
    <n v="0.12876712328767123"/>
    <x v="4"/>
  </r>
  <r>
    <x v="2"/>
    <s v="Campsite 44"/>
    <s v="HKY-044"/>
    <x v="4"/>
    <x v="4"/>
    <n v="365"/>
    <n v="38.666666666666664"/>
    <n v="51"/>
    <n v="0.13972602739726028"/>
    <x v="4"/>
  </r>
  <r>
    <x v="2"/>
    <s v="Campsite 46"/>
    <s v="HKY-046"/>
    <x v="4"/>
    <x v="4"/>
    <n v="365"/>
    <n v="36"/>
    <n v="59"/>
    <n v="0.16164383561643836"/>
    <x v="4"/>
  </r>
  <r>
    <x v="2"/>
    <s v="Campsite 47"/>
    <s v="HKY-047"/>
    <x v="4"/>
    <x v="4"/>
    <n v="365"/>
    <n v="36.777777777777779"/>
    <n v="49"/>
    <n v="0.13424657534246576"/>
    <x v="4"/>
  </r>
  <r>
    <x v="2"/>
    <s v="Campsite 48"/>
    <s v="HKY-048"/>
    <x v="4"/>
    <x v="4"/>
    <n v="365"/>
    <n v="16.90909090909091"/>
    <n v="56"/>
    <n v="0.15342465753424658"/>
    <x v="4"/>
  </r>
  <r>
    <x v="2"/>
    <s v="Campsite 49"/>
    <s v="HKY-049"/>
    <x v="4"/>
    <x v="4"/>
    <n v="365"/>
    <n v="32.875"/>
    <n v="48"/>
    <n v="0.13150684931506848"/>
    <x v="4"/>
  </r>
  <r>
    <x v="2"/>
    <s v="Campsite 50"/>
    <s v="HKY-050"/>
    <x v="4"/>
    <x v="4"/>
    <n v="365"/>
    <n v="27.444444444444443"/>
    <n v="30"/>
    <n v="8.2191780821917804E-2"/>
    <x v="4"/>
  </r>
  <r>
    <x v="2"/>
    <s v="Campsite 51"/>
    <s v="HKY-051"/>
    <x v="4"/>
    <x v="4"/>
    <n v="365"/>
    <n v="25.4"/>
    <n v="26"/>
    <n v="7.1232876712328766E-2"/>
    <x v="4"/>
  </r>
  <r>
    <x v="2"/>
    <s v="Campsite 52"/>
    <s v="HKY-052"/>
    <x v="4"/>
    <x v="4"/>
    <n v="365"/>
    <n v="16.333333333333332"/>
    <n v="34"/>
    <n v="9.3150684931506855E-2"/>
    <x v="4"/>
  </r>
  <r>
    <x v="2"/>
    <s v="Campsite 53"/>
    <s v="HKY-053"/>
    <x v="4"/>
    <x v="4"/>
    <n v="365"/>
    <n v="34.5"/>
    <n v="38"/>
    <n v="0.10410958904109589"/>
    <x v="4"/>
  </r>
  <r>
    <x v="2"/>
    <s v="Campsite 54"/>
    <s v="HKY-054"/>
    <x v="4"/>
    <x v="4"/>
    <n v="365"/>
    <n v="18.600000000000001"/>
    <n v="37"/>
    <n v="0.10136986301369863"/>
    <x v="4"/>
  </r>
  <r>
    <x v="2"/>
    <s v="Campsite 55"/>
    <s v="HKY-055"/>
    <x v="4"/>
    <x v="4"/>
    <n v="365"/>
    <n v="17.888888888888889"/>
    <n v="35"/>
    <n v="9.5890410958904104E-2"/>
    <x v="4"/>
  </r>
  <r>
    <x v="2"/>
    <s v="Campsite 56"/>
    <s v="HKY-056"/>
    <x v="4"/>
    <x v="4"/>
    <n v="365"/>
    <n v="26.4"/>
    <n v="31"/>
    <n v="8.4931506849315067E-2"/>
    <x v="4"/>
  </r>
  <r>
    <x v="2"/>
    <s v="Campsite 57"/>
    <s v="HKY-057"/>
    <x v="4"/>
    <x v="4"/>
    <n v="365"/>
    <n v="37"/>
    <n v="44"/>
    <n v="0.12054794520547946"/>
    <x v="4"/>
  </r>
  <r>
    <x v="2"/>
    <s v="Campsite 58"/>
    <s v="HKY-058"/>
    <x v="4"/>
    <x v="4"/>
    <n v="365"/>
    <n v="28.363636363636363"/>
    <n v="45"/>
    <n v="0.12328767123287671"/>
    <x v="4"/>
  </r>
  <r>
    <x v="2"/>
    <s v="Campsite 59"/>
    <s v="HKY-059"/>
    <x v="4"/>
    <x v="4"/>
    <n v="365"/>
    <n v="39.700000000000003"/>
    <n v="45"/>
    <n v="0.12328767123287671"/>
    <x v="4"/>
  </r>
  <r>
    <x v="2"/>
    <s v="Campsite 60"/>
    <s v="HKY-060"/>
    <x v="4"/>
    <x v="4"/>
    <n v="365"/>
    <n v="37.1"/>
    <n v="53"/>
    <n v="0.14520547945205478"/>
    <x v="4"/>
  </r>
  <r>
    <x v="2"/>
    <s v="Campsite 61"/>
    <s v="HKY-061"/>
    <x v="4"/>
    <x v="4"/>
    <n v="365"/>
    <n v="32.18181818181818"/>
    <n v="50"/>
    <n v="0.13698630136986301"/>
    <x v="4"/>
  </r>
  <r>
    <x v="2"/>
    <s v="Campsite 62"/>
    <s v="HKY-062"/>
    <x v="4"/>
    <x v="4"/>
    <n v="365"/>
    <n v="38.166666666666664"/>
    <n v="50"/>
    <n v="0.13698630136986301"/>
    <x v="4"/>
  </r>
  <r>
    <x v="2"/>
    <s v="Campsite 63"/>
    <s v="HKY-063"/>
    <x v="4"/>
    <x v="4"/>
    <n v="365"/>
    <n v="57.6"/>
    <n v="41"/>
    <n v="0.11232876712328767"/>
    <x v="4"/>
  </r>
  <r>
    <x v="2"/>
    <s v="Campsite 64"/>
    <s v="HKY-064"/>
    <x v="4"/>
    <x v="4"/>
    <n v="365"/>
    <n v="35.333333333333336"/>
    <n v="42"/>
    <n v="0.11506849315068493"/>
    <x v="4"/>
  </r>
  <r>
    <x v="2"/>
    <s v="Campsite 65"/>
    <s v="HKY-065"/>
    <x v="4"/>
    <x v="4"/>
    <n v="365"/>
    <n v="41.666666666666664"/>
    <n v="44"/>
    <n v="0.12054794520547946"/>
    <x v="4"/>
  </r>
  <r>
    <x v="2"/>
    <s v="Campsite 66"/>
    <s v="HKY-066"/>
    <x v="4"/>
    <x v="4"/>
    <n v="365"/>
    <n v="52.8"/>
    <n v="67"/>
    <n v="0.18356164383561643"/>
    <x v="4"/>
  </r>
  <r>
    <x v="2"/>
    <s v="Campsite 70"/>
    <s v="HKY-070"/>
    <x v="4"/>
    <x v="4"/>
    <n v="365"/>
    <n v="31.4"/>
    <n v="40"/>
    <n v="0.1095890410958904"/>
    <x v="4"/>
  </r>
  <r>
    <x v="2"/>
    <s v="Campsite 71"/>
    <s v="HKY-071"/>
    <x v="4"/>
    <x v="4"/>
    <n v="365"/>
    <n v="34.700000000000003"/>
    <n v="34"/>
    <n v="9.3150684931506855E-2"/>
    <x v="4"/>
  </r>
  <r>
    <x v="2"/>
    <s v="Campsite 72"/>
    <s v="HKY-072"/>
    <x v="4"/>
    <x v="4"/>
    <n v="365"/>
    <n v="19.444444444444443"/>
    <n v="29"/>
    <n v="7.9452054794520555E-2"/>
    <x v="4"/>
  </r>
  <r>
    <x v="2"/>
    <s v="Campsite 73"/>
    <s v="HKY-073"/>
    <x v="4"/>
    <x v="4"/>
    <n v="365"/>
    <n v="19.2"/>
    <n v="33"/>
    <n v="9.0410958904109592E-2"/>
    <x v="4"/>
  </r>
  <r>
    <x v="2"/>
    <s v="Campsite 74"/>
    <s v="HKY-074"/>
    <x v="4"/>
    <x v="4"/>
    <n v="365"/>
    <n v="32.111111111111114"/>
    <n v="22"/>
    <n v="6.0273972602739728E-2"/>
    <x v="4"/>
  </r>
  <r>
    <x v="2"/>
    <s v="Campsite 75"/>
    <s v="HKY-075"/>
    <x v="4"/>
    <x v="4"/>
    <n v="365"/>
    <n v="31.4"/>
    <n v="36"/>
    <n v="9.8630136986301367E-2"/>
    <x v="4"/>
  </r>
  <r>
    <x v="2"/>
    <s v="Campsite 76"/>
    <s v="HKY-076"/>
    <x v="4"/>
    <x v="4"/>
    <n v="365"/>
    <n v="9.4"/>
    <n v="29"/>
    <n v="7.9452054794520555E-2"/>
    <x v="4"/>
  </r>
  <r>
    <x v="2"/>
    <s v="Campsite 77"/>
    <s v="HKY-077"/>
    <x v="4"/>
    <x v="4"/>
    <n v="365"/>
    <n v="44.7"/>
    <n v="46"/>
    <n v="0.12602739726027398"/>
    <x v="4"/>
  </r>
  <r>
    <x v="2"/>
    <s v="Campsite 78"/>
    <s v="HKY-078"/>
    <x v="4"/>
    <x v="4"/>
    <n v="365"/>
    <n v="25.916666666666668"/>
    <n v="45"/>
    <n v="0.12328767123287671"/>
    <x v="4"/>
  </r>
  <r>
    <x v="2"/>
    <s v="Campsite 79"/>
    <s v="HKY-079"/>
    <x v="4"/>
    <x v="4"/>
    <n v="365"/>
    <n v="41.222222222222221"/>
    <n v="38"/>
    <n v="0.10410958904109589"/>
    <x v="4"/>
  </r>
  <r>
    <x v="2"/>
    <s v="Campsite 80"/>
    <s v="HKY-080"/>
    <x v="4"/>
    <x v="4"/>
    <n v="365"/>
    <n v="28.5"/>
    <n v="51"/>
    <n v="0.13972602739726028"/>
    <x v="4"/>
  </r>
  <r>
    <x v="2"/>
    <s v="Campsite 81"/>
    <s v="HKY-081"/>
    <x v="4"/>
    <x v="4"/>
    <n v="365"/>
    <n v="59.090909090909093"/>
    <n v="57"/>
    <n v="0.15616438356164383"/>
    <x v="4"/>
  </r>
  <r>
    <x v="2"/>
    <s v="Campsite 82"/>
    <s v="HKY-082"/>
    <x v="4"/>
    <x v="4"/>
    <n v="365"/>
    <n v="38.888888888888886"/>
    <n v="58"/>
    <n v="0.15890410958904111"/>
    <x v="4"/>
  </r>
  <r>
    <x v="2"/>
    <s v="Campsite 83"/>
    <s v="HKY-083"/>
    <x v="4"/>
    <x v="4"/>
    <n v="365"/>
    <n v="56.6"/>
    <n v="68"/>
    <n v="0.18630136986301371"/>
    <x v="4"/>
  </r>
  <r>
    <x v="2"/>
    <s v="Campsite 84"/>
    <s v="HKY-084"/>
    <x v="4"/>
    <x v="4"/>
    <n v="365"/>
    <n v="43.666666666666664"/>
    <n v="49"/>
    <n v="0.13424657534246576"/>
    <x v="4"/>
  </r>
  <r>
    <x v="2"/>
    <s v="Campsite 85"/>
    <s v="HKY-085"/>
    <x v="4"/>
    <x v="4"/>
    <n v="365"/>
    <n v="38.444444444444443"/>
    <n v="50"/>
    <n v="0.13698630136986301"/>
    <x v="4"/>
  </r>
  <r>
    <x v="2"/>
    <s v="Campsite 86"/>
    <s v="HKY-086"/>
    <x v="4"/>
    <x v="4"/>
    <n v="365"/>
    <n v="38.4"/>
    <n v="57"/>
    <n v="0.15616438356164383"/>
    <x v="4"/>
  </r>
  <r>
    <x v="2"/>
    <s v="Campsite 91"/>
    <s v="HKY-091"/>
    <x v="4"/>
    <x v="4"/>
    <n v="365"/>
    <n v="51"/>
    <n v="85"/>
    <n v="0.23287671232876711"/>
    <x v="4"/>
  </r>
  <r>
    <x v="2"/>
    <s v="Campsite 94"/>
    <s v="HKY-094"/>
    <x v="4"/>
    <x v="4"/>
    <n v="365"/>
    <n v="46.545454545454547"/>
    <n v="107"/>
    <n v="0.29315068493150687"/>
    <x v="4"/>
  </r>
  <r>
    <x v="2"/>
    <s v="Campsite 95"/>
    <s v="HKY-095"/>
    <x v="4"/>
    <x v="4"/>
    <n v="365"/>
    <n v="64.5"/>
    <n v="86"/>
    <n v="0.23561643835616439"/>
    <x v="4"/>
  </r>
  <r>
    <x v="2"/>
    <s v="Campsite 96"/>
    <s v="HKY-096"/>
    <x v="4"/>
    <x v="4"/>
    <n v="365"/>
    <n v="46.444444444444443"/>
    <n v="81"/>
    <n v="0.22191780821917809"/>
    <x v="4"/>
  </r>
  <r>
    <x v="2"/>
    <s v="Campsite 97"/>
    <s v="HKY-097"/>
    <x v="4"/>
    <x v="4"/>
    <n v="365"/>
    <n v="71.36363636363636"/>
    <n v="84"/>
    <n v="0.23013698630136986"/>
    <x v="4"/>
  </r>
  <r>
    <x v="2"/>
    <s v="Campsite 98"/>
    <s v="HKY-098"/>
    <x v="4"/>
    <x v="4"/>
    <n v="365"/>
    <n v="53.416666666666664"/>
    <n v="89"/>
    <n v="0.24383561643835616"/>
    <x v="4"/>
  </r>
  <r>
    <x v="2"/>
    <s v="Campsite 99"/>
    <s v="HKY-099"/>
    <x v="4"/>
    <x v="4"/>
    <n v="365"/>
    <n v="38.200000000000003"/>
    <n v="70"/>
    <n v="0.19178082191780821"/>
    <x v="4"/>
  </r>
  <r>
    <x v="2"/>
    <s v="Host 1 (Indiah Hill)"/>
    <s v="HKY-0H1 (Day Use Host Site)"/>
    <x v="4"/>
    <x v="4"/>
    <n v="365"/>
    <n v="22"/>
    <n v="6"/>
    <n v="1.643835616438356E-2"/>
    <x v="4"/>
  </r>
  <r>
    <x v="2"/>
    <s v="Host 2 (Shop)"/>
    <s v="HKY-0H2 (Indian Hill Host Site)"/>
    <x v="4"/>
    <x v="4"/>
    <n v="365"/>
    <n v="11"/>
    <n v="12"/>
    <n v="3.287671232876712E-2"/>
    <x v="4"/>
  </r>
  <r>
    <x v="2"/>
    <s v="Host 3 (Day Use)"/>
    <s v="HKY-0H3 (Garage Host Site)"/>
    <x v="4"/>
    <x v="4"/>
    <n v="365"/>
    <n v="7.333333333333333"/>
    <n v="6"/>
    <n v="1.643835616438356E-2"/>
    <x v="4"/>
  </r>
  <r>
    <x v="2"/>
    <s v="Host 4 (Group)"/>
    <s v="HKY-0H4 (Group Host Site)"/>
    <x v="4"/>
    <x v="4"/>
    <n v="365"/>
    <n v="4"/>
    <n v="4"/>
    <n v="1.0958904109589041E-2"/>
    <x v="4"/>
  </r>
  <r>
    <x v="2"/>
    <s v="Campsite 100"/>
    <s v="HKY-100"/>
    <x v="4"/>
    <x v="4"/>
    <n v="365"/>
    <n v="33"/>
    <n v="64"/>
    <n v="0.17534246575342466"/>
    <x v="4"/>
  </r>
  <r>
    <x v="2"/>
    <s v="Campsite 101"/>
    <s v="HKY-101"/>
    <x v="4"/>
    <x v="4"/>
    <n v="365"/>
    <n v="44.9"/>
    <n v="56"/>
    <n v="0.15342465753424658"/>
    <x v="4"/>
  </r>
  <r>
    <x v="2"/>
    <s v="Campsite 102"/>
    <s v="HKY-102"/>
    <x v="4"/>
    <x v="4"/>
    <n v="365"/>
    <n v="19.7"/>
    <n v="55"/>
    <n v="0.15068493150684931"/>
    <x v="4"/>
  </r>
  <r>
    <x v="2"/>
    <s v="Campsite 103"/>
    <s v="HKY-103"/>
    <x v="4"/>
    <x v="4"/>
    <n v="365"/>
    <n v="36.333333333333336"/>
    <n v="54"/>
    <n v="0.14794520547945206"/>
    <x v="4"/>
  </r>
  <r>
    <x v="2"/>
    <s v="Campsite 104"/>
    <s v="HKY-104"/>
    <x v="4"/>
    <x v="4"/>
    <n v="365"/>
    <n v="23.8"/>
    <n v="61"/>
    <n v="0.16712328767123288"/>
    <x v="4"/>
  </r>
  <r>
    <x v="2"/>
    <s v="Campsite 105"/>
    <s v="HKY-105"/>
    <x v="4"/>
    <x v="4"/>
    <n v="365"/>
    <n v="54.1"/>
    <n v="75"/>
    <n v="0.20547945205479451"/>
    <x v="4"/>
  </r>
  <r>
    <x v="2"/>
    <s v="Campsite 106"/>
    <s v="HKY-106"/>
    <x v="4"/>
    <x v="4"/>
    <n v="365"/>
    <n v="42.636363636363633"/>
    <n v="67"/>
    <n v="0.18356164383561643"/>
    <x v="4"/>
  </r>
  <r>
    <x v="2"/>
    <s v="Campsite 107"/>
    <s v="HKY-107"/>
    <x v="4"/>
    <x v="4"/>
    <n v="365"/>
    <n v="36.200000000000003"/>
    <n v="50"/>
    <n v="0.13698630136986301"/>
    <x v="4"/>
  </r>
  <r>
    <x v="2"/>
    <s v="Campsite 108"/>
    <s v="HKY-108"/>
    <x v="4"/>
    <x v="4"/>
    <n v="365"/>
    <n v="61.083333333333336"/>
    <n v="65"/>
    <n v="0.17808219178082191"/>
    <x v="4"/>
  </r>
  <r>
    <x v="2"/>
    <s v="Campsite 109"/>
    <s v="HKY-109"/>
    <x v="4"/>
    <x v="4"/>
    <n v="365"/>
    <n v="48.454545454545453"/>
    <n v="78"/>
    <n v="0.21369863013698631"/>
    <x v="4"/>
  </r>
  <r>
    <x v="2"/>
    <s v="Campsite 110"/>
    <s v="HKY-110"/>
    <x v="4"/>
    <x v="4"/>
    <n v="365"/>
    <n v="53.333333333333336"/>
    <n v="77"/>
    <n v="0.21095890410958903"/>
    <x v="4"/>
  </r>
  <r>
    <x v="2"/>
    <s v="Campsite 111"/>
    <s v="HKY-111"/>
    <x v="4"/>
    <x v="4"/>
    <n v="365"/>
    <n v="46.909090909090907"/>
    <n v="69"/>
    <n v="0.18904109589041096"/>
    <x v="4"/>
  </r>
  <r>
    <x v="2"/>
    <s v="Campsite 112"/>
    <s v="HKY-112"/>
    <x v="4"/>
    <x v="4"/>
    <n v="365"/>
    <n v="39.5"/>
    <n v="64"/>
    <n v="0.17534246575342466"/>
    <x v="4"/>
  </r>
  <r>
    <x v="2"/>
    <s v="Campsite 113"/>
    <s v="HKY-113"/>
    <x v="4"/>
    <x v="4"/>
    <n v="365"/>
    <n v="51.888888888888886"/>
    <n v="62"/>
    <n v="0.16986301369863013"/>
    <x v="4"/>
  </r>
  <r>
    <x v="2"/>
    <s v="Campsite 114"/>
    <s v="HKY-114"/>
    <x v="4"/>
    <x v="4"/>
    <n v="365"/>
    <n v="43"/>
    <n v="59"/>
    <n v="0.16164383561643836"/>
    <x v="4"/>
  </r>
  <r>
    <x v="2"/>
    <s v="Campsite 115"/>
    <s v="HKY-115"/>
    <x v="4"/>
    <x v="4"/>
    <n v="365"/>
    <n v="47.666666666666664"/>
    <n v="76"/>
    <n v="0.20821917808219179"/>
    <x v="4"/>
  </r>
  <r>
    <x v="2"/>
    <s v="Campsite 116"/>
    <s v="HKY-116"/>
    <x v="4"/>
    <x v="4"/>
    <n v="365"/>
    <n v="45.3"/>
    <n v="69"/>
    <n v="0.18904109589041096"/>
    <x v="4"/>
  </r>
  <r>
    <x v="2"/>
    <s v="Campsite 118"/>
    <s v="HKY-118"/>
    <x v="4"/>
    <x v="4"/>
    <n v="365"/>
    <n v="52.555555555555557"/>
    <n v="66"/>
    <n v="0.18082191780821918"/>
    <x v="4"/>
  </r>
  <r>
    <x v="2"/>
    <s v="Campsite 119"/>
    <s v="HKY-119"/>
    <x v="4"/>
    <x v="4"/>
    <n v="365"/>
    <n v="65.2"/>
    <n v="72"/>
    <n v="0.19726027397260273"/>
    <x v="4"/>
  </r>
  <r>
    <x v="2"/>
    <s v="Campsite 120"/>
    <s v="HKY-120"/>
    <x v="4"/>
    <x v="4"/>
    <n v="365"/>
    <n v="33.9"/>
    <n v="38"/>
    <n v="0.10410958904109589"/>
    <x v="4"/>
  </r>
  <r>
    <x v="2"/>
    <s v="Campsite 121"/>
    <s v="HKY-121"/>
    <x v="4"/>
    <x v="4"/>
    <n v="365"/>
    <n v="38.1"/>
    <n v="55"/>
    <n v="0.15068493150684931"/>
    <x v="4"/>
  </r>
  <r>
    <x v="2"/>
    <s v="Campsite 122"/>
    <s v="HKY-122"/>
    <x v="4"/>
    <x v="4"/>
    <n v="365"/>
    <n v="45.545454545454547"/>
    <n v="66"/>
    <n v="0.18082191780821918"/>
    <x v="4"/>
  </r>
  <r>
    <x v="2"/>
    <s v="Campsite 125"/>
    <s v="HKY-125"/>
    <x v="4"/>
    <x v="4"/>
    <n v="365"/>
    <n v="47.727272727272727"/>
    <n v="96"/>
    <n v="0.26301369863013696"/>
    <x v="4"/>
  </r>
  <r>
    <x v="2"/>
    <s v="Campsite 126"/>
    <s v="HKY-126"/>
    <x v="4"/>
    <x v="4"/>
    <n v="365"/>
    <n v="53.727272727272727"/>
    <n v="96"/>
    <n v="0.26301369863013696"/>
    <x v="4"/>
  </r>
  <r>
    <x v="2"/>
    <s v="Campsite 127"/>
    <s v="HKY-127"/>
    <x v="4"/>
    <x v="4"/>
    <n v="365"/>
    <n v="55.18181818181818"/>
    <n v="118"/>
    <n v="0.32328767123287672"/>
    <x v="4"/>
  </r>
  <r>
    <x v="2"/>
    <s v="Campsite 128"/>
    <s v="HKY-128"/>
    <x v="4"/>
    <x v="4"/>
    <n v="365"/>
    <n v="49.083333333333336"/>
    <n v="118"/>
    <n v="0.32328767123287672"/>
    <x v="4"/>
  </r>
  <r>
    <x v="2"/>
    <s v="Campsite 129"/>
    <s v="HKY-129"/>
    <x v="4"/>
    <x v="4"/>
    <n v="365"/>
    <n v="59.916666666666664"/>
    <n v="114"/>
    <n v="0.31232876712328766"/>
    <x v="4"/>
  </r>
  <r>
    <x v="3"/>
    <s v="Campsite 10"/>
    <s v="IDY-010"/>
    <x v="4"/>
    <x v="4"/>
    <n v="365"/>
    <n v="49.083333333333336"/>
    <n v="79"/>
    <n v="0.21643835616438356"/>
    <x v="4"/>
  </r>
  <r>
    <x v="3"/>
    <s v="Campsite 11"/>
    <s v="IDY-011"/>
    <x v="4"/>
    <x v="4"/>
    <n v="365"/>
    <n v="65.083333333333329"/>
    <n v="76"/>
    <n v="0.20821917808219179"/>
    <x v="4"/>
  </r>
  <r>
    <x v="3"/>
    <s v="Campsite 12"/>
    <s v="IDY-012"/>
    <x v="4"/>
    <x v="4"/>
    <n v="365"/>
    <n v="62.5"/>
    <n v="70"/>
    <n v="0.19178082191780821"/>
    <x v="4"/>
  </r>
  <r>
    <x v="3"/>
    <s v="Campsite 13"/>
    <s v="IDY-013"/>
    <x v="4"/>
    <x v="4"/>
    <n v="365"/>
    <n v="63.416666666666664"/>
    <n v="72"/>
    <n v="0.19726027397260273"/>
    <x v="4"/>
  </r>
  <r>
    <x v="3"/>
    <s v="Campsite 14"/>
    <s v="IDY-014"/>
    <x v="4"/>
    <x v="4"/>
    <n v="365"/>
    <n v="37.166666666666664"/>
    <n v="68"/>
    <n v="0.18630136986301371"/>
    <x v="4"/>
  </r>
  <r>
    <x v="3"/>
    <s v="Campsite 16"/>
    <s v="IDY-016"/>
    <x v="4"/>
    <x v="4"/>
    <n v="365"/>
    <n v="46.416666666666664"/>
    <n v="81"/>
    <n v="0.22191780821917809"/>
    <x v="4"/>
  </r>
  <r>
    <x v="3"/>
    <s v="Campsite 17"/>
    <s v="IDY-017"/>
    <x v="4"/>
    <x v="4"/>
    <n v="365"/>
    <n v="55.5"/>
    <n v="64"/>
    <n v="0.17534246575342466"/>
    <x v="4"/>
  </r>
  <r>
    <x v="3"/>
    <s v="Campsite 18"/>
    <s v="IDY-018"/>
    <x v="4"/>
    <x v="4"/>
    <n v="365"/>
    <n v="39.083333333333336"/>
    <n v="60"/>
    <n v="0.16438356164383561"/>
    <x v="4"/>
  </r>
  <r>
    <x v="3"/>
    <s v="Campsite 19"/>
    <s v="IDY-019"/>
    <x v="4"/>
    <x v="4"/>
    <n v="365"/>
    <n v="49.333333333333336"/>
    <n v="67"/>
    <n v="0.18356164383561643"/>
    <x v="4"/>
  </r>
  <r>
    <x v="3"/>
    <s v="Campsite 2"/>
    <s v="IDY-002"/>
    <x v="4"/>
    <x v="4"/>
    <n v="365"/>
    <n v="31.833333333333332"/>
    <n v="84"/>
    <n v="0.23013698630136986"/>
    <x v="4"/>
  </r>
  <r>
    <x v="3"/>
    <s v="Campsite 20"/>
    <s v="IDY-020"/>
    <x v="4"/>
    <x v="4"/>
    <n v="365"/>
    <n v="45.25"/>
    <n v="97"/>
    <n v="0.26575342465753427"/>
    <x v="4"/>
  </r>
  <r>
    <x v="3"/>
    <s v="Campsite 21"/>
    <s v="IDY-021"/>
    <x v="4"/>
    <x v="4"/>
    <n v="365"/>
    <n v="67.083333333333329"/>
    <n v="125"/>
    <n v="0.34246575342465752"/>
    <x v="4"/>
  </r>
  <r>
    <x v="3"/>
    <s v="Campsite 23"/>
    <s v="IDY-023"/>
    <x v="4"/>
    <x v="4"/>
    <n v="365"/>
    <n v="71.818181818181813"/>
    <n v="84"/>
    <n v="0.23013698630136986"/>
    <x v="4"/>
  </r>
  <r>
    <x v="3"/>
    <s v="Campsite 25"/>
    <s v="IDY-025"/>
    <x v="4"/>
    <x v="4"/>
    <n v="365"/>
    <n v="50.416666666666664"/>
    <n v="106"/>
    <n v="0.29041095890410956"/>
    <x v="4"/>
  </r>
  <r>
    <x v="3"/>
    <s v="Campsite 26"/>
    <s v="IDY-026"/>
    <x v="4"/>
    <x v="4"/>
    <n v="365"/>
    <n v="77.833333333333329"/>
    <n v="124"/>
    <n v="0.33972602739726027"/>
    <x v="4"/>
  </r>
  <r>
    <x v="3"/>
    <s v="Campsite 27"/>
    <s v="IDY-027"/>
    <x v="4"/>
    <x v="4"/>
    <n v="365"/>
    <n v="73.63636363636364"/>
    <n v="128"/>
    <n v="0.35068493150684932"/>
    <x v="4"/>
  </r>
  <r>
    <x v="3"/>
    <s v="Campsite 28"/>
    <s v="IDY-028"/>
    <x v="4"/>
    <x v="4"/>
    <n v="365"/>
    <n v="41"/>
    <n v="56"/>
    <n v="0.15342465753424658"/>
    <x v="4"/>
  </r>
  <r>
    <x v="3"/>
    <s v="Campsite 29"/>
    <s v="IDY-029"/>
    <x v="4"/>
    <x v="4"/>
    <n v="365"/>
    <n v="30.666666666666668"/>
    <n v="62"/>
    <n v="0.16986301369863013"/>
    <x v="4"/>
  </r>
  <r>
    <x v="3"/>
    <s v="Campsite 3"/>
    <s v="IDY-003"/>
    <x v="4"/>
    <x v="4"/>
    <n v="365"/>
    <n v="35.25"/>
    <n v="62"/>
    <n v="0.16986301369863013"/>
    <x v="4"/>
  </r>
  <r>
    <x v="3"/>
    <s v="Campsite 30"/>
    <s v="IDY-030"/>
    <x v="4"/>
    <x v="4"/>
    <n v="365"/>
    <n v="53.75"/>
    <n v="65"/>
    <n v="0.17808219178082191"/>
    <x v="4"/>
  </r>
  <r>
    <x v="3"/>
    <s v="Campsite 31"/>
    <s v="IDY-031"/>
    <x v="4"/>
    <x v="4"/>
    <n v="365"/>
    <n v="32.454545454545453"/>
    <n v="71"/>
    <n v="0.19452054794520549"/>
    <x v="4"/>
  </r>
  <r>
    <x v="3"/>
    <s v="Campsite 32"/>
    <s v="IDY-032"/>
    <x v="4"/>
    <x v="4"/>
    <n v="365"/>
    <n v="43.333333333333336"/>
    <n v="73"/>
    <n v="0.2"/>
    <x v="4"/>
  </r>
  <r>
    <x v="3"/>
    <s v="Campsite 33"/>
    <s v="IDY-033"/>
    <x v="4"/>
    <x v="4"/>
    <n v="365"/>
    <n v="57.727272727272727"/>
    <n v="96"/>
    <n v="0.26301369863013696"/>
    <x v="4"/>
  </r>
  <r>
    <x v="3"/>
    <s v="Campsite 34"/>
    <s v="IDY-034"/>
    <x v="4"/>
    <x v="4"/>
    <n v="365"/>
    <n v="64.5"/>
    <n v="83"/>
    <n v="0.22739726027397261"/>
    <x v="4"/>
  </r>
  <r>
    <x v="3"/>
    <s v="Campsite 35"/>
    <s v="IDY-035"/>
    <x v="4"/>
    <x v="4"/>
    <n v="365"/>
    <n v="49.416666666666664"/>
    <n v="65"/>
    <n v="0.17808219178082191"/>
    <x v="4"/>
  </r>
  <r>
    <x v="3"/>
    <s v="Campsite 36"/>
    <s v="IDY-036"/>
    <x v="4"/>
    <x v="4"/>
    <n v="365"/>
    <n v="97.083333333333329"/>
    <m/>
    <n v="0"/>
    <x v="4"/>
  </r>
  <r>
    <x v="3"/>
    <s v="Campsite 37"/>
    <s v="IDY-037"/>
    <x v="4"/>
    <x v="4"/>
    <n v="365"/>
    <n v="48.583333333333336"/>
    <n v="75"/>
    <n v="0.20547945205479451"/>
    <x v="4"/>
  </r>
  <r>
    <x v="3"/>
    <s v="Campsite 38"/>
    <s v="IDY-038"/>
    <x v="4"/>
    <x v="4"/>
    <n v="365"/>
    <n v="49.727272727272727"/>
    <n v="69"/>
    <n v="0.18904109589041096"/>
    <x v="4"/>
  </r>
  <r>
    <x v="3"/>
    <s v="Campsite 4"/>
    <s v="IDY-004"/>
    <x v="4"/>
    <x v="4"/>
    <n v="365"/>
    <n v="48.916666666666664"/>
    <n v="66"/>
    <n v="0.18082191780821918"/>
    <x v="4"/>
  </r>
  <r>
    <x v="3"/>
    <s v="Campsite 41"/>
    <s v="IDY-041"/>
    <x v="4"/>
    <x v="4"/>
    <n v="365"/>
    <n v="67.833333333333329"/>
    <n v="69"/>
    <n v="0.18904109589041096"/>
    <x v="4"/>
  </r>
  <r>
    <x v="3"/>
    <s v="Campsite 42"/>
    <s v="IDY-042"/>
    <x v="4"/>
    <x v="4"/>
    <n v="365"/>
    <n v="41.81818181818182"/>
    <n v="59"/>
    <n v="0.16164383561643836"/>
    <x v="4"/>
  </r>
  <r>
    <x v="3"/>
    <s v="Campsite 43"/>
    <s v="IDY-043"/>
    <x v="4"/>
    <x v="4"/>
    <n v="365"/>
    <n v="85.666666666666671"/>
    <n v="130"/>
    <n v="0.35616438356164382"/>
    <x v="4"/>
  </r>
  <r>
    <x v="3"/>
    <s v="Campsite 46"/>
    <s v="IDY-045"/>
    <x v="4"/>
    <x v="4"/>
    <n v="365"/>
    <n v="0"/>
    <n v="65"/>
    <n v="0.17808219178082191"/>
    <x v="4"/>
  </r>
  <r>
    <x v="3"/>
    <s v="Campsite 48"/>
    <s v="IDY-047"/>
    <x v="4"/>
    <x v="4"/>
    <n v="365"/>
    <n v="79.333333333333329"/>
    <n v="113"/>
    <n v="0.30958904109589042"/>
    <x v="4"/>
  </r>
  <r>
    <x v="3"/>
    <s v="Campsite 49"/>
    <s v="IDY-048"/>
    <x v="4"/>
    <x v="4"/>
    <n v="365"/>
    <n v="75.909090909090907"/>
    <n v="109"/>
    <n v="0.29863013698630136"/>
    <x v="4"/>
  </r>
  <r>
    <x v="3"/>
    <s v="Campsite 5"/>
    <s v="IDY-005"/>
    <x v="4"/>
    <x v="4"/>
    <n v="365"/>
    <n v="30.727272727272727"/>
    <n v="73"/>
    <n v="0.2"/>
    <x v="4"/>
  </r>
  <r>
    <x v="3"/>
    <s v="Campsite 51"/>
    <s v="IDY-051"/>
    <x v="4"/>
    <x v="4"/>
    <n v="365"/>
    <n v="36.272727272727273"/>
    <n v="72"/>
    <n v="0.19726027397260273"/>
    <x v="4"/>
  </r>
  <r>
    <x v="3"/>
    <s v="Campsite 52"/>
    <s v="IDY-052"/>
    <x v="4"/>
    <x v="4"/>
    <n v="365"/>
    <n v="50.2"/>
    <n v="56"/>
    <n v="0.15342465753424658"/>
    <x v="4"/>
  </r>
  <r>
    <x v="3"/>
    <s v="Campsite 53"/>
    <s v="IDY-053"/>
    <x v="4"/>
    <x v="4"/>
    <n v="365"/>
    <n v="34.666666666666664"/>
    <n v="57"/>
    <n v="0.15616438356164383"/>
    <x v="4"/>
  </r>
  <r>
    <x v="3"/>
    <s v="Campsite 54"/>
    <s v="IDY-054"/>
    <x v="4"/>
    <x v="4"/>
    <n v="365"/>
    <n v="33.166666666666664"/>
    <n v="61"/>
    <n v="0.16712328767123288"/>
    <x v="4"/>
  </r>
  <r>
    <x v="3"/>
    <s v="Campsite 55"/>
    <s v="IDY-055"/>
    <x v="4"/>
    <x v="4"/>
    <n v="365"/>
    <n v="44.666666666666664"/>
    <n v="63"/>
    <n v="0.17260273972602741"/>
    <x v="4"/>
  </r>
  <r>
    <x v="3"/>
    <s v="Campsite 56"/>
    <s v="IDY-056"/>
    <x v="4"/>
    <x v="4"/>
    <n v="365"/>
    <n v="57.75"/>
    <n v="102"/>
    <n v="0.27945205479452057"/>
    <x v="4"/>
  </r>
  <r>
    <x v="3"/>
    <s v="Campsite 57"/>
    <s v="IDY-057"/>
    <x v="4"/>
    <x v="4"/>
    <n v="365"/>
    <n v="58.75"/>
    <n v="90"/>
    <n v="0.24657534246575341"/>
    <x v="4"/>
  </r>
  <r>
    <x v="3"/>
    <s v="Campsite 58"/>
    <s v="IDY-058"/>
    <x v="4"/>
    <x v="4"/>
    <n v="365"/>
    <n v="66.400000000000006"/>
    <n v="98"/>
    <n v="0.26849315068493151"/>
    <x v="4"/>
  </r>
  <r>
    <x v="3"/>
    <s v="Campsite 59"/>
    <s v="IDY-059"/>
    <x v="4"/>
    <x v="4"/>
    <n v="365"/>
    <n v="65.3"/>
    <n v="88"/>
    <n v="0.24109589041095891"/>
    <x v="4"/>
  </r>
  <r>
    <x v="3"/>
    <s v="Campsite 6"/>
    <s v="IDY-006"/>
    <x v="4"/>
    <x v="4"/>
    <n v="365"/>
    <n v="58.75"/>
    <n v="87"/>
    <n v="0.23835616438356164"/>
    <x v="4"/>
  </r>
  <r>
    <x v="3"/>
    <s v="Campsite 60"/>
    <s v="IDY-060"/>
    <x v="4"/>
    <x v="4"/>
    <n v="365"/>
    <n v="54.5"/>
    <n v="78"/>
    <n v="0.21369863013698631"/>
    <x v="4"/>
  </r>
  <r>
    <x v="3"/>
    <s v="Campsite 61"/>
    <s v="IDY-061"/>
    <x v="4"/>
    <x v="4"/>
    <n v="365"/>
    <n v="58.666666666666664"/>
    <n v="70"/>
    <n v="0.19178082191780821"/>
    <x v="4"/>
  </r>
  <r>
    <x v="3"/>
    <s v="Campsite 62"/>
    <s v="IDY-062"/>
    <x v="4"/>
    <x v="4"/>
    <n v="365"/>
    <n v="54.5"/>
    <n v="66"/>
    <n v="0.18082191780821918"/>
    <x v="4"/>
  </r>
  <r>
    <x v="3"/>
    <s v="Campsite 64"/>
    <s v="IDY-064"/>
    <x v="4"/>
    <x v="4"/>
    <n v="365"/>
    <n v="20.09090909090909"/>
    <n v="25"/>
    <n v="6.8493150684931503E-2"/>
    <x v="4"/>
  </r>
  <r>
    <x v="3"/>
    <s v="Campsite 65"/>
    <s v="IDY-065"/>
    <x v="4"/>
    <x v="4"/>
    <n v="365"/>
    <n v="31.444444444444443"/>
    <n v="50"/>
    <n v="0.13698630136986301"/>
    <x v="4"/>
  </r>
  <r>
    <x v="3"/>
    <s v="Campsite 67"/>
    <s v="IDY-067"/>
    <x v="4"/>
    <x v="4"/>
    <n v="365"/>
    <n v="62.333333333333336"/>
    <n v="69"/>
    <n v="0.18904109589041096"/>
    <x v="4"/>
  </r>
  <r>
    <x v="3"/>
    <s v="Campsite 68"/>
    <s v="IDY-068"/>
    <x v="4"/>
    <x v="4"/>
    <n v="365"/>
    <n v="68.8"/>
    <n v="96"/>
    <n v="0.26301369863013696"/>
    <x v="4"/>
  </r>
  <r>
    <x v="3"/>
    <s v="Campsite 69"/>
    <s v="IDY-069"/>
    <x v="4"/>
    <x v="4"/>
    <n v="365"/>
    <n v="67"/>
    <n v="69"/>
    <n v="0.18904109589041096"/>
    <x v="4"/>
  </r>
  <r>
    <x v="3"/>
    <s v="Campsite 7"/>
    <s v="IDY-007"/>
    <x v="4"/>
    <x v="4"/>
    <n v="365"/>
    <n v="39.75"/>
    <n v="69"/>
    <n v="0.18904109589041096"/>
    <x v="4"/>
  </r>
  <r>
    <x v="3"/>
    <s v="Campsite 70"/>
    <s v="IDY-070"/>
    <x v="4"/>
    <x v="4"/>
    <n v="365"/>
    <n v="36.81818181818182"/>
    <n v="84"/>
    <n v="0.23013698630136986"/>
    <x v="4"/>
  </r>
  <r>
    <x v="3"/>
    <s v="Campsite 71"/>
    <s v="IDY-071"/>
    <x v="4"/>
    <x v="4"/>
    <n v="365"/>
    <n v="46.222222222222221"/>
    <n v="70"/>
    <n v="0.19178082191780821"/>
    <x v="4"/>
  </r>
  <r>
    <x v="3"/>
    <s v="Campsite 72"/>
    <s v="IDY-072"/>
    <x v="4"/>
    <x v="4"/>
    <n v="365"/>
    <n v="59.3"/>
    <n v="61"/>
    <n v="0.16712328767123288"/>
    <x v="4"/>
  </r>
  <r>
    <x v="3"/>
    <s v="Campsite 73"/>
    <s v="IDY-073"/>
    <x v="4"/>
    <x v="4"/>
    <n v="365"/>
    <n v="57.7"/>
    <n v="80"/>
    <n v="0.21917808219178081"/>
    <x v="4"/>
  </r>
  <r>
    <x v="3"/>
    <s v="Campsite 74"/>
    <s v="IDY-074"/>
    <x v="4"/>
    <x v="4"/>
    <n v="365"/>
    <n v="28.9"/>
    <n v="56"/>
    <n v="0.15342465753424658"/>
    <x v="4"/>
  </r>
  <r>
    <x v="3"/>
    <s v="Campsite 75"/>
    <s v="IDY-075"/>
    <x v="4"/>
    <x v="4"/>
    <n v="365"/>
    <n v="28.333333333333332"/>
    <n v="64"/>
    <n v="0.17534246575342466"/>
    <x v="4"/>
  </r>
  <r>
    <x v="3"/>
    <s v="Campsite 76"/>
    <s v="IDY-076"/>
    <x v="4"/>
    <x v="4"/>
    <n v="365"/>
    <n v="44.111111111111114"/>
    <n v="61"/>
    <n v="0.16712328767123288"/>
    <x v="4"/>
  </r>
  <r>
    <x v="3"/>
    <s v="Campsite 77"/>
    <s v="IDY-077"/>
    <x v="4"/>
    <x v="4"/>
    <n v="365"/>
    <n v="36.777777777777779"/>
    <n v="53"/>
    <n v="0.14520547945205478"/>
    <x v="4"/>
  </r>
  <r>
    <x v="3"/>
    <s v="Campsite 78"/>
    <s v="IDY-078"/>
    <x v="4"/>
    <x v="4"/>
    <n v="365"/>
    <n v="59.333333333333336"/>
    <n v="93"/>
    <n v="0.25479452054794521"/>
    <x v="4"/>
  </r>
  <r>
    <x v="3"/>
    <s v="Campsite 79"/>
    <s v="IDY-079"/>
    <x v="4"/>
    <x v="4"/>
    <n v="365"/>
    <n v="36.545454545454547"/>
    <n v="68"/>
    <n v="0.18630136986301371"/>
    <x v="4"/>
  </r>
  <r>
    <x v="3"/>
    <s v="Campsite 8"/>
    <s v="IDY-008"/>
    <x v="4"/>
    <x v="4"/>
    <n v="365"/>
    <n v="35.200000000000003"/>
    <n v="58"/>
    <n v="0.15890410958904111"/>
    <x v="4"/>
  </r>
  <r>
    <x v="3"/>
    <s v="Campsite 80"/>
    <s v="IDY-080"/>
    <x v="4"/>
    <x v="4"/>
    <n v="365"/>
    <n v="52.4"/>
    <n v="64"/>
    <n v="0.17534246575342466"/>
    <x v="4"/>
  </r>
  <r>
    <x v="3"/>
    <s v="Campsite 81"/>
    <s v="IDY-081"/>
    <x v="4"/>
    <x v="4"/>
    <n v="365"/>
    <n v="51.5"/>
    <n v="78"/>
    <n v="0.21369863013698631"/>
    <x v="4"/>
  </r>
  <r>
    <x v="3"/>
    <s v="Campsite 82"/>
    <s v="IDY-082"/>
    <x v="4"/>
    <x v="4"/>
    <n v="365"/>
    <n v="40.1"/>
    <n v="73"/>
    <n v="0.2"/>
    <x v="4"/>
  </r>
  <r>
    <x v="3"/>
    <s v="Campsite 85"/>
    <s v="IDY-085"/>
    <x v="4"/>
    <x v="4"/>
    <n v="365"/>
    <n v="63.555555555555557"/>
    <n v="86"/>
    <n v="0.23561643835616439"/>
    <x v="4"/>
  </r>
  <r>
    <x v="3"/>
    <s v="Campsite 86"/>
    <s v="IDY-086"/>
    <x v="4"/>
    <x v="4"/>
    <n v="365"/>
    <n v="59.666666666666664"/>
    <n v="98"/>
    <n v="0.26849315068493151"/>
    <x v="4"/>
  </r>
  <r>
    <x v="3"/>
    <s v="Campsite 87"/>
    <s v="IDY-087"/>
    <x v="4"/>
    <x v="4"/>
    <n v="365"/>
    <n v="72"/>
    <n v="89"/>
    <n v="0.24383561643835616"/>
    <x v="4"/>
  </r>
  <r>
    <x v="3"/>
    <s v="Campsite 88"/>
    <s v="IDY-088"/>
    <x v="4"/>
    <x v="4"/>
    <n v="365"/>
    <n v="43.8"/>
    <n v="81"/>
    <n v="0.22191780821917809"/>
    <x v="4"/>
  </r>
  <r>
    <x v="3"/>
    <s v="Campsite 89"/>
    <s v="IDY-089"/>
    <x v="4"/>
    <x v="4"/>
    <n v="365"/>
    <n v="72.666666666666671"/>
    <n v="88"/>
    <n v="0.24109589041095891"/>
    <x v="4"/>
  </r>
  <r>
    <x v="3"/>
    <s v="Campsite 90"/>
    <s v="IDY-090"/>
    <x v="4"/>
    <x v="4"/>
    <n v="365"/>
    <n v="90.6"/>
    <n v="104"/>
    <n v="0.28493150684931506"/>
    <x v="4"/>
  </r>
  <r>
    <x v="3"/>
    <s v="Campsite 91"/>
    <s v="IDY-091"/>
    <x v="4"/>
    <x v="4"/>
    <n v="365"/>
    <n v="84.8"/>
    <n v="39"/>
    <n v="0.10684931506849316"/>
    <x v="4"/>
  </r>
  <r>
    <x v="3"/>
    <s v="Host 1 (Shop)"/>
    <s v="IDY-0H1"/>
    <x v="4"/>
    <x v="4"/>
    <n v="365"/>
    <n v="53.8"/>
    <n v="1"/>
    <n v="2.7397260273972603E-3"/>
    <x v="4"/>
  </r>
  <r>
    <x v="3"/>
    <s v="Host 2 (Driveway)"/>
    <s v="IDY-0H2"/>
    <x v="4"/>
    <x v="4"/>
    <n v="365"/>
    <n v="31.181818181818183"/>
    <n v="25"/>
    <n v="6.8493150684931503E-2"/>
    <x v="4"/>
  </r>
  <r>
    <x v="3"/>
    <s v="Host 3"/>
    <s v="IDY-0H3"/>
    <x v="4"/>
    <x v="4"/>
    <n v="365"/>
    <n v="0"/>
    <n v="29"/>
    <n v="7.9452054794520555E-2"/>
    <x v="4"/>
  </r>
  <r>
    <x v="4"/>
    <s v="Campsite 1"/>
    <s v="MCL-01 EQ"/>
    <x v="4"/>
    <x v="4"/>
    <n v="365"/>
    <n v="6.666666666666667"/>
    <n v="28"/>
    <n v="7.6712328767123292E-2"/>
    <x v="4"/>
  </r>
  <r>
    <x v="4"/>
    <s v="Campsite 2"/>
    <s v="MCL-02 EQ"/>
    <x v="4"/>
    <x v="4"/>
    <n v="365"/>
    <n v="8.6"/>
    <n v="10"/>
    <n v="2.7397260273972601E-2"/>
    <x v="4"/>
  </r>
  <r>
    <x v="4"/>
    <s v="Campsite 3"/>
    <s v="MCL-03 EQ"/>
    <x v="4"/>
    <x v="4"/>
    <n v="365"/>
    <n v="7.4"/>
    <n v="16"/>
    <n v="4.3835616438356165E-2"/>
    <x v="4"/>
  </r>
  <r>
    <x v="4"/>
    <s v="Campsite 4"/>
    <s v="MCL-04 EQ"/>
    <x v="4"/>
    <x v="4"/>
    <n v="365"/>
    <n v="1"/>
    <n v="9"/>
    <n v="2.4657534246575342E-2"/>
    <x v="4"/>
  </r>
  <r>
    <x v="4"/>
    <s v="Campsite 5"/>
    <s v="MCL-05 EQ"/>
    <x v="4"/>
    <x v="4"/>
    <n v="365"/>
    <n v="9"/>
    <n v="16"/>
    <n v="4.3835616438356165E-2"/>
    <x v="4"/>
  </r>
  <r>
    <x v="4"/>
    <s v="Campsite 6"/>
    <s v="MCL-06 EQ"/>
    <x v="4"/>
    <x v="4"/>
    <n v="365"/>
    <n v="2"/>
    <n v="10"/>
    <n v="2.7397260273972601E-2"/>
    <x v="4"/>
  </r>
  <r>
    <x v="4"/>
    <s v="Campsite 7"/>
    <s v="MCL-07 EQ"/>
    <x v="4"/>
    <x v="4"/>
    <n v="365"/>
    <n v="2.2000000000000002"/>
    <n v="30"/>
    <n v="8.2191780821917804E-2"/>
    <x v="4"/>
  </r>
  <r>
    <x v="4"/>
    <s v="Campsite 8"/>
    <s v="MCL-08 EQ"/>
    <x v="4"/>
    <x v="4"/>
    <n v="365"/>
    <n v="0"/>
    <n v="31"/>
    <n v="8.4931506849315067E-2"/>
    <x v="4"/>
  </r>
  <r>
    <x v="4"/>
    <s v="Campsite 9"/>
    <s v="MCL-09 EQ"/>
    <x v="4"/>
    <x v="4"/>
    <n v="365"/>
    <n v="1"/>
    <n v="25"/>
    <n v="6.8493150684931503E-2"/>
    <x v="4"/>
  </r>
  <r>
    <x v="4"/>
    <s v="Campsite 10"/>
    <s v="MCL-10 EQ"/>
    <x v="4"/>
    <x v="4"/>
    <n v="365"/>
    <n v="3.75"/>
    <n v="28"/>
    <n v="7.6712328767123292E-2"/>
    <x v="4"/>
  </r>
  <r>
    <x v="4"/>
    <s v="Campsite 11"/>
    <s v="MCL-11 EQ"/>
    <x v="4"/>
    <x v="4"/>
    <n v="365"/>
    <n v="0"/>
    <n v="30"/>
    <n v="8.2191780821917804E-2"/>
    <x v="4"/>
  </r>
  <r>
    <x v="4"/>
    <s v="Campsite 12"/>
    <s v="MCL-12 EQ"/>
    <x v="4"/>
    <x v="4"/>
    <n v="365"/>
    <n v="0"/>
    <n v="30"/>
    <n v="8.2191780821917804E-2"/>
    <x v="4"/>
  </r>
  <r>
    <x v="4"/>
    <s v="Campsite 13"/>
    <s v="MCL-13 EQ"/>
    <x v="4"/>
    <x v="4"/>
    <n v="365"/>
    <n v="3.3333333333333335"/>
    <n v="11"/>
    <n v="3.0136986301369864E-2"/>
    <x v="4"/>
  </r>
  <r>
    <x v="4"/>
    <s v="Campsite 14"/>
    <s v="MCL-14 EQ"/>
    <x v="4"/>
    <x v="4"/>
    <n v="365"/>
    <n v="1"/>
    <n v="2"/>
    <n v="5.4794520547945206E-3"/>
    <x v="4"/>
  </r>
  <r>
    <x v="4"/>
    <s v="Campsite 15"/>
    <s v="MCL-15 EQ"/>
    <x v="4"/>
    <x v="4"/>
    <n v="365"/>
    <n v="2.5"/>
    <n v="6"/>
    <n v="1.643835616438356E-2"/>
    <x v="4"/>
  </r>
  <r>
    <x v="4"/>
    <s v="Campsite 16"/>
    <s v="MCL-16 EQ"/>
    <x v="4"/>
    <x v="4"/>
    <n v="365"/>
    <n v="4"/>
    <n v="6"/>
    <n v="1.643835616438356E-2"/>
    <x v="4"/>
  </r>
  <r>
    <x v="4"/>
    <s v="Campsite 17"/>
    <s v="MCL-17 EQ"/>
    <x v="4"/>
    <x v="4"/>
    <n v="365"/>
    <n v="10.6"/>
    <n v="27"/>
    <n v="7.3972602739726029E-2"/>
    <x v="4"/>
  </r>
  <r>
    <x v="4"/>
    <s v="Campsite 18"/>
    <s v="MCL-18 EQ"/>
    <x v="4"/>
    <x v="4"/>
    <n v="365"/>
    <n v="16.5"/>
    <n v="12"/>
    <n v="3.287671232876712E-2"/>
    <x v="4"/>
  </r>
  <r>
    <x v="4"/>
    <s v="Campsite 19"/>
    <s v="MCL-19 EQ"/>
    <x v="4"/>
    <x v="4"/>
    <n v="365"/>
    <n v="0"/>
    <n v="2"/>
    <n v="5.4794520547945206E-3"/>
    <x v="4"/>
  </r>
  <r>
    <x v="4"/>
    <s v="Campsite 20"/>
    <s v="MCL-20 EQ"/>
    <x v="4"/>
    <x v="4"/>
    <n v="365"/>
    <n v="0"/>
    <n v="2"/>
    <n v="5.4794520547945206E-3"/>
    <x v="4"/>
  </r>
  <r>
    <x v="4"/>
    <s v="Campsite 21"/>
    <s v="MCL-21 EQ"/>
    <x v="4"/>
    <x v="4"/>
    <n v="365"/>
    <n v="0"/>
    <n v="2"/>
    <n v="5.4794520547945206E-3"/>
    <x v="4"/>
  </r>
  <r>
    <x v="4"/>
    <s v="Campsite 22"/>
    <s v="MCL-22 EQ"/>
    <x v="4"/>
    <x v="4"/>
    <n v="365"/>
    <n v="0"/>
    <n v="2"/>
    <n v="5.4794520547945206E-3"/>
    <x v="4"/>
  </r>
  <r>
    <x v="4"/>
    <s v="Campsite 23"/>
    <s v="MCL-23 EQ"/>
    <x v="4"/>
    <x v="4"/>
    <n v="365"/>
    <n v="0"/>
    <n v="2"/>
    <n v="5.4794520547945206E-3"/>
    <x v="4"/>
  </r>
  <r>
    <x v="4"/>
    <s v="Campsite 24"/>
    <s v="MCL-24 EQ"/>
    <x v="4"/>
    <x v="4"/>
    <n v="365"/>
    <n v="0"/>
    <n v="2"/>
    <n v="5.4794520547945206E-3"/>
    <x v="4"/>
  </r>
  <r>
    <x v="4"/>
    <s v="Campsite 25"/>
    <s v="MCL-25 EQ"/>
    <x v="4"/>
    <x v="4"/>
    <n v="365"/>
    <n v="0"/>
    <n v="2"/>
    <n v="5.4794520547945206E-3"/>
    <x v="4"/>
  </r>
  <r>
    <x v="4"/>
    <s v="Campsite 26"/>
    <s v="MCL-26 EQ"/>
    <x v="4"/>
    <x v="4"/>
    <n v="365"/>
    <n v="0"/>
    <n v="2"/>
    <n v="5.4794520547945206E-3"/>
    <x v="4"/>
  </r>
  <r>
    <x v="4"/>
    <s v="Host 1 (Shop)"/>
    <s v="MCL-0H1"/>
    <x v="4"/>
    <x v="4"/>
    <n v="365"/>
    <n v="0"/>
    <n v="2"/>
    <n v="5.4794520547945206E-3"/>
    <x v="4"/>
  </r>
  <r>
    <x v="4"/>
    <s v="Host 2 (Equestrian)"/>
    <s v="MCL-0H2"/>
    <x v="4"/>
    <x v="4"/>
    <n v="365"/>
    <n v="0"/>
    <n v="2"/>
    <n v="5.4794520547945206E-3"/>
    <x v="4"/>
  </r>
  <r>
    <x v="4"/>
    <s v="Overflow 27"/>
    <s v="MCL-OF-27"/>
    <x v="4"/>
    <x v="4"/>
    <n v="365"/>
    <n v="0"/>
    <n v="2"/>
    <n v="5.4794520547945206E-3"/>
    <x v="4"/>
  </r>
  <r>
    <x v="4"/>
    <s v="Overflow 28"/>
    <s v="MCL-OF-28"/>
    <x v="4"/>
    <x v="4"/>
    <n v="365"/>
    <n v="0"/>
    <n v="2"/>
    <n v="5.4794520547945206E-3"/>
    <x v="4"/>
  </r>
  <r>
    <x v="4"/>
    <s v="Overflow 29"/>
    <s v="MCL-OF-29"/>
    <x v="4"/>
    <x v="4"/>
    <n v="365"/>
    <n v="0"/>
    <n v="2"/>
    <n v="5.4794520547945206E-3"/>
    <x v="4"/>
  </r>
  <r>
    <x v="4"/>
    <s v="Overflow 30"/>
    <s v="MCL-OF-30"/>
    <x v="4"/>
    <x v="4"/>
    <n v="365"/>
    <n v="0"/>
    <n v="2"/>
    <n v="5.4794520547945206E-3"/>
    <x v="4"/>
  </r>
  <r>
    <x v="5"/>
    <s v="Campsite A1"/>
    <s v="MFL-A01"/>
    <x v="4"/>
    <x v="4"/>
    <n v="365"/>
    <n v="28.5"/>
    <n v="17"/>
    <n v="4.6575342465753428E-2"/>
    <x v="4"/>
  </r>
  <r>
    <x v="5"/>
    <s v="Campsite A10"/>
    <s v="MFL-A10"/>
    <x v="4"/>
    <x v="4"/>
    <n v="365"/>
    <n v="14.416666666666666"/>
    <n v="23"/>
    <n v="6.3013698630136991E-2"/>
    <x v="4"/>
  </r>
  <r>
    <x v="5"/>
    <s v="Campsite A11"/>
    <s v="MFL-A11"/>
    <x v="4"/>
    <x v="4"/>
    <n v="365"/>
    <n v="10.545454545454545"/>
    <n v="15"/>
    <n v="4.1095890410958902E-2"/>
    <x v="4"/>
  </r>
  <r>
    <x v="5"/>
    <s v="Campsite A12"/>
    <s v="MFL-A12"/>
    <x v="4"/>
    <x v="4"/>
    <n v="365"/>
    <n v="17.5"/>
    <n v="30"/>
    <n v="8.2191780821917804E-2"/>
    <x v="4"/>
  </r>
  <r>
    <x v="5"/>
    <s v="Campsite A13"/>
    <s v="MFL-A13"/>
    <x v="4"/>
    <x v="4"/>
    <n v="365"/>
    <n v="25.9"/>
    <n v="37"/>
    <n v="0.10136986301369863"/>
    <x v="4"/>
  </r>
  <r>
    <x v="5"/>
    <s v="Campsite A14"/>
    <s v="MFL-A14"/>
    <x v="4"/>
    <x v="4"/>
    <n v="365"/>
    <n v="16.8"/>
    <n v="15"/>
    <n v="4.1095890410958902E-2"/>
    <x v="4"/>
  </r>
  <r>
    <x v="5"/>
    <s v="Campsite A15"/>
    <s v="MFL-A15"/>
    <x v="4"/>
    <x v="4"/>
    <n v="365"/>
    <n v="14.454545454545455"/>
    <n v="40"/>
    <n v="0.1095890410958904"/>
    <x v="4"/>
  </r>
  <r>
    <x v="5"/>
    <s v="Campsite A16"/>
    <s v="MFL-A16"/>
    <x v="4"/>
    <x v="4"/>
    <n v="365"/>
    <n v="15.777777777777779"/>
    <n v="25"/>
    <n v="6.8493150684931503E-2"/>
    <x v="4"/>
  </r>
  <r>
    <x v="5"/>
    <s v="Campsite A17"/>
    <s v="MFL-A17"/>
    <x v="4"/>
    <x v="4"/>
    <n v="365"/>
    <n v="14.5"/>
    <n v="18"/>
    <n v="4.9315068493150684E-2"/>
    <x v="4"/>
  </r>
  <r>
    <x v="5"/>
    <s v="Campsite A18"/>
    <s v="MFL-A18"/>
    <x v="4"/>
    <x v="4"/>
    <n v="365"/>
    <n v="14.333333333333334"/>
    <n v="16"/>
    <n v="4.3835616438356165E-2"/>
    <x v="4"/>
  </r>
  <r>
    <x v="5"/>
    <s v="Campsite A2"/>
    <s v="MFL-A02"/>
    <x v="4"/>
    <x v="4"/>
    <n v="365"/>
    <n v="24.1"/>
    <n v="15"/>
    <n v="4.1095890410958902E-2"/>
    <x v="4"/>
  </r>
  <r>
    <x v="5"/>
    <s v="Campsite A3"/>
    <s v="MFL-A03"/>
    <x v="4"/>
    <x v="4"/>
    <n v="365"/>
    <n v="7.375"/>
    <n v="11"/>
    <n v="3.0136986301369864E-2"/>
    <x v="4"/>
  </r>
  <r>
    <x v="5"/>
    <s v="Campsite A4"/>
    <s v="MFL-A04"/>
    <x v="4"/>
    <x v="4"/>
    <n v="365"/>
    <n v="11.7"/>
    <n v="8"/>
    <n v="2.1917808219178082E-2"/>
    <x v="4"/>
  </r>
  <r>
    <x v="5"/>
    <s v="Campsite A5"/>
    <s v="MFL-A05"/>
    <x v="4"/>
    <x v="4"/>
    <n v="365"/>
    <n v="9.375"/>
    <n v="9"/>
    <n v="2.4657534246575342E-2"/>
    <x v="4"/>
  </r>
  <r>
    <x v="5"/>
    <s v="Campsite A6"/>
    <s v="MFL-A06"/>
    <x v="4"/>
    <x v="4"/>
    <n v="365"/>
    <n v="32.81818181818182"/>
    <n v="9"/>
    <n v="2.4657534246575342E-2"/>
    <x v="4"/>
  </r>
  <r>
    <x v="5"/>
    <s v="Campsite A7"/>
    <s v="MFL-A07"/>
    <x v="4"/>
    <x v="4"/>
    <n v="365"/>
    <n v="22.444444444444443"/>
    <n v="40"/>
    <n v="0.1095890410958904"/>
    <x v="4"/>
  </r>
  <r>
    <x v="5"/>
    <s v="Campsite A8"/>
    <s v="MFL-A08"/>
    <x v="4"/>
    <x v="4"/>
    <n v="365"/>
    <n v="15.555555555555555"/>
    <n v="11"/>
    <n v="3.0136986301369864E-2"/>
    <x v="4"/>
  </r>
  <r>
    <x v="5"/>
    <s v="Campsite A9"/>
    <s v="MFL-A09"/>
    <x v="4"/>
    <x v="4"/>
    <n v="365"/>
    <n v="7.2727272727272725"/>
    <n v="10"/>
    <n v="2.7397260273972601E-2"/>
    <x v="4"/>
  </r>
  <r>
    <x v="6"/>
    <s v="Campsite 137"/>
    <s v="SKN-137"/>
    <x v="4"/>
    <x v="4"/>
    <n v="365"/>
    <n v="36.083333333333336"/>
    <n v="84"/>
    <n v="0.23013698630136986"/>
    <x v="4"/>
  </r>
  <r>
    <x v="6"/>
    <s v="Campsite 138"/>
    <s v="SKN-138"/>
    <x v="4"/>
    <x v="4"/>
    <n v="365"/>
    <n v="39.545454545454547"/>
    <n v="77"/>
    <n v="0.21095890410958903"/>
    <x v="4"/>
  </r>
  <r>
    <x v="6"/>
    <s v="Campsite 139"/>
    <s v="SKN-139"/>
    <x v="4"/>
    <x v="4"/>
    <n v="365"/>
    <n v="40.636363636363633"/>
    <n v="73"/>
    <n v="0.2"/>
    <x v="4"/>
  </r>
  <r>
    <x v="6"/>
    <s v="Campsite 140"/>
    <s v="SKN-140"/>
    <x v="4"/>
    <x v="4"/>
    <n v="365"/>
    <n v="33.166666666666664"/>
    <n v="70"/>
    <n v="0.19178082191780821"/>
    <x v="4"/>
  </r>
  <r>
    <x v="6"/>
    <s v="Campsite 141"/>
    <s v="SKN-141"/>
    <x v="4"/>
    <x v="4"/>
    <n v="365"/>
    <n v="39"/>
    <n v="78"/>
    <n v="0.21369863013698631"/>
    <x v="4"/>
  </r>
  <r>
    <x v="6"/>
    <s v="Campsite 142"/>
    <s v="SKN-142"/>
    <x v="4"/>
    <x v="4"/>
    <n v="365"/>
    <n v="59.083333333333336"/>
    <n v="87"/>
    <n v="0.23835616438356164"/>
    <x v="4"/>
  </r>
  <r>
    <x v="6"/>
    <s v="Campsite 143"/>
    <s v="SKN-143"/>
    <x v="4"/>
    <x v="4"/>
    <n v="365"/>
    <n v="56.583333333333336"/>
    <n v="114"/>
    <n v="0.31232876712328766"/>
    <x v="4"/>
  </r>
  <r>
    <x v="6"/>
    <s v="Campsite 144"/>
    <s v="SKN-144"/>
    <x v="4"/>
    <x v="4"/>
    <n v="365"/>
    <n v="45.25"/>
    <n v="87"/>
    <n v="0.23835616438356164"/>
    <x v="4"/>
  </r>
  <r>
    <x v="6"/>
    <s v="Campsite 145"/>
    <s v="SKN-145"/>
    <x v="4"/>
    <x v="4"/>
    <n v="365"/>
    <n v="59.333333333333336"/>
    <n v="94"/>
    <n v="0.25753424657534246"/>
    <x v="4"/>
  </r>
  <r>
    <x v="6"/>
    <s v="Campsite 146"/>
    <s v="SKN-146"/>
    <x v="4"/>
    <x v="4"/>
    <n v="365"/>
    <n v="27.583333333333332"/>
    <n v="87"/>
    <n v="0.23835616438356164"/>
    <x v="4"/>
  </r>
  <r>
    <x v="6"/>
    <s v="Campsite 159"/>
    <s v="SKN-159"/>
    <x v="4"/>
    <x v="4"/>
    <n v="365"/>
    <n v="68.63636363636364"/>
    <n v="78"/>
    <n v="0.21369863013698631"/>
    <x v="4"/>
  </r>
  <r>
    <x v="6"/>
    <s v="Campsite 160"/>
    <s v="SKN-160"/>
    <x v="4"/>
    <x v="4"/>
    <n v="365"/>
    <n v="42.363636363636367"/>
    <n v="86"/>
    <n v="0.23561643835616439"/>
    <x v="4"/>
  </r>
  <r>
    <x v="6"/>
    <s v="Campsite 161"/>
    <s v="SKN-161"/>
    <x v="4"/>
    <x v="4"/>
    <n v="365"/>
    <n v="73.833333333333329"/>
    <n v="66"/>
    <n v="0.18082191780821918"/>
    <x v="4"/>
  </r>
  <r>
    <x v="6"/>
    <s v="Campsite 162"/>
    <s v="SKN-162"/>
    <x v="4"/>
    <x v="4"/>
    <n v="365"/>
    <n v="55.545454545454547"/>
    <n v="83"/>
    <n v="0.22739726027397261"/>
    <x v="4"/>
  </r>
  <r>
    <x v="6"/>
    <s v="Campsite 163"/>
    <s v="SKN-163"/>
    <x v="4"/>
    <x v="4"/>
    <n v="365"/>
    <n v="35.083333333333336"/>
    <n v="80"/>
    <n v="0.21917808219178081"/>
    <x v="4"/>
  </r>
  <r>
    <x v="6"/>
    <s v="Campsite 164"/>
    <s v="SKN-164"/>
    <x v="4"/>
    <x v="4"/>
    <n v="365"/>
    <n v="45.909090909090907"/>
    <n v="87"/>
    <n v="0.23835616438356164"/>
    <x v="4"/>
  </r>
  <r>
    <x v="6"/>
    <s v="Campsite 165"/>
    <s v="SKN-165"/>
    <x v="4"/>
    <x v="4"/>
    <n v="365"/>
    <n v="29.166666666666668"/>
    <n v="71"/>
    <n v="0.19452054794520549"/>
    <x v="4"/>
  </r>
  <r>
    <x v="6"/>
    <s v="Campsite 166"/>
    <s v="SKN-166"/>
    <x v="4"/>
    <x v="4"/>
    <n v="365"/>
    <n v="69.833333333333329"/>
    <n v="76"/>
    <n v="0.20821917808219179"/>
    <x v="4"/>
  </r>
  <r>
    <x v="6"/>
    <s v="Campsite 167"/>
    <s v="SKN-167"/>
    <x v="4"/>
    <x v="4"/>
    <n v="365"/>
    <n v="47.81818181818182"/>
    <n v="74"/>
    <n v="0.20273972602739726"/>
    <x v="4"/>
  </r>
  <r>
    <x v="6"/>
    <s v="Campsite 168"/>
    <s v="SKN-168"/>
    <x v="4"/>
    <x v="4"/>
    <n v="365"/>
    <n v="40.916666666666664"/>
    <n v="117"/>
    <n v="0.32054794520547947"/>
    <x v="4"/>
  </r>
  <r>
    <x v="6"/>
    <s v="Campsite 182"/>
    <s v="SKN-182"/>
    <x v="4"/>
    <x v="4"/>
    <n v="365"/>
    <n v="49.25"/>
    <n v="117"/>
    <n v="0.32054794520547947"/>
    <x v="4"/>
  </r>
  <r>
    <x v="6"/>
    <s v="Campsite 183"/>
    <s v="SKN-183"/>
    <x v="4"/>
    <x v="4"/>
    <n v="365"/>
    <n v="75.090909090909093"/>
    <n v="97"/>
    <n v="0.26575342465753427"/>
    <x v="4"/>
  </r>
  <r>
    <x v="6"/>
    <s v="Campsite 184"/>
    <s v="SKN-184"/>
    <x v="4"/>
    <x v="4"/>
    <n v="365"/>
    <n v="38.416666666666664"/>
    <n v="98"/>
    <n v="0.26849315068493151"/>
    <x v="4"/>
  </r>
  <r>
    <x v="6"/>
    <s v="Campsite 185"/>
    <s v="SKN-185"/>
    <x v="4"/>
    <x v="4"/>
    <n v="365"/>
    <n v="46"/>
    <n v="96"/>
    <n v="0.26301369863013696"/>
    <x v="4"/>
  </r>
  <r>
    <x v="6"/>
    <s v="Campsite 186"/>
    <s v="SKN-186"/>
    <x v="4"/>
    <x v="4"/>
    <n v="365"/>
    <n v="33.81818181818182"/>
    <n v="95"/>
    <n v="0.26027397260273971"/>
    <x v="4"/>
  </r>
  <r>
    <x v="6"/>
    <s v="Campsite 187"/>
    <s v="SKN-187"/>
    <x v="4"/>
    <x v="4"/>
    <n v="365"/>
    <n v="41.916666666666664"/>
    <n v="72"/>
    <n v="0.19726027397260273"/>
    <x v="4"/>
  </r>
  <r>
    <x v="6"/>
    <s v="Campsite 188"/>
    <s v="SKN-188"/>
    <x v="4"/>
    <x v="4"/>
    <n v="365"/>
    <n v="61.166666666666664"/>
    <n v="107"/>
    <n v="0.29315068493150687"/>
    <x v="4"/>
  </r>
  <r>
    <x v="6"/>
    <s v="Campsite 189"/>
    <s v="SKN-189"/>
    <x v="4"/>
    <x v="4"/>
    <n v="365"/>
    <n v="49.333333333333336"/>
    <n v="107"/>
    <n v="0.29315068493150687"/>
    <x v="4"/>
  </r>
  <r>
    <x v="6"/>
    <s v="Campsite 190"/>
    <s v="SKN-190"/>
    <x v="4"/>
    <x v="4"/>
    <n v="365"/>
    <n v="48"/>
    <n v="85"/>
    <n v="0.23287671232876711"/>
    <x v="4"/>
  </r>
  <r>
    <x v="6"/>
    <s v="Campsite 191"/>
    <s v="SKN-191"/>
    <x v="4"/>
    <x v="4"/>
    <n v="365"/>
    <n v="70.090909090909093"/>
    <n v="119"/>
    <n v="0.32602739726027397"/>
    <x v="4"/>
  </r>
  <r>
    <x v="6"/>
    <s v="Campsite 192"/>
    <s v="SKN-192"/>
    <x v="4"/>
    <x v="4"/>
    <n v="365"/>
    <n v="42"/>
    <n v="106"/>
    <n v="0.29041095890410956"/>
    <x v="4"/>
  </r>
  <r>
    <x v="1"/>
    <s v="Campsite 1"/>
    <s v="CAH-001"/>
    <x v="5"/>
    <x v="5"/>
    <n v="365"/>
    <n v="64.428571428571431"/>
    <n v="18"/>
    <n v="4.9315068493150684E-2"/>
    <x v="5"/>
  </r>
  <r>
    <x v="1"/>
    <s v="Campsite 28"/>
    <s v="CAH-028"/>
    <x v="5"/>
    <x v="5"/>
    <n v="365"/>
    <n v="190.25"/>
    <n v="187"/>
    <n v="0.51232876712328768"/>
    <x v="5"/>
  </r>
  <r>
    <x v="1"/>
    <s v="Campsite 30"/>
    <s v="CAH-030"/>
    <x v="5"/>
    <x v="5"/>
    <n v="365"/>
    <n v="268.5"/>
    <n v="190"/>
    <n v="0.52054794520547942"/>
    <x v="5"/>
  </r>
  <r>
    <x v="5"/>
    <s v="Campsite B10"/>
    <s v="MFL-B10"/>
    <x v="5"/>
    <x v="5"/>
    <n v="365"/>
    <n v="46"/>
    <n v="49"/>
    <n v="0.13424657534246576"/>
    <x v="0"/>
  </r>
  <r>
    <x v="5"/>
    <s v="Campsite B11"/>
    <s v="MFL-B11"/>
    <x v="5"/>
    <x v="5"/>
    <n v="365"/>
    <n v="403.66666666666669"/>
    <n v="77"/>
    <n v="0.21095890410958903"/>
    <x v="0"/>
  </r>
  <r>
    <x v="5"/>
    <s v="Campsite B12"/>
    <s v="MFL-B12"/>
    <x v="5"/>
    <x v="5"/>
    <n v="365"/>
    <n v="0"/>
    <n v="4"/>
    <n v="1.0958904109589041E-2"/>
    <x v="0"/>
  </r>
  <r>
    <x v="5"/>
    <s v="Campsite B6"/>
    <s v="MFL-B06"/>
    <x v="5"/>
    <x v="5"/>
    <n v="365"/>
    <n v="0"/>
    <n v="4"/>
    <n v="1.0958904109589041E-2"/>
    <x v="0"/>
  </r>
  <r>
    <x v="5"/>
    <s v="Campsite B7"/>
    <s v="MFL-B07"/>
    <x v="5"/>
    <x v="5"/>
    <n v="365"/>
    <n v="313.39999999999998"/>
    <n v="14"/>
    <n v="3.8356164383561646E-2"/>
    <x v="0"/>
  </r>
  <r>
    <x v="5"/>
    <s v="Campsite B8"/>
    <s v="MFL-B08"/>
    <x v="5"/>
    <x v="5"/>
    <n v="365"/>
    <n v="788.83333333333337"/>
    <n v="61"/>
    <n v="0.16712328767123288"/>
    <x v="0"/>
  </r>
  <r>
    <x v="0"/>
    <s v="Campsite 6"/>
    <s v="RJU-006"/>
    <x v="5"/>
    <x v="5"/>
    <n v="365"/>
    <n v="174.58333333333334"/>
    <n v="54"/>
    <n v="0.14794520547945206"/>
    <x v="5"/>
  </r>
  <r>
    <x v="0"/>
    <s v="Campsite 7"/>
    <s v="RJU-007"/>
    <x v="5"/>
    <x v="5"/>
    <n v="365"/>
    <n v="235.41666666666666"/>
    <n v="253"/>
    <n v="0.69315068493150689"/>
    <x v="5"/>
  </r>
  <r>
    <x v="0"/>
    <s v="Campsite 8"/>
    <s v="RJU-008"/>
    <x v="5"/>
    <x v="5"/>
    <n v="365"/>
    <n v="189.33333333333334"/>
    <n v="258"/>
    <n v="0.70684931506849313"/>
    <x v="5"/>
  </r>
  <r>
    <x v="0"/>
    <s v="Campsite 201"/>
    <s v="RJU-201"/>
    <x v="5"/>
    <x v="5"/>
    <n v="365"/>
    <n v="371.33333333333331"/>
    <n v="321"/>
    <n v="0.8794520547945206"/>
    <x v="5"/>
  </r>
  <r>
    <x v="0"/>
    <s v="Campsite 202"/>
    <s v="RJU-202"/>
    <x v="5"/>
    <x v="5"/>
    <n v="365"/>
    <n v="264.25"/>
    <n v="302"/>
    <n v="0.82739726027397265"/>
    <x v="5"/>
  </r>
  <r>
    <x v="0"/>
    <s v="Campsite 203"/>
    <s v="RJU-203"/>
    <x v="5"/>
    <x v="5"/>
    <n v="365"/>
    <n v="288.41666666666669"/>
    <n v="313"/>
    <n v="0.8575342465753425"/>
    <x v="5"/>
  </r>
  <r>
    <x v="0"/>
    <s v="Campsite 204"/>
    <s v="RJU-204"/>
    <x v="5"/>
    <x v="5"/>
    <n v="365"/>
    <n v="282"/>
    <n v="297"/>
    <n v="0.81369863013698629"/>
    <x v="5"/>
  </r>
  <r>
    <x v="0"/>
    <s v="Campsite 205"/>
    <s v="RJU-205"/>
    <x v="5"/>
    <x v="5"/>
    <n v="365"/>
    <n v="290.83333333333331"/>
    <n v="314"/>
    <n v="0.86027397260273974"/>
    <x v="5"/>
  </r>
  <r>
    <x v="0"/>
    <s v="Campsite 206"/>
    <s v="RJU-206"/>
    <x v="5"/>
    <x v="5"/>
    <n v="365"/>
    <n v="272.25"/>
    <n v="296"/>
    <n v="0.81095890410958904"/>
    <x v="5"/>
  </r>
  <r>
    <x v="0"/>
    <s v="Campsite 207"/>
    <s v="RJU-207"/>
    <x v="5"/>
    <x v="5"/>
    <n v="365"/>
    <n v="283.25"/>
    <n v="306"/>
    <n v="0.83835616438356164"/>
    <x v="5"/>
  </r>
  <r>
    <x v="0"/>
    <s v="Campsite 208"/>
    <s v="RJU-208"/>
    <x v="5"/>
    <x v="5"/>
    <n v="365"/>
    <n v="281.08333333333331"/>
    <n v="295"/>
    <n v="0.80821917808219179"/>
    <x v="5"/>
  </r>
  <r>
    <x v="0"/>
    <s v="Campsite 209"/>
    <s v="RJU-209"/>
    <x v="5"/>
    <x v="5"/>
    <n v="365"/>
    <n v="285.25"/>
    <n v="286"/>
    <n v="0.78356164383561644"/>
    <x v="5"/>
  </r>
  <r>
    <x v="0"/>
    <s v="Campsite 210"/>
    <s v="RJU-210"/>
    <x v="5"/>
    <x v="5"/>
    <n v="365"/>
    <n v="287.66666666666669"/>
    <n v="305"/>
    <n v="0.83561643835616439"/>
    <x v="5"/>
  </r>
  <r>
    <x v="0"/>
    <s v="Campsite 211"/>
    <s v="RJU-211"/>
    <x v="5"/>
    <x v="5"/>
    <n v="365"/>
    <n v="284.25"/>
    <n v="281"/>
    <n v="0.76986301369863008"/>
    <x v="5"/>
  </r>
  <r>
    <x v="0"/>
    <s v="Campsite 212"/>
    <s v="RJU-212"/>
    <x v="5"/>
    <x v="5"/>
    <n v="365"/>
    <n v="293"/>
    <n v="290"/>
    <n v="0.79452054794520544"/>
    <x v="5"/>
  </r>
  <r>
    <x v="0"/>
    <s v="Campsite 219"/>
    <s v="RJU-219"/>
    <x v="5"/>
    <x v="5"/>
    <n v="365"/>
    <n v="348.91666666666669"/>
    <n v="247"/>
    <n v="0.67671232876712328"/>
    <x v="5"/>
  </r>
  <r>
    <x v="0"/>
    <s v="Campsite 220"/>
    <s v="RJU-220"/>
    <x v="5"/>
    <x v="5"/>
    <n v="365"/>
    <n v="307.91666666666669"/>
    <n v="279"/>
    <n v="0.76438356164383559"/>
    <x v="5"/>
  </r>
  <r>
    <x v="0"/>
    <s v="Campsite 221"/>
    <s v="RJU-221"/>
    <x v="5"/>
    <x v="5"/>
    <n v="365"/>
    <n v="307.08333333333331"/>
    <n v="286"/>
    <n v="0.78356164383561644"/>
    <x v="5"/>
  </r>
  <r>
    <x v="0"/>
    <s v="Campsite 222"/>
    <s v="RJU-222"/>
    <x v="5"/>
    <x v="5"/>
    <n v="365"/>
    <n v="283.91666666666669"/>
    <n v="282"/>
    <n v="0.77260273972602744"/>
    <x v="5"/>
  </r>
  <r>
    <x v="0"/>
    <s v="Campsite 223"/>
    <s v="RJU-223"/>
    <x v="5"/>
    <x v="5"/>
    <n v="365"/>
    <n v="261.91666666666669"/>
    <n v="273"/>
    <n v="0.74794520547945209"/>
    <x v="5"/>
  </r>
  <r>
    <x v="0"/>
    <s v="Campsite 224"/>
    <s v="RJU-224"/>
    <x v="5"/>
    <x v="5"/>
    <n v="365"/>
    <n v="301.5"/>
    <n v="306"/>
    <n v="0.83835616438356164"/>
    <x v="5"/>
  </r>
  <r>
    <x v="0"/>
    <s v="Campsite 225"/>
    <s v="RJU-225"/>
    <x v="5"/>
    <x v="5"/>
    <n v="365"/>
    <n v="281.41666666666669"/>
    <n v="294"/>
    <n v="0.80547945205479454"/>
    <x v="5"/>
  </r>
  <r>
    <x v="0"/>
    <s v="Campsite 230"/>
    <s v="RJU-230"/>
    <x v="5"/>
    <x v="5"/>
    <n v="365"/>
    <n v="288.58333333333331"/>
    <n v="282"/>
    <n v="0.77260273972602744"/>
    <x v="5"/>
  </r>
  <r>
    <x v="0"/>
    <s v="Campsite 231"/>
    <s v="RJU-231"/>
    <x v="5"/>
    <x v="5"/>
    <n v="365"/>
    <n v="271.08333333333331"/>
    <n v="263"/>
    <n v="0.72054794520547949"/>
    <x v="5"/>
  </r>
  <r>
    <x v="0"/>
    <s v="Campsite 232"/>
    <s v="RJU-232"/>
    <x v="5"/>
    <x v="5"/>
    <n v="365"/>
    <n v="315.66666666666669"/>
    <n v="285"/>
    <n v="0.78082191780821919"/>
    <x v="5"/>
  </r>
  <r>
    <x v="0"/>
    <s v="Campsite 233"/>
    <s v="RJU-233"/>
    <x v="5"/>
    <x v="5"/>
    <n v="365"/>
    <n v="310.5"/>
    <n v="263"/>
    <n v="0.72054794520547949"/>
    <x v="5"/>
  </r>
  <r>
    <x v="0"/>
    <s v="Campsite 234"/>
    <s v="RJU-234"/>
    <x v="5"/>
    <x v="5"/>
    <n v="365"/>
    <n v="234.91666666666666"/>
    <n v="248"/>
    <n v="0.67945205479452053"/>
    <x v="5"/>
  </r>
  <r>
    <x v="0"/>
    <s v="Campsite 235"/>
    <s v="RJU-235"/>
    <x v="5"/>
    <x v="5"/>
    <n v="365"/>
    <n v="225.58333333333334"/>
    <n v="264"/>
    <n v="0.72328767123287674"/>
    <x v="5"/>
  </r>
  <r>
    <x v="0"/>
    <s v="Campsite 236"/>
    <s v="RJU-236"/>
    <x v="5"/>
    <x v="5"/>
    <n v="365"/>
    <n v="378.41666666666669"/>
    <n v="272"/>
    <n v="0.74520547945205484"/>
    <x v="5"/>
  </r>
  <r>
    <x v="0"/>
    <s v="Campsite 237"/>
    <s v="RJU-237"/>
    <x v="5"/>
    <x v="5"/>
    <n v="365"/>
    <n v="266"/>
    <n v="273"/>
    <n v="0.74794520547945209"/>
    <x v="5"/>
  </r>
  <r>
    <x v="0"/>
    <s v="Campsite 241"/>
    <s v="RJU-241"/>
    <x v="5"/>
    <x v="5"/>
    <n v="365"/>
    <n v="283.16666666666669"/>
    <n v="224"/>
    <n v="0.61369863013698633"/>
    <x v="5"/>
  </r>
  <r>
    <x v="0"/>
    <s v="Campsite 243"/>
    <s v="RJU-243"/>
    <x v="5"/>
    <x v="5"/>
    <n v="365"/>
    <n v="301.66666666666669"/>
    <n v="245"/>
    <n v="0.67123287671232879"/>
    <x v="5"/>
  </r>
  <r>
    <x v="0"/>
    <s v="Campsite 244"/>
    <s v="RJU-244"/>
    <x v="5"/>
    <x v="5"/>
    <n v="365"/>
    <n v="295.08333333333331"/>
    <n v="267"/>
    <n v="0.73150684931506849"/>
    <x v="5"/>
  </r>
  <r>
    <x v="0"/>
    <s v="Campsite 245"/>
    <s v="RJU-245"/>
    <x v="5"/>
    <x v="5"/>
    <n v="365"/>
    <n v="321"/>
    <n v="266"/>
    <n v="0.72876712328767124"/>
    <x v="5"/>
  </r>
  <r>
    <x v="0"/>
    <s v="Campsite 246"/>
    <s v="RJU-246"/>
    <x v="5"/>
    <x v="5"/>
    <n v="365"/>
    <n v="240.41666666666666"/>
    <n v="241"/>
    <n v="0.66027397260273968"/>
    <x v="5"/>
  </r>
  <r>
    <x v="0"/>
    <s v="Campsite 247"/>
    <s v="RJU-247"/>
    <x v="5"/>
    <x v="5"/>
    <n v="365"/>
    <n v="245.16666666666666"/>
    <n v="228"/>
    <n v="0.62465753424657533"/>
    <x v="5"/>
  </r>
  <r>
    <x v="0"/>
    <s v="Campsite 248"/>
    <s v="RJU-248"/>
    <x v="5"/>
    <x v="5"/>
    <n v="365"/>
    <n v="223.08333333333334"/>
    <n v="223"/>
    <n v="0.61095890410958908"/>
    <x v="5"/>
  </r>
  <r>
    <x v="0"/>
    <s v="Campsite 249"/>
    <s v="RJU-249"/>
    <x v="5"/>
    <x v="5"/>
    <n v="365"/>
    <n v="241.75"/>
    <n v="284"/>
    <n v="0.77808219178082194"/>
    <x v="5"/>
  </r>
  <r>
    <x v="0"/>
    <s v="Campsite 250"/>
    <s v="RJU-250"/>
    <x v="5"/>
    <x v="5"/>
    <n v="365"/>
    <n v="70.818181818181813"/>
    <n v="55"/>
    <n v="0.15068493150684931"/>
    <x v="5"/>
  </r>
  <r>
    <x v="0"/>
    <s v="Campsite 251"/>
    <s v="RJU-251"/>
    <x v="5"/>
    <x v="5"/>
    <n v="365"/>
    <n v="282.33333333333331"/>
    <n v="300"/>
    <n v="0.82191780821917804"/>
    <x v="5"/>
  </r>
  <r>
    <x v="0"/>
    <s v="Campsite 252"/>
    <s v="RJU-252"/>
    <x v="5"/>
    <x v="5"/>
    <n v="365"/>
    <n v="439.33333333333331"/>
    <n v="263"/>
    <n v="0.72054794520547949"/>
    <x v="5"/>
  </r>
  <r>
    <x v="0"/>
    <s v="Campsite 254"/>
    <s v="RJU-254"/>
    <x v="5"/>
    <x v="5"/>
    <n v="365"/>
    <n v="284.75"/>
    <n v="238"/>
    <n v="0.65205479452054793"/>
    <x v="5"/>
  </r>
  <r>
    <x v="0"/>
    <s v="Campsite 255"/>
    <s v="RJU-255"/>
    <x v="5"/>
    <x v="5"/>
    <n v="365"/>
    <n v="252.75"/>
    <n v="228"/>
    <n v="0.62465753424657533"/>
    <x v="5"/>
  </r>
  <r>
    <x v="0"/>
    <s v="Campsite 256"/>
    <s v="RJU-256"/>
    <x v="5"/>
    <x v="5"/>
    <n v="365"/>
    <n v="328.41666666666669"/>
    <n v="220"/>
    <n v="0.60273972602739723"/>
    <x v="5"/>
  </r>
  <r>
    <x v="0"/>
    <s v="Campsite 257"/>
    <s v="RJU-257"/>
    <x v="5"/>
    <x v="5"/>
    <n v="365"/>
    <n v="269.75"/>
    <n v="240"/>
    <n v="0.65753424657534243"/>
    <x v="5"/>
  </r>
  <r>
    <x v="0"/>
    <s v="Campsite 258"/>
    <s v="RJU-258"/>
    <x v="5"/>
    <x v="5"/>
    <n v="365"/>
    <n v="16.833333333333332"/>
    <n v="1"/>
    <n v="2.7397260273972603E-3"/>
    <x v="5"/>
  </r>
  <r>
    <x v="0"/>
    <s v="Campsite 260"/>
    <s v="RJU-260"/>
    <x v="5"/>
    <x v="5"/>
    <n v="365"/>
    <n v="333.91666666666669"/>
    <n v="249"/>
    <n v="0.68219178082191778"/>
    <x v="5"/>
  </r>
  <r>
    <x v="0"/>
    <s v="Campsite 261"/>
    <s v="RJU-261"/>
    <x v="5"/>
    <x v="5"/>
    <n v="365"/>
    <n v="397.75"/>
    <n v="252"/>
    <n v="0.69041095890410964"/>
    <x v="5"/>
  </r>
  <r>
    <x v="6"/>
    <s v="Campsite 127"/>
    <s v="SKN-127"/>
    <x v="5"/>
    <x v="5"/>
    <n v="365"/>
    <n v="114.91666666666667"/>
    <n v="165"/>
    <n v="0.45205479452054792"/>
    <x v="5"/>
  </r>
  <r>
    <x v="6"/>
    <s v="Campsite 128"/>
    <s v="SKN-128"/>
    <x v="5"/>
    <x v="5"/>
    <n v="365"/>
    <n v="93.75"/>
    <n v="131"/>
    <n v="0.35890410958904112"/>
    <x v="5"/>
  </r>
  <r>
    <x v="6"/>
    <s v="Campsite 129"/>
    <s v="SKN-129"/>
    <x v="5"/>
    <x v="5"/>
    <n v="365"/>
    <n v="145.83333333333334"/>
    <n v="121"/>
    <n v="0.33150684931506852"/>
    <x v="5"/>
  </r>
  <r>
    <x v="6"/>
    <s v="Campsite 130"/>
    <s v="SKN-130"/>
    <x v="5"/>
    <x v="5"/>
    <n v="365"/>
    <n v="90.75"/>
    <n v="128"/>
    <n v="0.35068493150684932"/>
    <x v="5"/>
  </r>
  <r>
    <x v="6"/>
    <s v="Campsite 131"/>
    <s v="SKN-131"/>
    <x v="5"/>
    <x v="5"/>
    <n v="365"/>
    <n v="79.583333333333329"/>
    <n v="138"/>
    <n v="0.37808219178082192"/>
    <x v="5"/>
  </r>
  <r>
    <x v="6"/>
    <s v="Campsite 132"/>
    <s v="SKN-132"/>
    <x v="5"/>
    <x v="5"/>
    <n v="365"/>
    <n v="73.5"/>
    <n v="121"/>
    <n v="0.33150684931506852"/>
    <x v="5"/>
  </r>
  <r>
    <x v="6"/>
    <s v="Campsite 149"/>
    <s v="SKN-149"/>
    <x v="5"/>
    <x v="5"/>
    <n v="365"/>
    <n v="136.25"/>
    <n v="143"/>
    <n v="0.39178082191780822"/>
    <x v="5"/>
  </r>
  <r>
    <x v="6"/>
    <s v="Campsite 150"/>
    <s v="SKN-150"/>
    <x v="5"/>
    <x v="5"/>
    <n v="365"/>
    <n v="109"/>
    <n v="112"/>
    <n v="0.30684931506849317"/>
    <x v="5"/>
  </r>
  <r>
    <x v="6"/>
    <s v="Campsite 151"/>
    <s v="SKN-151"/>
    <x v="5"/>
    <x v="5"/>
    <n v="365"/>
    <n v="93.333333333333329"/>
    <n v="143"/>
    <n v="0.39178082191780822"/>
    <x v="5"/>
  </r>
  <r>
    <x v="6"/>
    <s v="Campsite 152"/>
    <s v="SKN-152"/>
    <x v="5"/>
    <x v="5"/>
    <n v="365"/>
    <n v="87.833333333333329"/>
    <n v="129"/>
    <n v="0.35342465753424657"/>
    <x v="5"/>
  </r>
  <r>
    <x v="6"/>
    <s v="Campsite 169"/>
    <s v="SKN-169"/>
    <x v="5"/>
    <x v="5"/>
    <n v="365"/>
    <n v="54.2"/>
    <n v="54"/>
    <n v="0.14794520547945206"/>
    <x v="5"/>
  </r>
  <r>
    <x v="6"/>
    <s v="Campsite 170"/>
    <s v="SKN-170"/>
    <x v="5"/>
    <x v="5"/>
    <n v="365"/>
    <n v="100.91666666666667"/>
    <n v="168"/>
    <n v="0.46027397260273972"/>
    <x v="5"/>
  </r>
  <r>
    <x v="6"/>
    <s v="Campsite 171"/>
    <s v="SKN-171"/>
    <x v="5"/>
    <x v="5"/>
    <n v="365"/>
    <n v="146.5"/>
    <n v="144"/>
    <n v="0.39452054794520547"/>
    <x v="5"/>
  </r>
  <r>
    <x v="6"/>
    <s v="Campsite 172"/>
    <s v="SKN-172"/>
    <x v="5"/>
    <x v="5"/>
    <n v="365"/>
    <n v="104"/>
    <n v="158"/>
    <n v="0.43287671232876712"/>
    <x v="5"/>
  </r>
  <r>
    <x v="6"/>
    <s v="Campsite 173"/>
    <s v="SKN-173"/>
    <x v="5"/>
    <x v="5"/>
    <n v="365"/>
    <n v="110.5"/>
    <n v="168"/>
    <n v="0.46027397260273972"/>
    <x v="5"/>
  </r>
  <r>
    <x v="6"/>
    <s v="Campsite 174"/>
    <s v="SKN-174"/>
    <x v="5"/>
    <x v="5"/>
    <n v="365"/>
    <n v="103.16666666666667"/>
    <n v="146"/>
    <n v="0.4"/>
    <x v="5"/>
  </r>
  <r>
    <x v="6"/>
    <s v="Campsite 175"/>
    <s v="SKN-175"/>
    <x v="5"/>
    <x v="5"/>
    <n v="365"/>
    <n v="119.83333333333333"/>
    <n v="154"/>
    <n v="0.42191780821917807"/>
    <x v="5"/>
  </r>
  <r>
    <x v="6"/>
    <s v="Campsite 225"/>
    <s v="SKN-225"/>
    <x v="5"/>
    <x v="5"/>
    <n v="365"/>
    <n v="119.08333333333333"/>
    <n v="161"/>
    <n v="0.44109589041095892"/>
    <x v="5"/>
  </r>
  <r>
    <x v="6"/>
    <s v="Campsite 226"/>
    <s v="SKN-226"/>
    <x v="5"/>
    <x v="5"/>
    <n v="365"/>
    <n v="80.5"/>
    <n v="131"/>
    <n v="0.35890410958904112"/>
    <x v="5"/>
  </r>
  <r>
    <x v="6"/>
    <s v="Campsite 227"/>
    <s v="SKN-227"/>
    <x v="5"/>
    <x v="5"/>
    <n v="365"/>
    <n v="93.5"/>
    <n v="159"/>
    <n v="0.43561643835616437"/>
    <x v="5"/>
  </r>
  <r>
    <x v="6"/>
    <s v="Campsite 228"/>
    <s v="SKN-228"/>
    <x v="5"/>
    <x v="5"/>
    <n v="365"/>
    <n v="96.916666666666671"/>
    <n v="142"/>
    <n v="0.38904109589041097"/>
    <x v="5"/>
  </r>
  <r>
    <x v="6"/>
    <s v="Campsite 229"/>
    <s v="SKN-229"/>
    <x v="5"/>
    <x v="5"/>
    <n v="365"/>
    <n v="112.83333333333333"/>
    <n v="141"/>
    <n v="0.38630136986301372"/>
    <x v="5"/>
  </r>
  <r>
    <x v="6"/>
    <s v="Campsite 230"/>
    <s v="SKN-230"/>
    <x v="5"/>
    <x v="5"/>
    <n v="365"/>
    <n v="114.33333333333333"/>
    <n v="138"/>
    <n v="0.37808219178082192"/>
    <x v="5"/>
  </r>
  <r>
    <x v="6"/>
    <s v="Campsite 231"/>
    <s v="SKN-231"/>
    <x v="5"/>
    <x v="5"/>
    <n v="365"/>
    <n v="108.25"/>
    <n v="129"/>
    <n v="0.35342465753424657"/>
    <x v="5"/>
  </r>
  <r>
    <x v="6"/>
    <s v="Campsite 232"/>
    <s v="SKN-232"/>
    <x v="5"/>
    <x v="5"/>
    <n v="365"/>
    <n v="134.16666666666666"/>
    <n v="132"/>
    <n v="0.36164383561643837"/>
    <x v="5"/>
  </r>
  <r>
    <x v="6"/>
    <s v="Campsite 233"/>
    <s v="SKN-233"/>
    <x v="5"/>
    <x v="5"/>
    <n v="365"/>
    <n v="70.166666666666671"/>
    <n v="121"/>
    <n v="0.33150684931506852"/>
    <x v="5"/>
  </r>
  <r>
    <x v="6"/>
    <s v="Campsite 234"/>
    <s v="SKN-234"/>
    <x v="5"/>
    <x v="5"/>
    <n v="365"/>
    <n v="100.08333333333333"/>
    <n v="122"/>
    <n v="0.33424657534246577"/>
    <x v="5"/>
  </r>
  <r>
    <x v="6"/>
    <s v="Campsite 235"/>
    <s v="SKN-235"/>
    <x v="5"/>
    <x v="5"/>
    <n v="365"/>
    <n v="149.75"/>
    <n v="138"/>
    <n v="0.37808219178082192"/>
    <x v="5"/>
  </r>
  <r>
    <x v="6"/>
    <s v="Campsite 236"/>
    <s v="SKN-236"/>
    <x v="5"/>
    <x v="5"/>
    <n v="365"/>
    <n v="84.833333333333329"/>
    <n v="112"/>
    <n v="0.30684931506849317"/>
    <x v="5"/>
  </r>
  <r>
    <x v="6"/>
    <s v="Campsite 237"/>
    <s v="SKN-237"/>
    <x v="5"/>
    <x v="5"/>
    <n v="365"/>
    <n v="83.083333333333329"/>
    <n v="106"/>
    <n v="0.29041095890410956"/>
    <x v="5"/>
  </r>
  <r>
    <x v="6"/>
    <s v="Campsite 238"/>
    <s v="SKN-238"/>
    <x v="5"/>
    <x v="5"/>
    <n v="365"/>
    <n v="68.333333333333329"/>
    <n v="118"/>
    <n v="0.32328767123287672"/>
    <x v="5"/>
  </r>
  <r>
    <x v="6"/>
    <s v="Campsite 239"/>
    <s v="SKN-239"/>
    <x v="5"/>
    <x v="5"/>
    <n v="365"/>
    <n v="78"/>
    <n v="115"/>
    <n v="0.31506849315068491"/>
    <x v="5"/>
  </r>
  <r>
    <x v="6"/>
    <s v="Campsite 240"/>
    <s v="SKN-240"/>
    <x v="5"/>
    <x v="5"/>
    <n v="365"/>
    <n v="99.583333333333329"/>
    <n v="124"/>
    <n v="0.33972602739726027"/>
    <x v="5"/>
  </r>
  <r>
    <x v="6"/>
    <s v="Campsite 241"/>
    <s v="SKN-241"/>
    <x v="5"/>
    <x v="5"/>
    <n v="365"/>
    <n v="76.333333333333329"/>
    <n v="106"/>
    <n v="0.29041095890410956"/>
    <x v="5"/>
  </r>
  <r>
    <x v="6"/>
    <s v="Campsite 242"/>
    <s v="SKN-242"/>
    <x v="5"/>
    <x v="5"/>
    <n v="365"/>
    <n v="83.25"/>
    <n v="109"/>
    <n v="0.29863013698630136"/>
    <x v="5"/>
  </r>
  <r>
    <x v="6"/>
    <s v="Campsite 243"/>
    <s v="SKN-243"/>
    <x v="5"/>
    <x v="5"/>
    <n v="365"/>
    <n v="144.66666666666666"/>
    <n v="110"/>
    <n v="0.30136986301369861"/>
    <x v="5"/>
  </r>
  <r>
    <x v="6"/>
    <s v="Campsite 244"/>
    <s v="SKN-244"/>
    <x v="5"/>
    <x v="5"/>
    <n v="365"/>
    <n v="136.66666666666666"/>
    <n v="117"/>
    <n v="0.32054794520547947"/>
    <x v="5"/>
  </r>
  <r>
    <x v="6"/>
    <s v="Campsite 245"/>
    <s v="SKN-245"/>
    <x v="5"/>
    <x v="5"/>
    <n v="365"/>
    <n v="88.166666666666671"/>
    <n v="162"/>
    <n v="0.44383561643835617"/>
    <x v="5"/>
  </r>
  <r>
    <x v="6"/>
    <s v="Campsite 249"/>
    <s v="SKN-249"/>
    <x v="5"/>
    <x v="5"/>
    <n v="365"/>
    <n v="144.58333333333334"/>
    <n v="199"/>
    <n v="0.54520547945205478"/>
    <x v="5"/>
  </r>
  <r>
    <x v="6"/>
    <s v="Campsite 250"/>
    <s v="SKN-250"/>
    <x v="5"/>
    <x v="5"/>
    <n v="365"/>
    <n v="126.33333333333333"/>
    <n v="145"/>
    <n v="0.39726027397260272"/>
    <x v="5"/>
  </r>
  <r>
    <x v="6"/>
    <s v="Campsite 251"/>
    <s v="SKN-251"/>
    <x v="5"/>
    <x v="5"/>
    <n v="365"/>
    <n v="95"/>
    <n v="134"/>
    <n v="0.36712328767123287"/>
    <x v="5"/>
  </r>
  <r>
    <x v="6"/>
    <s v="Campsite 252"/>
    <s v="SKN-252"/>
    <x v="5"/>
    <x v="5"/>
    <n v="365"/>
    <n v="92.083333333333329"/>
    <n v="120"/>
    <n v="0.32876712328767121"/>
    <x v="5"/>
  </r>
  <r>
    <x v="6"/>
    <s v="Campsite 253"/>
    <s v="SKN-253"/>
    <x v="5"/>
    <x v="5"/>
    <n v="365"/>
    <n v="134.33333333333334"/>
    <n v="133"/>
    <n v="0.36438356164383562"/>
    <x v="5"/>
  </r>
  <r>
    <x v="6"/>
    <s v="Campsite 254"/>
    <s v="SKN-254"/>
    <x v="5"/>
    <x v="5"/>
    <n v="365"/>
    <n v="98.666666666666671"/>
    <n v="137"/>
    <n v="0.37534246575342467"/>
    <x v="5"/>
  </r>
  <r>
    <x v="6"/>
    <s v="Campsite 255"/>
    <s v="SKN-255"/>
    <x v="5"/>
    <x v="5"/>
    <n v="365"/>
    <n v="124.33333333333333"/>
    <n v="144"/>
    <n v="0.39452054794520547"/>
    <x v="5"/>
  </r>
  <r>
    <x v="6"/>
    <s v="Campsite 256"/>
    <s v="SKN-256"/>
    <x v="5"/>
    <x v="5"/>
    <n v="365"/>
    <n v="96.666666666666671"/>
    <n v="116"/>
    <n v="0.31780821917808222"/>
    <x v="5"/>
  </r>
  <r>
    <x v="6"/>
    <s v="Campsite 257"/>
    <s v="SKN-257"/>
    <x v="5"/>
    <x v="5"/>
    <n v="365"/>
    <n v="115.91666666666667"/>
    <n v="120"/>
    <n v="0.32876712328767121"/>
    <x v="5"/>
  </r>
  <r>
    <x v="6"/>
    <s v="Campsite 258"/>
    <s v="SKN-258"/>
    <x v="5"/>
    <x v="5"/>
    <n v="365"/>
    <n v="92.166666666666671"/>
    <n v="100"/>
    <n v="0.27397260273972601"/>
    <x v="5"/>
  </r>
  <r>
    <x v="6"/>
    <s v="Campsite 259"/>
    <s v="SKN-259"/>
    <x v="5"/>
    <x v="5"/>
    <n v="365"/>
    <n v="128.91666666666666"/>
    <n v="124"/>
    <n v="0.33972602739726027"/>
    <x v="5"/>
  </r>
  <r>
    <x v="6"/>
    <s v="Campsite 260"/>
    <s v="SKN-260"/>
    <x v="5"/>
    <x v="5"/>
    <n v="365"/>
    <n v="130.66666666666666"/>
    <n v="104"/>
    <n v="0.28493150684931506"/>
    <x v="5"/>
  </r>
  <r>
    <x v="6"/>
    <s v="Campsite 261"/>
    <s v="SKN-261"/>
    <x v="5"/>
    <x v="5"/>
    <n v="365"/>
    <n v="78.166666666666671"/>
    <n v="115"/>
    <n v="0.31506849315068491"/>
    <x v="5"/>
  </r>
  <r>
    <x v="6"/>
    <s v="Campsite 262"/>
    <s v="SKN-262"/>
    <x v="5"/>
    <x v="5"/>
    <n v="365"/>
    <n v="109.66666666666667"/>
    <n v="119"/>
    <n v="0.32602739726027397"/>
    <x v="5"/>
  </r>
  <r>
    <x v="6"/>
    <s v="Campsite 263"/>
    <s v="SKN-263"/>
    <x v="5"/>
    <x v="5"/>
    <n v="365"/>
    <n v="93.5"/>
    <n v="104"/>
    <n v="0.28493150684931506"/>
    <x v="5"/>
  </r>
  <r>
    <x v="6"/>
    <s v="Campsite 264"/>
    <s v="SKN-264"/>
    <x v="5"/>
    <x v="5"/>
    <n v="365"/>
    <n v="67.666666666666671"/>
    <n v="115"/>
    <n v="0.31506849315068491"/>
    <x v="5"/>
  </r>
  <r>
    <x v="6"/>
    <s v="Campsite 265"/>
    <s v="SKN-265"/>
    <x v="5"/>
    <x v="5"/>
    <n v="365"/>
    <n v="105.16666666666667"/>
    <n v="105"/>
    <n v="0.28767123287671231"/>
    <x v="5"/>
  </r>
  <r>
    <x v="6"/>
    <s v="Campsite 266"/>
    <s v="SKN-266"/>
    <x v="5"/>
    <x v="5"/>
    <n v="365"/>
    <n v="86.166666666666671"/>
    <n v="108"/>
    <n v="0.29589041095890412"/>
    <x v="5"/>
  </r>
  <r>
    <x v="6"/>
    <s v="Campsite 267"/>
    <s v="SKN-267"/>
    <x v="5"/>
    <x v="5"/>
    <n v="365"/>
    <n v="85.166666666666671"/>
    <n v="98"/>
    <n v="0.26849315068493151"/>
    <x v="5"/>
  </r>
  <r>
    <x v="6"/>
    <s v="Campsite 268"/>
    <s v="SKN-268"/>
    <x v="5"/>
    <x v="5"/>
    <n v="365"/>
    <n v="136.91666666666666"/>
    <n v="123"/>
    <n v="0.33698630136986302"/>
    <x v="5"/>
  </r>
  <r>
    <x v="6"/>
    <s v="Campsite 269"/>
    <s v="SKN-269"/>
    <x v="5"/>
    <x v="5"/>
    <n v="365"/>
    <n v="134.83333333333334"/>
    <n v="131"/>
    <n v="0.35890410958904112"/>
    <x v="5"/>
  </r>
  <r>
    <x v="6"/>
    <s v="Campsite 270"/>
    <s v="SKN-270"/>
    <x v="5"/>
    <x v="5"/>
    <n v="365"/>
    <n v="130"/>
    <n v="175"/>
    <n v="0.47945205479452052"/>
    <x v="5"/>
  </r>
  <r>
    <x v="6"/>
    <s v="Campsite 277"/>
    <s v="SKN-277"/>
    <x v="5"/>
    <x v="5"/>
    <n v="365"/>
    <n v="162.25"/>
    <n v="181"/>
    <n v="0.49589041095890413"/>
    <x v="5"/>
  </r>
  <r>
    <x v="6"/>
    <s v="Campsite 278"/>
    <s v="SKN-278"/>
    <x v="5"/>
    <x v="5"/>
    <n v="365"/>
    <n v="124.16666666666667"/>
    <n v="138"/>
    <n v="0.37808219178082192"/>
    <x v="5"/>
  </r>
  <r>
    <x v="6"/>
    <s v="Campsite 279"/>
    <s v="SKN-279"/>
    <x v="5"/>
    <x v="5"/>
    <n v="365"/>
    <n v="185.5"/>
    <n v="168"/>
    <n v="0.46027397260273972"/>
    <x v="5"/>
  </r>
  <r>
    <x v="6"/>
    <s v="Campsite 280"/>
    <s v="SKN-280"/>
    <x v="5"/>
    <x v="5"/>
    <n v="365"/>
    <n v="120.08333333333333"/>
    <n v="122"/>
    <n v="0.33424657534246577"/>
    <x v="5"/>
  </r>
  <r>
    <x v="6"/>
    <s v="Campsite 281"/>
    <s v="SKN-281"/>
    <x v="5"/>
    <x v="5"/>
    <n v="365"/>
    <n v="129.25"/>
    <n v="137"/>
    <n v="0.37534246575342467"/>
    <x v="5"/>
  </r>
  <r>
    <x v="6"/>
    <s v="Campsite 282"/>
    <s v="SKN-282"/>
    <x v="5"/>
    <x v="5"/>
    <n v="365"/>
    <n v="105.25"/>
    <n v="133"/>
    <n v="0.36438356164383562"/>
    <x v="5"/>
  </r>
  <r>
    <x v="6"/>
    <s v="Campsite 283"/>
    <s v="SKN-283"/>
    <x v="5"/>
    <x v="5"/>
    <n v="365"/>
    <n v="149.08333333333334"/>
    <n v="172"/>
    <n v="0.47123287671232877"/>
    <x v="5"/>
  </r>
  <r>
    <x v="6"/>
    <s v="Campsite 284"/>
    <s v="SKN-284"/>
    <x v="5"/>
    <x v="5"/>
    <n v="365"/>
    <n v="125.66666666666667"/>
    <n v="124"/>
    <n v="0.33972602739726027"/>
    <x v="5"/>
  </r>
  <r>
    <x v="6"/>
    <s v="Campsite 285"/>
    <s v="SKN-285"/>
    <x v="5"/>
    <x v="5"/>
    <n v="365"/>
    <n v="138.25"/>
    <n v="157"/>
    <n v="0.43013698630136987"/>
    <x v="5"/>
  </r>
  <r>
    <x v="6"/>
    <s v="Campsite 286"/>
    <s v="SKN-286"/>
    <x v="5"/>
    <x v="5"/>
    <n v="365"/>
    <n v="165.5"/>
    <n v="145"/>
    <n v="0.39726027397260272"/>
    <x v="5"/>
  </r>
  <r>
    <x v="6"/>
    <s v="Campsite 287"/>
    <s v="SKN-287"/>
    <x v="5"/>
    <x v="5"/>
    <n v="365"/>
    <n v="150.08333333333334"/>
    <n v="131"/>
    <n v="0.35890410958904112"/>
    <x v="5"/>
  </r>
  <r>
    <x v="6"/>
    <s v="Campsite 288"/>
    <s v="SKN-288"/>
    <x v="5"/>
    <x v="5"/>
    <n v="365"/>
    <n v="137"/>
    <n v="156"/>
    <n v="0.42739726027397262"/>
    <x v="5"/>
  </r>
  <r>
    <x v="6"/>
    <s v="Campsite 289"/>
    <s v="SKN-289"/>
    <x v="5"/>
    <x v="5"/>
    <n v="365"/>
    <n v="139.75"/>
    <n v="187"/>
    <n v="0.51232876712328768"/>
    <x v="5"/>
  </r>
  <r>
    <x v="6"/>
    <s v="Campsite 290"/>
    <s v="SKN-290"/>
    <x v="5"/>
    <x v="5"/>
    <n v="365"/>
    <n v="131.75"/>
    <n v="149"/>
    <n v="0.40821917808219177"/>
    <x v="5"/>
  </r>
  <r>
    <x v="6"/>
    <s v="Campsite 291"/>
    <s v="SKN-291"/>
    <x v="5"/>
    <x v="5"/>
    <n v="365"/>
    <n v="171.91666666666666"/>
    <n v="170"/>
    <n v="0.46575342465753422"/>
    <x v="5"/>
  </r>
  <r>
    <x v="6"/>
    <s v="Campsite 292"/>
    <s v="SKN-292"/>
    <x v="5"/>
    <x v="5"/>
    <n v="365"/>
    <n v="183.66666666666666"/>
    <n v="177"/>
    <n v="0.48493150684931507"/>
    <x v="5"/>
  </r>
  <r>
    <x v="6"/>
    <s v="Campsite 293"/>
    <s v="SKN-293"/>
    <x v="5"/>
    <x v="5"/>
    <n v="365"/>
    <n v="130.25"/>
    <n v="177"/>
    <n v="0.48493150684931507"/>
    <x v="5"/>
  </r>
  <r>
    <x v="6"/>
    <s v="Campsite 294"/>
    <s v="SKN-294"/>
    <x v="5"/>
    <x v="5"/>
    <n v="365"/>
    <n v="146.25"/>
    <n v="172"/>
    <n v="0.47123287671232877"/>
    <x v="5"/>
  </r>
  <r>
    <x v="6"/>
    <s v="Campsite 321"/>
    <s v="SKN-321"/>
    <x v="5"/>
    <x v="5"/>
    <n v="365"/>
    <n v="129.16666666666666"/>
    <n v="190"/>
    <n v="0.52054794520547942"/>
    <x v="5"/>
  </r>
  <r>
    <x v="6"/>
    <s v="Campsite 322"/>
    <s v="SKN-322"/>
    <x v="5"/>
    <x v="5"/>
    <n v="365"/>
    <n v="146.41666666666666"/>
    <n v="154"/>
    <n v="0.42191780821917807"/>
    <x v="5"/>
  </r>
  <r>
    <x v="6"/>
    <s v="Campsite 323"/>
    <s v="SKN-323"/>
    <x v="5"/>
    <x v="5"/>
    <n v="365"/>
    <n v="173.83333333333334"/>
    <n v="193"/>
    <n v="0.52876712328767128"/>
    <x v="5"/>
  </r>
  <r>
    <x v="6"/>
    <s v="Campsite 324"/>
    <s v="SKN-324"/>
    <x v="5"/>
    <x v="5"/>
    <n v="365"/>
    <n v="169.08333333333334"/>
    <n v="156"/>
    <n v="0.42739726027397262"/>
    <x v="5"/>
  </r>
  <r>
    <x v="6"/>
    <s v="Campsite 325"/>
    <s v="SKN-325"/>
    <x v="5"/>
    <x v="5"/>
    <n v="365"/>
    <n v="148.66666666666666"/>
    <n v="166"/>
    <n v="0.45479452054794522"/>
    <x v="5"/>
  </r>
  <r>
    <x v="6"/>
    <s v="Campsite 326"/>
    <s v="SKN-326"/>
    <x v="5"/>
    <x v="5"/>
    <n v="365"/>
    <n v="176.08333333333334"/>
    <n v="170"/>
    <n v="0.46575342465753422"/>
    <x v="5"/>
  </r>
  <r>
    <x v="6"/>
    <s v="Campsite 327"/>
    <s v="SKN-327"/>
    <x v="5"/>
    <x v="5"/>
    <n v="365"/>
    <n v="126.66666666666667"/>
    <n v="173"/>
    <n v="0.47397260273972602"/>
    <x v="5"/>
  </r>
  <r>
    <x v="6"/>
    <s v="Campsite 328"/>
    <s v="SKN-328"/>
    <x v="5"/>
    <x v="5"/>
    <n v="365"/>
    <n v="110.83333333333333"/>
    <n v="149"/>
    <n v="0.40821917808219177"/>
    <x v="5"/>
  </r>
  <r>
    <x v="6"/>
    <s v="Campsite 331"/>
    <s v="SKN-331"/>
    <x v="5"/>
    <x v="5"/>
    <n v="365"/>
    <n v="130.08333333333334"/>
    <n v="143"/>
    <n v="0.39178082191780822"/>
    <x v="5"/>
  </r>
  <r>
    <x v="6"/>
    <s v="Campsite 332"/>
    <s v="SKN-332"/>
    <x v="5"/>
    <x v="5"/>
    <n v="365"/>
    <n v="159.16666666666666"/>
    <n v="139"/>
    <n v="0.38082191780821917"/>
    <x v="5"/>
  </r>
  <r>
    <x v="6"/>
    <s v="Campsite 333"/>
    <s v="SKN-333"/>
    <x v="5"/>
    <x v="5"/>
    <n v="365"/>
    <n v="103.41666666666667"/>
    <n v="137"/>
    <n v="0.37534246575342467"/>
    <x v="5"/>
  </r>
  <r>
    <x v="6"/>
    <s v="Campsite 334"/>
    <s v="SKN-334"/>
    <x v="5"/>
    <x v="5"/>
    <n v="365"/>
    <n v="130.33333333333334"/>
    <n v="135"/>
    <n v="0.36986301369863012"/>
    <x v="5"/>
  </r>
  <r>
    <x v="6"/>
    <s v="Campsite 335"/>
    <s v="SKN-335"/>
    <x v="5"/>
    <x v="5"/>
    <n v="365"/>
    <n v="108.5"/>
    <n v="195"/>
    <n v="0.53424657534246578"/>
    <x v="5"/>
  </r>
  <r>
    <x v="6"/>
    <s v="Campsite 339"/>
    <s v="SKN-339"/>
    <x v="5"/>
    <x v="5"/>
    <n v="365"/>
    <n v="145.16666666666666"/>
    <n v="163"/>
    <n v="0.44657534246575342"/>
    <x v="5"/>
  </r>
  <r>
    <x v="6"/>
    <s v="Campsite 340"/>
    <s v="SKN-340"/>
    <x v="5"/>
    <x v="5"/>
    <n v="365"/>
    <n v="164.75"/>
    <n v="160"/>
    <n v="0.43835616438356162"/>
    <x v="5"/>
  </r>
  <r>
    <x v="6"/>
    <s v="Campsite 341"/>
    <s v="SKN-341"/>
    <x v="5"/>
    <x v="5"/>
    <n v="365"/>
    <n v="135.08333333333334"/>
    <n v="151"/>
    <n v="0.41369863013698632"/>
    <x v="5"/>
  </r>
  <r>
    <x v="6"/>
    <s v="Campsite 342"/>
    <s v="SKN-342"/>
    <x v="5"/>
    <x v="5"/>
    <n v="365"/>
    <n v="100.5"/>
    <n v="126"/>
    <n v="0.34520547945205482"/>
    <x v="5"/>
  </r>
  <r>
    <x v="6"/>
    <s v="Campsite 343"/>
    <s v="SKN-343"/>
    <x v="5"/>
    <x v="5"/>
    <n v="365"/>
    <n v="173.75"/>
    <n v="143"/>
    <n v="0.39178082191780822"/>
    <x v="5"/>
  </r>
  <r>
    <x v="6"/>
    <s v="Campsite 344"/>
    <s v="SKN-344"/>
    <x v="5"/>
    <x v="5"/>
    <n v="365"/>
    <n v="137"/>
    <n v="129"/>
    <n v="0.35342465753424657"/>
    <x v="5"/>
  </r>
  <r>
    <x v="6"/>
    <s v="Campsite 345"/>
    <s v="SKN-345"/>
    <x v="5"/>
    <x v="5"/>
    <n v="365"/>
    <n v="98.666666666666671"/>
    <n v="137"/>
    <n v="0.37534246575342467"/>
    <x v="5"/>
  </r>
  <r>
    <x v="6"/>
    <s v="Campsite 346"/>
    <s v="SKN-346"/>
    <x v="5"/>
    <x v="5"/>
    <n v="365"/>
    <n v="94.666666666666671"/>
    <n v="127"/>
    <n v="0.34794520547945207"/>
    <x v="5"/>
  </r>
  <r>
    <x v="6"/>
    <s v="Campsite 347"/>
    <s v="SKN-347"/>
    <x v="5"/>
    <x v="5"/>
    <n v="365"/>
    <n v="109.91666666666667"/>
    <n v="142"/>
    <n v="0.38904109589041097"/>
    <x v="5"/>
  </r>
  <r>
    <x v="6"/>
    <s v="Campsite 348"/>
    <s v="SKN-348"/>
    <x v="5"/>
    <x v="5"/>
    <n v="365"/>
    <n v="93.25"/>
    <n v="148"/>
    <n v="0.40547945205479452"/>
    <x v="5"/>
  </r>
  <r>
    <x v="6"/>
    <s v="Campsite 351"/>
    <s v="SKN-351"/>
    <x v="5"/>
    <x v="5"/>
    <n v="365"/>
    <n v="119.25"/>
    <n v="162"/>
    <n v="0.44383561643835617"/>
    <x v="5"/>
  </r>
  <r>
    <x v="6"/>
    <s v="Campsite 352"/>
    <s v="SKN-352"/>
    <x v="5"/>
    <x v="5"/>
    <n v="365"/>
    <n v="163.58333333333334"/>
    <n v="147"/>
    <n v="0.40273972602739727"/>
    <x v="5"/>
  </r>
  <r>
    <x v="6"/>
    <s v="Campsite 353"/>
    <s v="SKN-353"/>
    <x v="5"/>
    <x v="5"/>
    <n v="365"/>
    <n v="136.75"/>
    <n v="143"/>
    <n v="0.39178082191780822"/>
    <x v="5"/>
  </r>
  <r>
    <x v="6"/>
    <s v="Campsite 354"/>
    <s v="SKN-354"/>
    <x v="5"/>
    <x v="5"/>
    <n v="365"/>
    <n v="108.25"/>
    <n v="177"/>
    <n v="0.48493150684931507"/>
    <x v="5"/>
  </r>
  <r>
    <x v="6"/>
    <s v="Campsite 356"/>
    <s v="SKN-356"/>
    <x v="5"/>
    <x v="5"/>
    <n v="365"/>
    <n v="270.66666666666669"/>
    <n v="154"/>
    <n v="0.42191780821917807"/>
    <x v="5"/>
  </r>
  <r>
    <x v="6"/>
    <s v="Campsite 357"/>
    <s v="SKN-357"/>
    <x v="5"/>
    <x v="5"/>
    <n v="365"/>
    <n v="200.75"/>
    <n v="217"/>
    <n v="0.59452054794520548"/>
    <x v="5"/>
  </r>
  <r>
    <x v="6"/>
    <s v="Campsite 358"/>
    <s v="SKN-358"/>
    <x v="5"/>
    <x v="5"/>
    <n v="365"/>
    <n v="108.5"/>
    <n v="179"/>
    <n v="0.49041095890410957"/>
    <x v="5"/>
  </r>
  <r>
    <x v="6"/>
    <s v="Campsite 361"/>
    <s v="SKN-361"/>
    <x v="5"/>
    <x v="5"/>
    <n v="365"/>
    <n v="147.16666666666666"/>
    <n v="146"/>
    <n v="0.4"/>
    <x v="5"/>
  </r>
  <r>
    <x v="6"/>
    <s v="Campsite 362"/>
    <s v="SKN-362"/>
    <x v="5"/>
    <x v="5"/>
    <n v="365"/>
    <n v="165.66666666666666"/>
    <n v="169"/>
    <n v="0.46301369863013697"/>
    <x v="5"/>
  </r>
  <r>
    <x v="6"/>
    <s v="Campsite 363"/>
    <s v="SKN-363"/>
    <x v="5"/>
    <x v="5"/>
    <n v="365"/>
    <n v="142.5"/>
    <n v="157"/>
    <n v="0.43013698630136987"/>
    <x v="5"/>
  </r>
  <r>
    <x v="6"/>
    <s v="Campsite 364"/>
    <s v="SKN-364"/>
    <x v="5"/>
    <x v="5"/>
    <n v="365"/>
    <n v="149.16666666666666"/>
    <n v="178"/>
    <n v="0.48767123287671232"/>
    <x v="5"/>
  </r>
  <r>
    <x v="6"/>
    <s v="Campsite 365"/>
    <s v="SKN-365"/>
    <x v="5"/>
    <x v="5"/>
    <n v="365"/>
    <n v="157.33333333333334"/>
    <n v="153"/>
    <n v="0.41917808219178082"/>
    <x v="5"/>
  </r>
  <r>
    <x v="6"/>
    <s v="Campsite 366"/>
    <s v="SKN-366"/>
    <x v="5"/>
    <x v="5"/>
    <n v="365"/>
    <n v="103.58333333333333"/>
    <n v="162"/>
    <n v="0.44383561643835617"/>
    <x v="5"/>
  </r>
  <r>
    <x v="6"/>
    <s v="Campsite 367"/>
    <s v="SKN-367"/>
    <x v="5"/>
    <x v="5"/>
    <n v="365"/>
    <n v="250.75"/>
    <n v="201"/>
    <n v="0.55068493150684927"/>
    <x v="5"/>
  </r>
  <r>
    <x v="6"/>
    <s v="Campsite 368"/>
    <s v="SKN-368"/>
    <x v="5"/>
    <x v="5"/>
    <n v="365"/>
    <n v="170.91666666666666"/>
    <n v="209"/>
    <n v="0.57260273972602738"/>
    <x v="5"/>
  </r>
  <r>
    <x v="6"/>
    <s v="Campsite 369"/>
    <s v="SKN-369"/>
    <x v="5"/>
    <x v="5"/>
    <n v="365"/>
    <n v="165.91666666666666"/>
    <n v="160"/>
    <n v="0.43835616438356162"/>
    <x v="5"/>
  </r>
  <r>
    <x v="6"/>
    <s v="Campsite 370"/>
    <s v="SKN-370"/>
    <x v="5"/>
    <x v="5"/>
    <n v="365"/>
    <n v="129.75"/>
    <n v="159"/>
    <n v="0.43561643835616437"/>
    <x v="5"/>
  </r>
  <r>
    <x v="6"/>
    <s v="Campsite 373"/>
    <s v="SKN-373"/>
    <x v="5"/>
    <x v="5"/>
    <n v="365"/>
    <n v="999"/>
    <n v="217"/>
    <n v="0.59452054794520548"/>
    <x v="5"/>
  </r>
  <r>
    <x v="6"/>
    <s v="Campsite 374"/>
    <s v="SKN-374"/>
    <x v="5"/>
    <x v="5"/>
    <n v="365"/>
    <n v="1312.75"/>
    <n v="206"/>
    <n v="0.56438356164383563"/>
    <x v="5"/>
  </r>
  <r>
    <x v="6"/>
    <s v="Campsite 375"/>
    <s v="SKN-375"/>
    <x v="5"/>
    <x v="5"/>
    <n v="365"/>
    <n v="1098.75"/>
    <n v="218"/>
    <n v="0.59726027397260273"/>
    <x v="5"/>
  </r>
  <r>
    <x v="6"/>
    <s v="Campsite 376"/>
    <s v="SKN-376"/>
    <x v="5"/>
    <x v="5"/>
    <n v="365"/>
    <n v="965"/>
    <n v="193"/>
    <n v="0.52876712328767128"/>
    <x v="5"/>
  </r>
  <r>
    <x v="6"/>
    <s v="Campsite 377"/>
    <s v="SKN-377"/>
    <x v="5"/>
    <x v="5"/>
    <n v="365"/>
    <n v="840.41666666666663"/>
    <n v="228"/>
    <n v="0.62465753424657533"/>
    <x v="5"/>
  </r>
  <r>
    <x v="6"/>
    <s v="Campsite 378"/>
    <s v="SKN-378"/>
    <x v="5"/>
    <x v="5"/>
    <n v="365"/>
    <n v="653.9"/>
    <n v="84"/>
    <n v="0.23013698630136986"/>
    <x v="5"/>
  </r>
  <r>
    <x v="6"/>
    <s v="Campsite 379"/>
    <s v="SKN-379"/>
    <x v="5"/>
    <x v="5"/>
    <n v="365"/>
    <n v="1139.3333333333333"/>
    <n v="190"/>
    <n v="0.52054794520547942"/>
    <x v="5"/>
  </r>
  <r>
    <x v="6"/>
    <s v="Campsite 380"/>
    <s v="SKN-380"/>
    <x v="5"/>
    <x v="5"/>
    <n v="365"/>
    <n v="0"/>
    <n v="2"/>
    <n v="5.4794520547945206E-3"/>
    <x v="5"/>
  </r>
  <r>
    <x v="6"/>
    <s v="Campsite 181"/>
    <s v="SKN-181"/>
    <x v="6"/>
    <x v="4"/>
    <n v="365"/>
    <n v="30.7"/>
    <n v="13"/>
    <n v="3.5616438356164383E-2"/>
    <x v="4"/>
  </r>
  <r>
    <x v="5"/>
    <s v="Campsite B9"/>
    <s v="MFL-B09"/>
    <x v="7"/>
    <x v="5"/>
    <n v="365"/>
    <n v="452"/>
    <n v="0"/>
    <n v="0"/>
    <x v="0"/>
  </r>
  <r>
    <x v="0"/>
    <s v="Campsite 240"/>
    <s v="RJU-240"/>
    <x v="7"/>
    <x v="5"/>
    <n v="365"/>
    <n v="347.66666666666669"/>
    <n v="266"/>
    <n v="0.72876712328767124"/>
    <x v="5"/>
  </r>
  <r>
    <x v="0"/>
    <s v="Campsite 242"/>
    <s v="RJU-242"/>
    <x v="7"/>
    <x v="5"/>
    <n v="365"/>
    <n v="0"/>
    <n v="0"/>
    <n v="0"/>
    <x v="5"/>
  </r>
  <r>
    <x v="0"/>
    <s v="Campsite 253"/>
    <s v="RJU-253"/>
    <x v="7"/>
    <x v="5"/>
    <n v="365"/>
    <n v="72.75"/>
    <n v="0"/>
    <n v="0"/>
    <x v="5"/>
  </r>
  <r>
    <x v="0"/>
    <s v="Campsite 259"/>
    <s v="RJU-259"/>
    <x v="7"/>
    <x v="5"/>
    <n v="365"/>
    <n v="30.2"/>
    <n v="45"/>
    <n v="0.12328767123287671"/>
    <x v="5"/>
  </r>
  <r>
    <x v="6"/>
    <s v="Campsite 110"/>
    <s v="SKN-110"/>
    <x v="7"/>
    <x v="5"/>
    <n v="365"/>
    <n v="4.333333333333333"/>
    <n v="11"/>
    <n v="3.0136986301369864E-2"/>
    <x v="5"/>
  </r>
  <r>
    <x v="6"/>
    <s v="Campsite 111"/>
    <s v="SKN-111"/>
    <x v="7"/>
    <x v="5"/>
    <n v="365"/>
    <n v="0"/>
    <n v="0"/>
    <n v="0"/>
    <x v="5"/>
  </r>
  <r>
    <x v="6"/>
    <s v="Campsite 125"/>
    <s v="SKN-125"/>
    <x v="7"/>
    <x v="5"/>
    <n v="365"/>
    <n v="9"/>
    <n v="0"/>
    <n v="0"/>
    <x v="5"/>
  </r>
  <r>
    <x v="6"/>
    <s v="Campsite 126"/>
    <s v="SKN-126"/>
    <x v="7"/>
    <x v="5"/>
    <n v="365"/>
    <n v="46.555555555555557"/>
    <n v="7"/>
    <n v="1.9178082191780823E-2"/>
    <x v="5"/>
  </r>
  <r>
    <x v="6"/>
    <s v="Campsite 147"/>
    <s v="SKN-147"/>
    <x v="7"/>
    <x v="5"/>
    <n v="365"/>
    <n v="0"/>
    <n v="0"/>
    <n v="0"/>
    <x v="5"/>
  </r>
  <r>
    <x v="6"/>
    <s v="Campsite 148"/>
    <s v="SKN-148"/>
    <x v="7"/>
    <x v="5"/>
    <n v="365"/>
    <n v="4.666666666666667"/>
    <n v="9"/>
    <n v="2.4657534246575342E-2"/>
    <x v="5"/>
  </r>
  <r>
    <x v="6"/>
    <s v="Campsite 176"/>
    <s v="SKN-176"/>
    <x v="7"/>
    <x v="5"/>
    <n v="365"/>
    <n v="1"/>
    <n v="0"/>
    <n v="0"/>
    <x v="5"/>
  </r>
  <r>
    <x v="6"/>
    <s v="Campsite 223"/>
    <s v="SKN-223"/>
    <x v="7"/>
    <x v="5"/>
    <n v="365"/>
    <n v="0"/>
    <n v="2"/>
    <n v="5.4794520547945206E-3"/>
    <x v="5"/>
  </r>
  <r>
    <x v="6"/>
    <s v="Campsite 224"/>
    <s v="SKN-224"/>
    <x v="7"/>
    <x v="5"/>
    <n v="365"/>
    <n v="28"/>
    <n v="10"/>
    <n v="2.7397260273972601E-2"/>
    <x v="5"/>
  </r>
  <r>
    <x v="6"/>
    <s v="Campsite 246"/>
    <s v="SKN-246"/>
    <x v="7"/>
    <x v="5"/>
    <n v="365"/>
    <n v="67.833333333333329"/>
    <n v="6"/>
    <n v="1.643835616438356E-2"/>
    <x v="5"/>
  </r>
  <r>
    <x v="6"/>
    <s v="Campsite 247"/>
    <s v="SKN-247"/>
    <x v="7"/>
    <x v="5"/>
    <n v="365"/>
    <n v="6.5"/>
    <n v="3"/>
    <n v="8.21917808219178E-3"/>
    <x v="5"/>
  </r>
  <r>
    <x v="6"/>
    <s v="Campsite 248"/>
    <s v="SKN-248"/>
    <x v="7"/>
    <x v="5"/>
    <n v="365"/>
    <n v="4"/>
    <n v="2"/>
    <n v="5.4794520547945206E-3"/>
    <x v="5"/>
  </r>
  <r>
    <x v="6"/>
    <s v="Campsite 271"/>
    <s v="SKN-271"/>
    <x v="7"/>
    <x v="5"/>
    <n v="365"/>
    <n v="150.41666666666666"/>
    <n v="28"/>
    <n v="7.6712328767123292E-2"/>
    <x v="5"/>
  </r>
  <r>
    <x v="6"/>
    <s v="Campsite 272"/>
    <s v="SKN-272"/>
    <x v="7"/>
    <x v="5"/>
    <n v="365"/>
    <n v="33.200000000000003"/>
    <n v="2"/>
    <n v="5.4794520547945206E-3"/>
    <x v="5"/>
  </r>
  <r>
    <x v="6"/>
    <s v="Campsite 273"/>
    <s v="SKN-273"/>
    <x v="7"/>
    <x v="5"/>
    <n v="365"/>
    <n v="8.5"/>
    <n v="2"/>
    <n v="5.4794520547945206E-3"/>
    <x v="5"/>
  </r>
  <r>
    <x v="6"/>
    <s v="Campsite 275"/>
    <s v="SKN-275"/>
    <x v="7"/>
    <x v="5"/>
    <n v="365"/>
    <n v="0"/>
    <n v="2"/>
    <n v="5.4794520547945206E-3"/>
    <x v="5"/>
  </r>
  <r>
    <x v="6"/>
    <s v="Campsite 276"/>
    <s v="SKN-276"/>
    <x v="7"/>
    <x v="5"/>
    <n v="365"/>
    <n v="21.111111111111111"/>
    <n v="69"/>
    <n v="0.18904109589041096"/>
    <x v="5"/>
  </r>
  <r>
    <x v="6"/>
    <s v="Campsite 318"/>
    <s v="SKN-318"/>
    <x v="7"/>
    <x v="5"/>
    <n v="365"/>
    <n v="53.2"/>
    <n v="60"/>
    <n v="0.16438356164383561"/>
    <x v="5"/>
  </r>
  <r>
    <x v="6"/>
    <s v="Campsite 319"/>
    <s v="SKN-319"/>
    <x v="7"/>
    <x v="5"/>
    <n v="365"/>
    <n v="0"/>
    <n v="2"/>
    <n v="5.4794520547945206E-3"/>
    <x v="5"/>
  </r>
  <r>
    <x v="6"/>
    <s v="Campsite 336"/>
    <s v="SKN-336"/>
    <x v="7"/>
    <x v="5"/>
    <n v="365"/>
    <n v="88.545454545454547"/>
    <n v="39"/>
    <n v="0.10684931506849316"/>
    <x v="5"/>
  </r>
  <r>
    <x v="6"/>
    <s v="Campsite 337"/>
    <s v="SKN-337"/>
    <x v="7"/>
    <x v="5"/>
    <n v="365"/>
    <n v="1"/>
    <n v="2"/>
    <n v="5.4794520547945206E-3"/>
    <x v="5"/>
  </r>
  <r>
    <x v="6"/>
    <s v="Campsite 372"/>
    <s v="SKN-372"/>
    <x v="7"/>
    <x v="5"/>
    <n v="365"/>
    <n v="0"/>
    <n v="2"/>
    <n v="5.4794520547945206E-3"/>
    <x v="5"/>
  </r>
  <r>
    <x v="5"/>
    <s v="Campsite B1"/>
    <s v="MFL-B01"/>
    <x v="8"/>
    <x v="6"/>
    <n v="365"/>
    <n v="638.25"/>
    <n v="3"/>
    <n v="8.21917808219178E-3"/>
    <x v="6"/>
  </r>
  <r>
    <x v="5"/>
    <s v="Campsite B2"/>
    <s v="MFL-B02"/>
    <x v="8"/>
    <x v="6"/>
    <n v="365"/>
    <n v="76.142857142857139"/>
    <n v="47"/>
    <n v="0.12876712328767123"/>
    <x v="6"/>
  </r>
  <r>
    <x v="5"/>
    <s v="Campsite B3"/>
    <s v="MFL-B03"/>
    <x v="8"/>
    <x v="6"/>
    <n v="365"/>
    <n v="102.8"/>
    <n v="20"/>
    <n v="5.4794520547945202E-2"/>
    <x v="6"/>
  </r>
  <r>
    <x v="5"/>
    <s v="Campsite B4"/>
    <s v="MFL-B04"/>
    <x v="8"/>
    <x v="6"/>
    <n v="365"/>
    <n v="179.71428571428572"/>
    <n v="28"/>
    <n v="7.6712328767123292E-2"/>
    <x v="6"/>
  </r>
  <r>
    <x v="5"/>
    <s v="Campsite B5"/>
    <s v="MFL-B05"/>
    <x v="8"/>
    <x v="6"/>
    <n v="365"/>
    <n v="87.333333333333329"/>
    <n v="2"/>
    <n v="5.4794520547945206E-3"/>
    <x v="6"/>
  </r>
  <r>
    <x v="5"/>
    <s v="Campsite C44"/>
    <s v="MFL-C44"/>
    <x v="8"/>
    <x v="6"/>
    <n v="365"/>
    <n v="238.33333333333334"/>
    <n v="3"/>
    <n v="8.21917808219178E-3"/>
    <x v="6"/>
  </r>
  <r>
    <x v="5"/>
    <s v="Campsite C73"/>
    <s v="MFL-C73"/>
    <x v="8"/>
    <x v="6"/>
    <n v="365"/>
    <n v="45.571428571428569"/>
    <n v="0"/>
    <n v="0"/>
    <x v="6"/>
  </r>
  <r>
    <x v="5"/>
    <s v="Campsite C83"/>
    <s v="MFL-C83"/>
    <x v="8"/>
    <x v="6"/>
    <n v="365"/>
    <n v="186.1"/>
    <n v="134"/>
    <n v="0.36712328767123287"/>
    <x v="6"/>
  </r>
  <r>
    <x v="0"/>
    <s v="Campsite 18"/>
    <s v="RJU-018"/>
    <x v="8"/>
    <x v="6"/>
    <n v="365"/>
    <n v="1"/>
    <n v="14"/>
    <n v="3.8356164383561646E-2"/>
    <x v="6"/>
  </r>
  <r>
    <x v="0"/>
    <s v="Campsite 19"/>
    <s v="RJU-019"/>
    <x v="8"/>
    <x v="6"/>
    <n v="365"/>
    <n v="285.75"/>
    <n v="39"/>
    <n v="0.10684931506849316"/>
    <x v="6"/>
  </r>
  <r>
    <x v="0"/>
    <s v="Campsite 64"/>
    <s v="RJU-064"/>
    <x v="8"/>
    <x v="6"/>
    <n v="365"/>
    <n v="36.428571428571431"/>
    <n v="0"/>
    <n v="0"/>
    <x v="6"/>
  </r>
  <r>
    <x v="0"/>
    <s v="Campsite 65"/>
    <s v="RJU-065"/>
    <x v="8"/>
    <x v="6"/>
    <n v="365"/>
    <n v="0"/>
    <n v="0"/>
    <n v="0"/>
    <x v="6"/>
  </r>
  <r>
    <x v="0"/>
    <s v="Campsite 66"/>
    <s v="RJU-066"/>
    <x v="8"/>
    <x v="6"/>
    <n v="365"/>
    <n v="9"/>
    <n v="0"/>
    <n v="0"/>
    <x v="6"/>
  </r>
  <r>
    <x v="0"/>
    <s v="Campsite 67"/>
    <s v="RJU-067"/>
    <x v="8"/>
    <x v="6"/>
    <n v="365"/>
    <n v="72.625"/>
    <n v="14"/>
    <n v="3.8356164383561646E-2"/>
    <x v="6"/>
  </r>
  <r>
    <x v="0"/>
    <s v="Campsite 68"/>
    <s v="RJU-068"/>
    <x v="8"/>
    <x v="6"/>
    <n v="365"/>
    <n v="0"/>
    <n v="0"/>
    <n v="0"/>
    <x v="6"/>
  </r>
  <r>
    <x v="6"/>
    <s v="Campsite 177"/>
    <s v="SKN-177"/>
    <x v="8"/>
    <x v="6"/>
    <n v="365"/>
    <n v="2"/>
    <n v="12"/>
    <n v="3.287671232876712E-2"/>
    <x v="7"/>
  </r>
  <r>
    <x v="6"/>
    <s v="Campsite 180"/>
    <s v="SKN-180"/>
    <x v="8"/>
    <x v="6"/>
    <n v="365"/>
    <n v="72.25"/>
    <n v="23"/>
    <n v="6.3013698630136991E-2"/>
    <x v="7"/>
  </r>
  <r>
    <x v="1"/>
    <s v="Campsite 2"/>
    <s v="CAH-002"/>
    <x v="9"/>
    <x v="6"/>
    <n v="365"/>
    <n v="117.08333333333333"/>
    <n v="157"/>
    <n v="0.43013698630136987"/>
    <x v="6"/>
  </r>
  <r>
    <x v="1"/>
    <s v="Campsite 3"/>
    <s v="CAH-003"/>
    <x v="9"/>
    <x v="6"/>
    <n v="365"/>
    <n v="90.909090909090907"/>
    <n v="129"/>
    <n v="0.35342465753424657"/>
    <x v="6"/>
  </r>
  <r>
    <x v="1"/>
    <s v="Campsite 4"/>
    <s v="CAH-004"/>
    <x v="9"/>
    <x v="6"/>
    <n v="365"/>
    <n v="146.5"/>
    <n v="115"/>
    <n v="0.31506849315068491"/>
    <x v="6"/>
  </r>
  <r>
    <x v="1"/>
    <s v="Campsite 5"/>
    <s v="CAH-005"/>
    <x v="9"/>
    <x v="6"/>
    <n v="365"/>
    <n v="148.80000000000001"/>
    <n v="112"/>
    <n v="0.30684931506849317"/>
    <x v="6"/>
  </r>
  <r>
    <x v="1"/>
    <s v="Campsite 6"/>
    <s v="CAH-006"/>
    <x v="9"/>
    <x v="6"/>
    <n v="365"/>
    <n v="99.6"/>
    <n v="119"/>
    <n v="0.32602739726027397"/>
    <x v="6"/>
  </r>
  <r>
    <x v="1"/>
    <s v="Campsite 7"/>
    <s v="CAH-007"/>
    <x v="9"/>
    <x v="6"/>
    <n v="365"/>
    <n v="83.1"/>
    <n v="102"/>
    <n v="0.27945205479452057"/>
    <x v="6"/>
  </r>
  <r>
    <x v="1"/>
    <s v="Campsite 8"/>
    <s v="CAH-008"/>
    <x v="9"/>
    <x v="6"/>
    <n v="365"/>
    <n v="109.4"/>
    <n v="107"/>
    <n v="0.29315068493150687"/>
    <x v="6"/>
  </r>
  <r>
    <x v="1"/>
    <s v="Campsite 9"/>
    <s v="CAH-009"/>
    <x v="9"/>
    <x v="6"/>
    <n v="365"/>
    <n v="103"/>
    <n v="105"/>
    <n v="0.28767123287671231"/>
    <x v="6"/>
  </r>
  <r>
    <x v="1"/>
    <s v="Campsite 10"/>
    <s v="CAH-010"/>
    <x v="9"/>
    <x v="6"/>
    <n v="365"/>
    <n v="98"/>
    <n v="126"/>
    <n v="0.34520547945205482"/>
    <x v="6"/>
  </r>
  <r>
    <x v="1"/>
    <s v="Campsite 11"/>
    <s v="CAH-011"/>
    <x v="9"/>
    <x v="6"/>
    <n v="365"/>
    <n v="100.7"/>
    <n v="108"/>
    <n v="0.29589041095890412"/>
    <x v="6"/>
  </r>
  <r>
    <x v="1"/>
    <s v="Campsite 12"/>
    <s v="CAH-012"/>
    <x v="9"/>
    <x v="6"/>
    <n v="365"/>
    <n v="84.571428571428569"/>
    <n v="88"/>
    <n v="0.24109589041095891"/>
    <x v="6"/>
  </r>
  <r>
    <x v="1"/>
    <s v="Campsite 13"/>
    <s v="CAH-013"/>
    <x v="9"/>
    <x v="6"/>
    <n v="365"/>
    <n v="114.875"/>
    <n v="121"/>
    <n v="0.33150684931506852"/>
    <x v="6"/>
  </r>
  <r>
    <x v="1"/>
    <s v="Campsite 14"/>
    <s v="CAH-014"/>
    <x v="9"/>
    <x v="6"/>
    <n v="365"/>
    <n v="77.8"/>
    <n v="98"/>
    <n v="0.26849315068493151"/>
    <x v="6"/>
  </r>
  <r>
    <x v="1"/>
    <s v="Campsite 15"/>
    <s v="CAH-015"/>
    <x v="9"/>
    <x v="6"/>
    <n v="365"/>
    <n v="134"/>
    <n v="134"/>
    <n v="0.36712328767123287"/>
    <x v="6"/>
  </r>
  <r>
    <x v="1"/>
    <s v="Campsite 16"/>
    <s v="CAH-016"/>
    <x v="9"/>
    <x v="6"/>
    <n v="365"/>
    <n v="109.42857142857143"/>
    <n v="87"/>
    <n v="0.23835616438356164"/>
    <x v="6"/>
  </r>
  <r>
    <x v="1"/>
    <s v="Campsite 17"/>
    <s v="CAH-017"/>
    <x v="9"/>
    <x v="6"/>
    <n v="365"/>
    <n v="147.71428571428572"/>
    <n v="123"/>
    <n v="0.33698630136986302"/>
    <x v="6"/>
  </r>
  <r>
    <x v="1"/>
    <s v="Campsite 18"/>
    <s v="CAH-018"/>
    <x v="9"/>
    <x v="6"/>
    <n v="365"/>
    <n v="45.857142857142854"/>
    <n v="77"/>
    <n v="0.21095890410958903"/>
    <x v="6"/>
  </r>
  <r>
    <x v="1"/>
    <s v="Campsite 19"/>
    <s v="CAH-019"/>
    <x v="9"/>
    <x v="6"/>
    <n v="365"/>
    <n v="110.14285714285714"/>
    <n v="105"/>
    <n v="0.28767123287671231"/>
    <x v="6"/>
  </r>
  <r>
    <x v="1"/>
    <s v="Campsite 20"/>
    <s v="CAH-020"/>
    <x v="9"/>
    <x v="6"/>
    <n v="365"/>
    <n v="57.285714285714285"/>
    <n v="62"/>
    <n v="0.16986301369863013"/>
    <x v="6"/>
  </r>
  <r>
    <x v="1"/>
    <s v="Campsite 21"/>
    <s v="CAH-021"/>
    <x v="9"/>
    <x v="6"/>
    <n v="365"/>
    <n v="131.22222222222223"/>
    <n v="127"/>
    <n v="0.34794520547945207"/>
    <x v="6"/>
  </r>
  <r>
    <x v="1"/>
    <s v="Campsite 22"/>
    <s v="CAH-022"/>
    <x v="9"/>
    <x v="6"/>
    <n v="365"/>
    <n v="84"/>
    <n v="103"/>
    <n v="0.28219178082191781"/>
    <x v="6"/>
  </r>
  <r>
    <x v="1"/>
    <s v="Campsite 23"/>
    <s v="CAH-023"/>
    <x v="9"/>
    <x v="6"/>
    <n v="365"/>
    <n v="112.7"/>
    <n v="103"/>
    <n v="0.28219178082191781"/>
    <x v="6"/>
  </r>
  <r>
    <x v="1"/>
    <s v="Campsite 24"/>
    <s v="CAH-024"/>
    <x v="9"/>
    <x v="6"/>
    <n v="365"/>
    <n v="103.66666666666667"/>
    <n v="96"/>
    <n v="0.26301369863013696"/>
    <x v="6"/>
  </r>
  <r>
    <x v="1"/>
    <s v="Campsite 25"/>
    <s v="CAH-025"/>
    <x v="9"/>
    <x v="6"/>
    <n v="365"/>
    <n v="117.1"/>
    <n v="116"/>
    <n v="0.31780821917808222"/>
    <x v="6"/>
  </r>
  <r>
    <x v="1"/>
    <s v="Campsite 26"/>
    <s v="CAH-026"/>
    <x v="9"/>
    <x v="6"/>
    <n v="365"/>
    <n v="118.75"/>
    <n v="92"/>
    <n v="0.25205479452054796"/>
    <x v="6"/>
  </r>
  <r>
    <x v="1"/>
    <s v="Campsite 27"/>
    <s v="CAH-027"/>
    <x v="9"/>
    <x v="6"/>
    <n v="365"/>
    <n v="168.3"/>
    <n v="104"/>
    <n v="0.28493150684931506"/>
    <x v="6"/>
  </r>
  <r>
    <x v="1"/>
    <s v="Campsite 29"/>
    <s v="CAH-029"/>
    <x v="9"/>
    <x v="6"/>
    <n v="365"/>
    <n v="131.80000000000001"/>
    <n v="120"/>
    <n v="0.32876712328767121"/>
    <x v="6"/>
  </r>
  <r>
    <x v="1"/>
    <s v="Campsite 31"/>
    <s v="CAH-031"/>
    <x v="9"/>
    <x v="6"/>
    <n v="365"/>
    <n v="147.1"/>
    <n v="121"/>
    <n v="0.33150684931506852"/>
    <x v="6"/>
  </r>
  <r>
    <x v="1"/>
    <s v="Campsite 32"/>
    <s v="CAH-032"/>
    <x v="9"/>
    <x v="6"/>
    <n v="365"/>
    <n v="156.63636363636363"/>
    <n v="135"/>
    <n v="0.36986301369863012"/>
    <x v="6"/>
  </r>
  <r>
    <x v="1"/>
    <s v="Campsite 33"/>
    <s v="CAH-033"/>
    <x v="9"/>
    <x v="6"/>
    <n v="365"/>
    <n v="174.63636363636363"/>
    <n v="159"/>
    <n v="0.43561643835616437"/>
    <x v="6"/>
  </r>
  <r>
    <x v="1"/>
    <s v="Campsite 34"/>
    <s v="CAH-034"/>
    <x v="9"/>
    <x v="6"/>
    <n v="365"/>
    <n v="140"/>
    <n v="140"/>
    <n v="0.38356164383561642"/>
    <x v="6"/>
  </r>
  <r>
    <x v="1"/>
    <s v="Campsite 35"/>
    <s v="CAH-035"/>
    <x v="9"/>
    <x v="6"/>
    <n v="365"/>
    <n v="125.33333333333333"/>
    <n v="19"/>
    <n v="5.2054794520547946E-2"/>
    <x v="6"/>
  </r>
  <r>
    <x v="1"/>
    <s v="Campsite 36"/>
    <s v="CAH-036"/>
    <x v="9"/>
    <x v="6"/>
    <n v="365"/>
    <n v="123"/>
    <n v="179"/>
    <n v="0.49041095890410957"/>
    <x v="6"/>
  </r>
  <r>
    <x v="1"/>
    <s v="Campsite 37"/>
    <s v="CAH-037"/>
    <x v="9"/>
    <x v="6"/>
    <n v="365"/>
    <n v="147.6"/>
    <n v="142"/>
    <n v="0.38904109589041097"/>
    <x v="6"/>
  </r>
  <r>
    <x v="1"/>
    <s v="Campsite 38"/>
    <s v="CAH-038"/>
    <x v="9"/>
    <x v="6"/>
    <n v="365"/>
    <n v="148.18181818181819"/>
    <n v="143"/>
    <n v="0.39178082191780822"/>
    <x v="6"/>
  </r>
  <r>
    <x v="1"/>
    <s v="Campsite 39"/>
    <s v="CAH-039"/>
    <x v="9"/>
    <x v="6"/>
    <n v="365"/>
    <n v="209.81818181818181"/>
    <n v="187"/>
    <n v="0.51232876712328768"/>
    <x v="6"/>
  </r>
  <r>
    <x v="1"/>
    <s v="Campsite 40"/>
    <s v="CAH-040"/>
    <x v="9"/>
    <x v="6"/>
    <n v="365"/>
    <n v="103.14285714285714"/>
    <n v="3"/>
    <n v="8.21917808219178E-3"/>
    <x v="6"/>
  </r>
  <r>
    <x v="1"/>
    <s v="Campsite 41"/>
    <s v="CAH-041"/>
    <x v="9"/>
    <x v="6"/>
    <n v="365"/>
    <n v="97.666666666666671"/>
    <n v="0"/>
    <n v="0"/>
    <x v="6"/>
  </r>
  <r>
    <x v="1"/>
    <s v="Campsite 43"/>
    <s v="CAH-043"/>
    <x v="9"/>
    <x v="6"/>
    <n v="365"/>
    <n v="126.2"/>
    <n v="153"/>
    <n v="0.41917808219178082"/>
    <x v="6"/>
  </r>
  <r>
    <x v="1"/>
    <s v="Campsite 45"/>
    <s v="CAH-045"/>
    <x v="9"/>
    <x v="6"/>
    <n v="365"/>
    <n v="154.91666666666666"/>
    <n v="155"/>
    <n v="0.42465753424657532"/>
    <x v="6"/>
  </r>
  <r>
    <x v="1"/>
    <s v="Campsite 47"/>
    <s v="CAH-047"/>
    <x v="9"/>
    <x v="6"/>
    <n v="365"/>
    <n v="94.5"/>
    <n v="107"/>
    <n v="0.29315068493150687"/>
    <x v="6"/>
  </r>
  <r>
    <x v="1"/>
    <s v="Campsite 49"/>
    <s v="CAH-049"/>
    <x v="9"/>
    <x v="6"/>
    <n v="365"/>
    <n v="117.77777777777777"/>
    <n v="110"/>
    <n v="0.30136986301369861"/>
    <x v="6"/>
  </r>
  <r>
    <x v="1"/>
    <s v="Campsite 51"/>
    <s v="CAH-051"/>
    <x v="9"/>
    <x v="6"/>
    <n v="365"/>
    <n v="117.55555555555556"/>
    <n v="101"/>
    <n v="0.27671232876712326"/>
    <x v="6"/>
  </r>
  <r>
    <x v="1"/>
    <s v="Campsite 53"/>
    <s v="CAH-053"/>
    <x v="9"/>
    <x v="6"/>
    <n v="365"/>
    <n v="125.5"/>
    <n v="111"/>
    <n v="0.30410958904109592"/>
    <x v="6"/>
  </r>
  <r>
    <x v="1"/>
    <s v="Campsite 55"/>
    <s v="CAH-055"/>
    <x v="9"/>
    <x v="6"/>
    <n v="365"/>
    <n v="136.80000000000001"/>
    <n v="128"/>
    <n v="0.35068493150684932"/>
    <x v="6"/>
  </r>
  <r>
    <x v="1"/>
    <s v="Campsite 57"/>
    <s v="CAH-057"/>
    <x v="9"/>
    <x v="6"/>
    <n v="365"/>
    <n v="127.72727272727273"/>
    <n v="124"/>
    <n v="0.33972602739726027"/>
    <x v="6"/>
  </r>
  <r>
    <x v="1"/>
    <s v="Campsite 59"/>
    <s v="CAH-059"/>
    <x v="9"/>
    <x v="6"/>
    <n v="365"/>
    <n v="134.09090909090909"/>
    <n v="164"/>
    <n v="0.44931506849315067"/>
    <x v="6"/>
  </r>
  <r>
    <x v="5"/>
    <s v="Campsite B13"/>
    <s v="MFL-B13"/>
    <x v="9"/>
    <x v="6"/>
    <n v="365"/>
    <n v="300.25"/>
    <n v="42"/>
    <n v="0.11506849315068493"/>
    <x v="6"/>
  </r>
  <r>
    <x v="5"/>
    <s v="Campsite B14"/>
    <s v="MFL-B14"/>
    <x v="9"/>
    <x v="6"/>
    <n v="365"/>
    <n v="6.666666666666667"/>
    <n v="66"/>
    <n v="0.18082191780821918"/>
    <x v="6"/>
  </r>
  <r>
    <x v="5"/>
    <s v="Campsite B15"/>
    <s v="MFL-B15"/>
    <x v="9"/>
    <x v="6"/>
    <n v="365"/>
    <n v="20.181818181818183"/>
    <n v="41"/>
    <n v="0.11232876712328767"/>
    <x v="6"/>
  </r>
  <r>
    <x v="5"/>
    <s v="Campsite B16"/>
    <s v="MFL-B16"/>
    <x v="9"/>
    <x v="6"/>
    <n v="365"/>
    <n v="367.90909090909093"/>
    <n v="93"/>
    <n v="0.25479452054794521"/>
    <x v="6"/>
  </r>
  <r>
    <x v="5"/>
    <s v="Campsite B17"/>
    <s v="MFL-B17"/>
    <x v="9"/>
    <x v="6"/>
    <n v="365"/>
    <n v="766.41666666666663"/>
    <n v="100"/>
    <n v="0.27397260273972601"/>
    <x v="6"/>
  </r>
  <r>
    <x v="5"/>
    <s v="Campsite B18"/>
    <s v="MFL-B18"/>
    <x v="9"/>
    <x v="6"/>
    <n v="365"/>
    <n v="557.4545454545455"/>
    <n v="127"/>
    <n v="0.34794520547945207"/>
    <x v="6"/>
  </r>
  <r>
    <x v="5"/>
    <s v="Campsite B19"/>
    <s v="MFL-B19"/>
    <x v="9"/>
    <x v="6"/>
    <n v="365"/>
    <n v="238"/>
    <n v="56"/>
    <n v="0.15342465753424658"/>
    <x v="6"/>
  </r>
  <r>
    <x v="5"/>
    <s v="Campsite B20"/>
    <s v="MFL-B20"/>
    <x v="9"/>
    <x v="6"/>
    <n v="365"/>
    <n v="534.70000000000005"/>
    <n v="25"/>
    <n v="6.8493150684931503E-2"/>
    <x v="6"/>
  </r>
  <r>
    <x v="5"/>
    <s v="Campsite B21"/>
    <s v="MFL-B21"/>
    <x v="9"/>
    <x v="6"/>
    <n v="365"/>
    <n v="580.33333333333337"/>
    <n v="51"/>
    <n v="0.13972602739726028"/>
    <x v="6"/>
  </r>
  <r>
    <x v="5"/>
    <s v="Campsite B22"/>
    <s v="MFL-B22"/>
    <x v="9"/>
    <x v="6"/>
    <n v="365"/>
    <n v="120"/>
    <n v="31"/>
    <n v="8.4931506849315067E-2"/>
    <x v="6"/>
  </r>
  <r>
    <x v="5"/>
    <s v="Campsite B23"/>
    <s v="MFL-B23"/>
    <x v="9"/>
    <x v="6"/>
    <n v="365"/>
    <n v="770.41666666666663"/>
    <n v="12"/>
    <n v="3.287671232876712E-2"/>
    <x v="6"/>
  </r>
  <r>
    <x v="5"/>
    <s v="Campsite B24"/>
    <s v="MFL-B24"/>
    <x v="9"/>
    <x v="6"/>
    <n v="365"/>
    <n v="615.27272727272725"/>
    <n v="6"/>
    <n v="1.643835616438356E-2"/>
    <x v="6"/>
  </r>
  <r>
    <x v="5"/>
    <s v="Campsite B25"/>
    <s v="MFL-B25"/>
    <x v="9"/>
    <x v="6"/>
    <n v="365"/>
    <n v="16"/>
    <n v="29"/>
    <n v="7.9452054794520555E-2"/>
    <x v="6"/>
  </r>
  <r>
    <x v="5"/>
    <s v="Campsite B26"/>
    <s v="MFL-B26"/>
    <x v="9"/>
    <x v="6"/>
    <n v="365"/>
    <n v="316.18181818181819"/>
    <n v="11"/>
    <n v="3.0136986301369864E-2"/>
    <x v="6"/>
  </r>
  <r>
    <x v="5"/>
    <s v="Campsite B27"/>
    <s v="MFL-B27"/>
    <x v="9"/>
    <x v="6"/>
    <n v="365"/>
    <n v="120.375"/>
    <n v="7"/>
    <n v="1.9178082191780823E-2"/>
    <x v="6"/>
  </r>
  <r>
    <x v="5"/>
    <s v="Campsite B28"/>
    <s v="MFL-B28"/>
    <x v="9"/>
    <x v="6"/>
    <n v="365"/>
    <n v="468.66666666666669"/>
    <n v="140"/>
    <n v="0.38356164383561642"/>
    <x v="6"/>
  </r>
  <r>
    <x v="5"/>
    <s v="Campsite B29"/>
    <s v="MFL-B29"/>
    <x v="9"/>
    <x v="6"/>
    <n v="365"/>
    <n v="1162.3333333333333"/>
    <n v="150"/>
    <n v="0.41095890410958902"/>
    <x v="6"/>
  </r>
  <r>
    <x v="5"/>
    <s v="Campsite B30"/>
    <s v="MFL-B30"/>
    <x v="9"/>
    <x v="6"/>
    <n v="365"/>
    <n v="264.85714285714283"/>
    <n v="9"/>
    <n v="2.4657534246575342E-2"/>
    <x v="6"/>
  </r>
  <r>
    <x v="5"/>
    <s v="Campsite B31"/>
    <s v="MFL-B31"/>
    <x v="9"/>
    <x v="6"/>
    <n v="365"/>
    <n v="37.166666666666664"/>
    <n v="2"/>
    <n v="5.4794520547945206E-3"/>
    <x v="6"/>
  </r>
  <r>
    <x v="5"/>
    <s v="Campsite B32"/>
    <s v="MFL-B32"/>
    <x v="9"/>
    <x v="6"/>
    <n v="365"/>
    <n v="901.90909090909088"/>
    <n v="79"/>
    <n v="0.21643835616438356"/>
    <x v="6"/>
  </r>
  <r>
    <x v="5"/>
    <s v="Campsite B33"/>
    <s v="MFL-B33"/>
    <x v="9"/>
    <x v="6"/>
    <n v="365"/>
    <n v="27.333333333333332"/>
    <n v="6"/>
    <n v="1.643835616438356E-2"/>
    <x v="6"/>
  </r>
  <r>
    <x v="5"/>
    <s v="Campsite B34"/>
    <s v="MFL-B34"/>
    <x v="9"/>
    <x v="6"/>
    <n v="365"/>
    <n v="288.66666666666669"/>
    <n v="24"/>
    <n v="6.575342465753424E-2"/>
    <x v="6"/>
  </r>
  <r>
    <x v="5"/>
    <s v="Campsite B35"/>
    <s v="MFL-B35"/>
    <x v="9"/>
    <x v="6"/>
    <n v="365"/>
    <n v="101.5"/>
    <n v="63"/>
    <n v="0.17260273972602741"/>
    <x v="6"/>
  </r>
  <r>
    <x v="5"/>
    <s v="Campsite B36"/>
    <s v="MFL-B36"/>
    <x v="9"/>
    <x v="6"/>
    <n v="365"/>
    <n v="356.5"/>
    <n v="8"/>
    <n v="2.1917808219178082E-2"/>
    <x v="6"/>
  </r>
  <r>
    <x v="5"/>
    <s v="Campsite B37"/>
    <s v="MFL-B37"/>
    <x v="9"/>
    <x v="6"/>
    <n v="365"/>
    <n v="127.75"/>
    <n v="5"/>
    <n v="1.3698630136986301E-2"/>
    <x v="6"/>
  </r>
  <r>
    <x v="5"/>
    <s v="Campsite B38"/>
    <s v="MFL-B38"/>
    <x v="9"/>
    <x v="6"/>
    <n v="365"/>
    <n v="833.6"/>
    <n v="11"/>
    <n v="3.0136986301369864E-2"/>
    <x v="6"/>
  </r>
  <r>
    <x v="5"/>
    <s v="Campsite B39"/>
    <s v="MFL-B39"/>
    <x v="9"/>
    <x v="6"/>
    <n v="365"/>
    <n v="693.41666666666663"/>
    <n v="9"/>
    <n v="2.4657534246575342E-2"/>
    <x v="6"/>
  </r>
  <r>
    <x v="5"/>
    <s v="Campsite B40"/>
    <s v="MFL-B40"/>
    <x v="9"/>
    <x v="6"/>
    <n v="365"/>
    <n v="202"/>
    <n v="5"/>
    <n v="1.3698630136986301E-2"/>
    <x v="6"/>
  </r>
  <r>
    <x v="5"/>
    <s v="Campsite B41"/>
    <s v="MFL-B41"/>
    <x v="9"/>
    <x v="6"/>
    <n v="365"/>
    <n v="288.66666666666669"/>
    <n v="63"/>
    <n v="0.17260273972602741"/>
    <x v="6"/>
  </r>
  <r>
    <x v="5"/>
    <s v="Campsite B42"/>
    <s v="MFL-B42"/>
    <x v="9"/>
    <x v="6"/>
    <n v="365"/>
    <n v="173.3"/>
    <n v="12"/>
    <n v="3.287671232876712E-2"/>
    <x v="6"/>
  </r>
  <r>
    <x v="5"/>
    <s v="Campsite B43"/>
    <s v="MFL-B43"/>
    <x v="9"/>
    <x v="6"/>
    <n v="365"/>
    <n v="939.66666666666663"/>
    <n v="2"/>
    <n v="5.4794520547945206E-3"/>
    <x v="6"/>
  </r>
  <r>
    <x v="5"/>
    <s v="Campsite B44"/>
    <s v="MFL-B44"/>
    <x v="9"/>
    <x v="6"/>
    <n v="365"/>
    <n v="662.4"/>
    <n v="9"/>
    <n v="2.4657534246575342E-2"/>
    <x v="6"/>
  </r>
  <r>
    <x v="5"/>
    <s v="Campsite B45"/>
    <s v="MFL-B45"/>
    <x v="9"/>
    <x v="6"/>
    <n v="365"/>
    <n v="378.77777777777777"/>
    <n v="37"/>
    <n v="0.10136986301369863"/>
    <x v="6"/>
  </r>
  <r>
    <x v="5"/>
    <s v="Campsite B46"/>
    <s v="MFL-B46"/>
    <x v="9"/>
    <x v="6"/>
    <n v="365"/>
    <n v="14.857142857142858"/>
    <n v="45"/>
    <n v="0.12328767123287671"/>
    <x v="6"/>
  </r>
  <r>
    <x v="5"/>
    <s v="Campsite B47"/>
    <s v="MFL-B47"/>
    <x v="9"/>
    <x v="6"/>
    <n v="365"/>
    <n v="4.5999999999999996"/>
    <n v="4"/>
    <n v="1.0958904109589041E-2"/>
    <x v="6"/>
  </r>
  <r>
    <x v="5"/>
    <s v="Campsite B48"/>
    <s v="MFL-B48"/>
    <x v="9"/>
    <x v="6"/>
    <n v="365"/>
    <n v="991.9"/>
    <n v="153"/>
    <n v="0.41917808219178082"/>
    <x v="6"/>
  </r>
  <r>
    <x v="5"/>
    <s v="Campsite B49"/>
    <s v="MFL-B49"/>
    <x v="9"/>
    <x v="6"/>
    <n v="365"/>
    <n v="1215.3333333333333"/>
    <n v="184"/>
    <n v="0.50410958904109593"/>
    <x v="6"/>
  </r>
  <r>
    <x v="5"/>
    <s v="Campsite B50"/>
    <s v="MFL-B50"/>
    <x v="9"/>
    <x v="6"/>
    <n v="365"/>
    <n v="19.714285714285715"/>
    <n v="41"/>
    <n v="0.11232876712328767"/>
    <x v="6"/>
  </r>
  <r>
    <x v="5"/>
    <s v="Campsite B51"/>
    <s v="MFL-B51"/>
    <x v="9"/>
    <x v="6"/>
    <n v="365"/>
    <n v="257"/>
    <n v="41"/>
    <n v="0.11232876712328767"/>
    <x v="6"/>
  </r>
  <r>
    <x v="5"/>
    <s v="Campsite B52"/>
    <s v="MFL-B52"/>
    <x v="9"/>
    <x v="6"/>
    <n v="365"/>
    <n v="30.666666666666668"/>
    <n v="36"/>
    <n v="9.8630136986301367E-2"/>
    <x v="6"/>
  </r>
  <r>
    <x v="5"/>
    <s v="Campsite B53"/>
    <s v="MFL-B53"/>
    <x v="9"/>
    <x v="6"/>
    <n v="365"/>
    <n v="103.27272727272727"/>
    <n v="7"/>
    <n v="1.9178082191780823E-2"/>
    <x v="6"/>
  </r>
  <r>
    <x v="5"/>
    <s v="Campsite B54"/>
    <s v="MFL-B54"/>
    <x v="9"/>
    <x v="6"/>
    <n v="365"/>
    <n v="12.285714285714286"/>
    <n v="115"/>
    <n v="0.31506849315068491"/>
    <x v="6"/>
  </r>
  <r>
    <x v="5"/>
    <s v="Campsite B55"/>
    <s v="MFL-B55"/>
    <x v="9"/>
    <x v="6"/>
    <n v="365"/>
    <n v="898.5"/>
    <n v="0"/>
    <n v="0"/>
    <x v="6"/>
  </r>
  <r>
    <x v="5"/>
    <s v="Campsite B56"/>
    <s v="MFL-B56"/>
    <x v="9"/>
    <x v="6"/>
    <n v="365"/>
    <n v="1303.2"/>
    <n v="0"/>
    <n v="0"/>
    <x v="6"/>
  </r>
  <r>
    <x v="5"/>
    <s v="Campsite B57"/>
    <s v="MFL-B57"/>
    <x v="9"/>
    <x v="6"/>
    <n v="365"/>
    <n v="1043.75"/>
    <n v="124"/>
    <n v="0.33972602739726027"/>
    <x v="6"/>
  </r>
  <r>
    <x v="5"/>
    <s v="Campsite B58"/>
    <s v="MFL-B58"/>
    <x v="9"/>
    <x v="6"/>
    <n v="365"/>
    <n v="619.70000000000005"/>
    <n v="144"/>
    <n v="0.39452054794520547"/>
    <x v="6"/>
  </r>
  <r>
    <x v="5"/>
    <s v="Campsite B59"/>
    <s v="MFL-B59"/>
    <x v="9"/>
    <x v="6"/>
    <n v="365"/>
    <n v="878.27272727272725"/>
    <n v="148"/>
    <n v="0.40547945205479452"/>
    <x v="6"/>
  </r>
  <r>
    <x v="5"/>
    <s v="Campsite B60"/>
    <s v="MFL-B60"/>
    <x v="9"/>
    <x v="6"/>
    <n v="365"/>
    <n v="520.5"/>
    <n v="58"/>
    <n v="0.15890410958904111"/>
    <x v="6"/>
  </r>
  <r>
    <x v="5"/>
    <s v="Campsite B61"/>
    <s v="MFL-B61"/>
    <x v="9"/>
    <x v="6"/>
    <n v="365"/>
    <n v="286.7"/>
    <n v="155"/>
    <n v="0.42465753424657532"/>
    <x v="6"/>
  </r>
  <r>
    <x v="5"/>
    <s v="Campsite B62"/>
    <s v="MFL-B62"/>
    <x v="9"/>
    <x v="6"/>
    <n v="365"/>
    <n v="617.09090909090912"/>
    <n v="10"/>
    <n v="2.7397260273972601E-2"/>
    <x v="6"/>
  </r>
  <r>
    <x v="5"/>
    <s v="Campsite B63"/>
    <s v="MFL-B63"/>
    <x v="9"/>
    <x v="6"/>
    <n v="365"/>
    <n v="275"/>
    <n v="84"/>
    <n v="0.23013698630136986"/>
    <x v="6"/>
  </r>
  <r>
    <x v="5"/>
    <s v="Campsite B64"/>
    <s v="MFL-B64"/>
    <x v="9"/>
    <x v="6"/>
    <n v="365"/>
    <n v="612.79999999999995"/>
    <n v="33"/>
    <n v="9.0410958904109592E-2"/>
    <x v="6"/>
  </r>
  <r>
    <x v="5"/>
    <s v="Campsite C21"/>
    <s v="MFL-C21"/>
    <x v="9"/>
    <x v="6"/>
    <n v="365"/>
    <n v="829.75"/>
    <n v="100"/>
    <n v="0.27397260273972601"/>
    <x v="6"/>
  </r>
  <r>
    <x v="5"/>
    <s v="Campsite C22"/>
    <s v="MFL-C22"/>
    <x v="9"/>
    <x v="6"/>
    <n v="365"/>
    <n v="596.5454545454545"/>
    <n v="28"/>
    <n v="7.6712328767123292E-2"/>
    <x v="6"/>
  </r>
  <r>
    <x v="5"/>
    <s v="Campsite C23"/>
    <s v="MFL-C23"/>
    <x v="9"/>
    <x v="6"/>
    <n v="365"/>
    <n v="175.81818181818181"/>
    <n v="55"/>
    <n v="0.15068493150684931"/>
    <x v="6"/>
  </r>
  <r>
    <x v="5"/>
    <s v="Campsite C24"/>
    <s v="MFL-C24"/>
    <x v="9"/>
    <x v="6"/>
    <n v="365"/>
    <n v="20"/>
    <n v="51"/>
    <n v="0.13972602739726028"/>
    <x v="6"/>
  </r>
  <r>
    <x v="5"/>
    <s v="Campsite C25"/>
    <s v="MFL-C25"/>
    <x v="9"/>
    <x v="6"/>
    <n v="365"/>
    <n v="191.25"/>
    <n v="88"/>
    <n v="0.24109589041095891"/>
    <x v="6"/>
  </r>
  <r>
    <x v="5"/>
    <s v="Campsite C26"/>
    <s v="MFL-C26"/>
    <x v="9"/>
    <x v="6"/>
    <n v="365"/>
    <n v="308.54545454545456"/>
    <n v="23"/>
    <n v="6.3013698630136991E-2"/>
    <x v="6"/>
  </r>
  <r>
    <x v="5"/>
    <s v="Campsite C27"/>
    <s v="MFL-C27"/>
    <x v="9"/>
    <x v="6"/>
    <n v="365"/>
    <n v="372.41666666666669"/>
    <n v="103"/>
    <n v="0.28219178082191781"/>
    <x v="6"/>
  </r>
  <r>
    <x v="5"/>
    <s v="Campsite C28"/>
    <s v="MFL-C28"/>
    <x v="9"/>
    <x v="6"/>
    <n v="365"/>
    <n v="267.5"/>
    <n v="18"/>
    <n v="4.9315068493150684E-2"/>
    <x v="6"/>
  </r>
  <r>
    <x v="5"/>
    <s v="Campsite C29"/>
    <s v="MFL-C29"/>
    <x v="9"/>
    <x v="6"/>
    <n v="365"/>
    <n v="175.54545454545453"/>
    <n v="54"/>
    <n v="0.14794520547945206"/>
    <x v="6"/>
  </r>
  <r>
    <x v="5"/>
    <s v="Campsite C30"/>
    <s v="MFL-C30"/>
    <x v="9"/>
    <x v="6"/>
    <n v="365"/>
    <n v="436.25"/>
    <n v="106"/>
    <n v="0.29041095890410956"/>
    <x v="6"/>
  </r>
  <r>
    <x v="5"/>
    <s v="Campsite C31"/>
    <s v="MFL-C31"/>
    <x v="9"/>
    <x v="6"/>
    <n v="365"/>
    <n v="292.33333333333331"/>
    <n v="67"/>
    <n v="0.18356164383561643"/>
    <x v="6"/>
  </r>
  <r>
    <x v="5"/>
    <s v="Campsite C32"/>
    <s v="MFL-C32"/>
    <x v="9"/>
    <x v="6"/>
    <n v="365"/>
    <n v="919.75"/>
    <n v="109"/>
    <n v="0.29863013698630136"/>
    <x v="6"/>
  </r>
  <r>
    <x v="5"/>
    <s v="Campsite C33"/>
    <s v="MFL-C33"/>
    <x v="9"/>
    <x v="6"/>
    <n v="365"/>
    <n v="244.45454545454547"/>
    <n v="84"/>
    <n v="0.23013698630136986"/>
    <x v="6"/>
  </r>
  <r>
    <x v="5"/>
    <s v="Campsite C34"/>
    <s v="MFL-C34"/>
    <x v="9"/>
    <x v="6"/>
    <n v="365"/>
    <n v="261.81818181818181"/>
    <n v="86"/>
    <n v="0.23561643835616439"/>
    <x v="6"/>
  </r>
  <r>
    <x v="5"/>
    <s v="Campsite C35"/>
    <s v="MFL-C35"/>
    <x v="9"/>
    <x v="6"/>
    <n v="365"/>
    <n v="268.54545454545456"/>
    <n v="24"/>
    <n v="6.575342465753424E-2"/>
    <x v="6"/>
  </r>
  <r>
    <x v="5"/>
    <s v="Campsite C36"/>
    <s v="MFL-C36"/>
    <x v="9"/>
    <x v="6"/>
    <n v="365"/>
    <n v="333.45454545454544"/>
    <n v="140"/>
    <n v="0.38356164383561642"/>
    <x v="6"/>
  </r>
  <r>
    <x v="5"/>
    <s v="Campsite C37"/>
    <s v="MFL-C37"/>
    <x v="9"/>
    <x v="6"/>
    <n v="365"/>
    <n v="29.555555555555557"/>
    <n v="44"/>
    <n v="0.12054794520547946"/>
    <x v="6"/>
  </r>
  <r>
    <x v="5"/>
    <s v="Campsite C38"/>
    <s v="MFL-C38"/>
    <x v="9"/>
    <x v="6"/>
    <n v="365"/>
    <n v="250.36363636363637"/>
    <n v="74"/>
    <n v="0.20273972602739726"/>
    <x v="6"/>
  </r>
  <r>
    <x v="5"/>
    <s v="Campsite C39"/>
    <s v="MFL-C39"/>
    <x v="9"/>
    <x v="6"/>
    <n v="365"/>
    <n v="36.5"/>
    <n v="9"/>
    <n v="2.4657534246575342E-2"/>
    <x v="6"/>
  </r>
  <r>
    <x v="5"/>
    <s v="Campsite C40"/>
    <s v="MFL-C40"/>
    <x v="9"/>
    <x v="6"/>
    <n v="365"/>
    <n v="96.916666666666671"/>
    <n v="157"/>
    <n v="0.43013698630136987"/>
    <x v="6"/>
  </r>
  <r>
    <x v="5"/>
    <s v="Campsite C41"/>
    <s v="MFL-C41"/>
    <x v="9"/>
    <x v="6"/>
    <n v="365"/>
    <n v="291"/>
    <n v="14"/>
    <n v="3.8356164383561646E-2"/>
    <x v="6"/>
  </r>
  <r>
    <x v="5"/>
    <s v="Campsite C42"/>
    <s v="MFL-C42"/>
    <x v="9"/>
    <x v="6"/>
    <n v="365"/>
    <n v="256.54545454545456"/>
    <n v="18"/>
    <n v="4.9315068493150684E-2"/>
    <x v="6"/>
  </r>
  <r>
    <x v="5"/>
    <s v="Campsite C43"/>
    <s v="MFL-C43"/>
    <x v="9"/>
    <x v="6"/>
    <n v="365"/>
    <n v="334"/>
    <n v="7"/>
    <n v="1.9178082191780823E-2"/>
    <x v="6"/>
  </r>
  <r>
    <x v="5"/>
    <s v="Campsite C45"/>
    <s v="MFL-C45"/>
    <x v="9"/>
    <x v="6"/>
    <n v="365"/>
    <n v="398.45454545454544"/>
    <n v="6"/>
    <n v="1.643835616438356E-2"/>
    <x v="6"/>
  </r>
  <r>
    <x v="5"/>
    <s v="Campsite C46"/>
    <s v="MFL-C46"/>
    <x v="9"/>
    <x v="6"/>
    <n v="365"/>
    <n v="10.666666666666666"/>
    <n v="12"/>
    <n v="3.287671232876712E-2"/>
    <x v="6"/>
  </r>
  <r>
    <x v="5"/>
    <s v="Campsite C47"/>
    <s v="MFL-C47"/>
    <x v="9"/>
    <x v="6"/>
    <n v="365"/>
    <n v="132.44444444444446"/>
    <n v="23"/>
    <n v="6.3013698630136991E-2"/>
    <x v="6"/>
  </r>
  <r>
    <x v="5"/>
    <s v="Campsite C48"/>
    <s v="MFL-C48"/>
    <x v="9"/>
    <x v="6"/>
    <n v="365"/>
    <n v="9"/>
    <n v="8"/>
    <n v="2.1917808219178082E-2"/>
    <x v="6"/>
  </r>
  <r>
    <x v="5"/>
    <s v="Campsite C49"/>
    <s v="MFL-C49"/>
    <x v="9"/>
    <x v="6"/>
    <n v="365"/>
    <n v="677.36363636363637"/>
    <n v="4"/>
    <n v="1.0958904109589041E-2"/>
    <x v="6"/>
  </r>
  <r>
    <x v="5"/>
    <s v="Campsite C50"/>
    <s v="MFL-C50"/>
    <x v="9"/>
    <x v="6"/>
    <n v="365"/>
    <n v="17.125"/>
    <n v="19"/>
    <n v="5.2054794520547946E-2"/>
    <x v="6"/>
  </r>
  <r>
    <x v="5"/>
    <s v="Campsite C51"/>
    <s v="MFL-C51"/>
    <x v="9"/>
    <x v="6"/>
    <n v="365"/>
    <n v="98.090909090909093"/>
    <n v="175"/>
    <n v="0.47945205479452052"/>
    <x v="6"/>
  </r>
  <r>
    <x v="5"/>
    <s v="Campsite C52"/>
    <s v="MFL-C52"/>
    <x v="9"/>
    <x v="6"/>
    <n v="365"/>
    <n v="311.54545454545456"/>
    <n v="15"/>
    <n v="4.1095890410958902E-2"/>
    <x v="6"/>
  </r>
  <r>
    <x v="5"/>
    <s v="Campsite C53"/>
    <s v="MFL-C53"/>
    <x v="9"/>
    <x v="6"/>
    <n v="365"/>
    <n v="302.41666666666669"/>
    <n v="95"/>
    <n v="0.26027397260273971"/>
    <x v="6"/>
  </r>
  <r>
    <x v="5"/>
    <s v="Campsite C54"/>
    <s v="MFL-C54"/>
    <x v="9"/>
    <x v="6"/>
    <n v="365"/>
    <n v="120.75"/>
    <n v="20"/>
    <n v="5.4794520547945202E-2"/>
    <x v="6"/>
  </r>
  <r>
    <x v="5"/>
    <s v="Campsite C55"/>
    <s v="MFL-C55"/>
    <x v="9"/>
    <x v="6"/>
    <n v="365"/>
    <n v="412.09090909090907"/>
    <n v="131"/>
    <n v="0.35890410958904112"/>
    <x v="6"/>
  </r>
  <r>
    <x v="5"/>
    <s v="Campsite C56"/>
    <s v="MFL-C56"/>
    <x v="9"/>
    <x v="6"/>
    <n v="365"/>
    <n v="575.81818181818187"/>
    <n v="55"/>
    <n v="0.15068493150684931"/>
    <x v="6"/>
  </r>
  <r>
    <x v="5"/>
    <s v="Campsite C57"/>
    <s v="MFL-C57"/>
    <x v="9"/>
    <x v="6"/>
    <n v="365"/>
    <n v="554"/>
    <n v="164"/>
    <n v="0.44931506849315067"/>
    <x v="6"/>
  </r>
  <r>
    <x v="5"/>
    <s v="Campsite C58"/>
    <s v="MFL-C58"/>
    <x v="9"/>
    <x v="6"/>
    <n v="365"/>
    <n v="397.90909090909093"/>
    <n v="6"/>
    <n v="1.643835616438356E-2"/>
    <x v="6"/>
  </r>
  <r>
    <x v="5"/>
    <s v="Campsite C59"/>
    <s v="MFL-C59"/>
    <x v="9"/>
    <x v="6"/>
    <n v="365"/>
    <n v="326.5"/>
    <n v="5"/>
    <n v="1.3698630136986301E-2"/>
    <x v="6"/>
  </r>
  <r>
    <x v="5"/>
    <s v="Campsite C60"/>
    <s v="MFL-C60"/>
    <x v="9"/>
    <x v="6"/>
    <n v="365"/>
    <n v="621.63636363636363"/>
    <n v="146"/>
    <n v="0.4"/>
    <x v="6"/>
  </r>
  <r>
    <x v="5"/>
    <s v="Campsite C61"/>
    <s v="MFL-C61"/>
    <x v="9"/>
    <x v="6"/>
    <n v="365"/>
    <n v="261.85714285714283"/>
    <n v="146"/>
    <n v="0.4"/>
    <x v="6"/>
  </r>
  <r>
    <x v="5"/>
    <s v="Campsite C62"/>
    <s v="MFL-C62"/>
    <x v="9"/>
    <x v="6"/>
    <n v="365"/>
    <n v="281.8"/>
    <n v="12"/>
    <n v="3.287671232876712E-2"/>
    <x v="6"/>
  </r>
  <r>
    <x v="5"/>
    <s v="Campsite C63"/>
    <s v="MFL-C63"/>
    <x v="9"/>
    <x v="6"/>
    <n v="365"/>
    <n v="371.44444444444446"/>
    <n v="7"/>
    <n v="1.9178082191780823E-2"/>
    <x v="6"/>
  </r>
  <r>
    <x v="5"/>
    <s v="Campsite C64"/>
    <s v="MFL-C64"/>
    <x v="9"/>
    <x v="6"/>
    <n v="365"/>
    <n v="164.16666666666666"/>
    <n v="33"/>
    <n v="9.0410958904109592E-2"/>
    <x v="6"/>
  </r>
  <r>
    <x v="5"/>
    <s v="Campsite C65"/>
    <s v="MFL-C65"/>
    <x v="9"/>
    <x v="6"/>
    <n v="365"/>
    <n v="259.57142857142856"/>
    <n v="8"/>
    <n v="2.1917808219178082E-2"/>
    <x v="6"/>
  </r>
  <r>
    <x v="5"/>
    <s v="Campsite C66"/>
    <s v="MFL-C66"/>
    <x v="9"/>
    <x v="6"/>
    <n v="365"/>
    <n v="278"/>
    <n v="139"/>
    <n v="0.38082191780821917"/>
    <x v="6"/>
  </r>
  <r>
    <x v="5"/>
    <s v="Campsite C67"/>
    <s v="MFL-C67"/>
    <x v="9"/>
    <x v="6"/>
    <n v="365"/>
    <n v="104.9"/>
    <n v="11"/>
    <n v="3.0136986301369864E-2"/>
    <x v="6"/>
  </r>
  <r>
    <x v="5"/>
    <s v="Campsite C68"/>
    <s v="MFL-C68"/>
    <x v="9"/>
    <x v="6"/>
    <n v="365"/>
    <n v="1127.3333333333333"/>
    <n v="102"/>
    <n v="0.27945205479452057"/>
    <x v="6"/>
  </r>
  <r>
    <x v="5"/>
    <s v="Campsite C69"/>
    <s v="MFL-C69"/>
    <x v="9"/>
    <x v="6"/>
    <n v="365"/>
    <n v="1479.8"/>
    <n v="176"/>
    <n v="0.48219178082191783"/>
    <x v="6"/>
  </r>
  <r>
    <x v="5"/>
    <s v="Campsite C70"/>
    <s v="MFL-C70"/>
    <x v="9"/>
    <x v="6"/>
    <n v="365"/>
    <n v="302.66666666666669"/>
    <n v="5"/>
    <n v="1.3698630136986301E-2"/>
    <x v="6"/>
  </r>
  <r>
    <x v="5"/>
    <s v="Campsite C71"/>
    <s v="MFL-C71"/>
    <x v="9"/>
    <x v="6"/>
    <n v="365"/>
    <n v="13"/>
    <n v="3"/>
    <n v="8.21917808219178E-3"/>
    <x v="6"/>
  </r>
  <r>
    <x v="5"/>
    <s v="Campsite C72"/>
    <s v="MFL-C72"/>
    <x v="9"/>
    <x v="6"/>
    <n v="365"/>
    <n v="1160.8333333333333"/>
    <n v="127"/>
    <n v="0.34794520547945207"/>
    <x v="6"/>
  </r>
  <r>
    <x v="5"/>
    <s v="Campsite C74"/>
    <s v="MFL-C74"/>
    <x v="9"/>
    <x v="6"/>
    <n v="365"/>
    <n v="367.63636363636363"/>
    <n v="10"/>
    <n v="2.7397260273972601E-2"/>
    <x v="6"/>
  </r>
  <r>
    <x v="5"/>
    <s v="Campsite C75"/>
    <s v="MFL-C75"/>
    <x v="9"/>
    <x v="6"/>
    <n v="365"/>
    <n v="715.27272727272725"/>
    <n v="75"/>
    <n v="0.20547945205479451"/>
    <x v="6"/>
  </r>
  <r>
    <x v="5"/>
    <s v="Campsite C76"/>
    <s v="MFL-C76"/>
    <x v="9"/>
    <x v="6"/>
    <n v="365"/>
    <n v="428.1"/>
    <n v="24"/>
    <n v="6.575342465753424E-2"/>
    <x v="6"/>
  </r>
  <r>
    <x v="5"/>
    <s v="Campsite C77"/>
    <s v="MFL-C77"/>
    <x v="9"/>
    <x v="6"/>
    <n v="365"/>
    <n v="288.66666666666669"/>
    <n v="55"/>
    <n v="0.15068493150684931"/>
    <x v="6"/>
  </r>
  <r>
    <x v="5"/>
    <s v="Campsite C78"/>
    <s v="MFL-C78"/>
    <x v="9"/>
    <x v="6"/>
    <n v="365"/>
    <n v="1401.8181818181818"/>
    <n v="86"/>
    <n v="0.23561643835616439"/>
    <x v="6"/>
  </r>
  <r>
    <x v="5"/>
    <s v="Campsite C79"/>
    <s v="MFL-C79"/>
    <x v="9"/>
    <x v="6"/>
    <n v="365"/>
    <n v="363.41666666666669"/>
    <n v="122"/>
    <n v="0.33424657534246577"/>
    <x v="6"/>
  </r>
  <r>
    <x v="5"/>
    <s v="Campsite C80"/>
    <s v="MFL-C80"/>
    <x v="9"/>
    <x v="6"/>
    <n v="365"/>
    <n v="125.375"/>
    <n v="125"/>
    <n v="0.34246575342465752"/>
    <x v="6"/>
  </r>
  <r>
    <x v="5"/>
    <s v="Campsite C81"/>
    <s v="MFL-C81"/>
    <x v="9"/>
    <x v="6"/>
    <n v="365"/>
    <n v="974.90909090909088"/>
    <n v="132"/>
    <n v="0.36164383561643837"/>
    <x v="6"/>
  </r>
  <r>
    <x v="5"/>
    <s v="Campsite C82"/>
    <s v="MFL-C82"/>
    <x v="9"/>
    <x v="6"/>
    <n v="365"/>
    <n v="1275.1818181818182"/>
    <n v="67"/>
    <n v="0.18356164383561643"/>
    <x v="6"/>
  </r>
  <r>
    <x v="5"/>
    <s v="Campsite C84"/>
    <s v="MFL-C84"/>
    <x v="9"/>
    <x v="6"/>
    <n v="365"/>
    <n v="1080.9000000000001"/>
    <n v="34"/>
    <n v="9.3150684931506855E-2"/>
    <x v="6"/>
  </r>
  <r>
    <x v="5"/>
    <s v="Campsite C85"/>
    <s v="MFL-C85"/>
    <x v="9"/>
    <x v="6"/>
    <n v="365"/>
    <n v="687.58333333333337"/>
    <n v="92"/>
    <n v="0.25205479452054796"/>
    <x v="6"/>
  </r>
  <r>
    <x v="5"/>
    <s v="Campsite C86"/>
    <s v="MFL-C86"/>
    <x v="9"/>
    <x v="6"/>
    <n v="365"/>
    <n v="441"/>
    <n v="59"/>
    <n v="0.16164383561643836"/>
    <x v="6"/>
  </r>
  <r>
    <x v="5"/>
    <s v="Campsite C87"/>
    <s v="MFL-C87"/>
    <x v="9"/>
    <x v="6"/>
    <n v="365"/>
    <n v="566"/>
    <n v="39"/>
    <n v="0.10684931506849316"/>
    <x v="6"/>
  </r>
  <r>
    <x v="5"/>
    <s v="Campsite C88"/>
    <s v="MFL-C88"/>
    <x v="9"/>
    <x v="6"/>
    <n v="365"/>
    <n v="1276.6666666666667"/>
    <n v="186"/>
    <n v="0.50958904109589043"/>
    <x v="6"/>
  </r>
  <r>
    <x v="0"/>
    <s v="Campsite 14"/>
    <s v="RJU-014"/>
    <x v="9"/>
    <x v="6"/>
    <n v="365"/>
    <n v="145.66666666666666"/>
    <n v="179"/>
    <n v="0.49041095890410957"/>
    <x v="6"/>
  </r>
  <r>
    <x v="0"/>
    <s v="Campsite 15"/>
    <s v="RJU-015"/>
    <x v="9"/>
    <x v="6"/>
    <n v="365"/>
    <n v="143.08333333333334"/>
    <n v="178"/>
    <n v="0.48767123287671232"/>
    <x v="6"/>
  </r>
  <r>
    <x v="0"/>
    <s v="Campsite 16"/>
    <s v="RJU-016"/>
    <x v="9"/>
    <x v="6"/>
    <n v="365"/>
    <n v="185.83333333333334"/>
    <n v="182"/>
    <n v="0.49863013698630138"/>
    <x v="6"/>
  </r>
  <r>
    <x v="0"/>
    <s v="Campsite 17"/>
    <s v="RJU-017"/>
    <x v="9"/>
    <x v="6"/>
    <n v="365"/>
    <n v="3.25"/>
    <n v="23"/>
    <n v="6.3013698630136991E-2"/>
    <x v="6"/>
  </r>
  <r>
    <x v="0"/>
    <s v="Campsite 20"/>
    <s v="RJU-020"/>
    <x v="9"/>
    <x v="6"/>
    <n v="365"/>
    <n v="98.75"/>
    <n v="201"/>
    <n v="0.55068493150684927"/>
    <x v="6"/>
  </r>
  <r>
    <x v="0"/>
    <s v="Campsite 21"/>
    <s v="RJU-021"/>
    <x v="9"/>
    <x v="6"/>
    <n v="365"/>
    <n v="124.5"/>
    <n v="152"/>
    <n v="0.41643835616438357"/>
    <x v="6"/>
  </r>
  <r>
    <x v="0"/>
    <s v="Campsite 22"/>
    <s v="RJU-022"/>
    <x v="9"/>
    <x v="6"/>
    <n v="365"/>
    <n v="116.5"/>
    <n v="175"/>
    <n v="0.47945205479452052"/>
    <x v="6"/>
  </r>
  <r>
    <x v="0"/>
    <s v="Campsite 23"/>
    <s v="RJU-023"/>
    <x v="9"/>
    <x v="6"/>
    <n v="365"/>
    <n v="135.83333333333334"/>
    <n v="174"/>
    <n v="0.47671232876712327"/>
    <x v="6"/>
  </r>
  <r>
    <x v="0"/>
    <s v="Campsite 24"/>
    <s v="RJU-024"/>
    <x v="9"/>
    <x v="6"/>
    <n v="365"/>
    <n v="167.58333333333334"/>
    <n v="176"/>
    <n v="0.48219178082191783"/>
    <x v="6"/>
  </r>
  <r>
    <x v="0"/>
    <s v="Campsite 25"/>
    <s v="RJU-025"/>
    <x v="9"/>
    <x v="6"/>
    <n v="365"/>
    <n v="158.16666666666666"/>
    <n v="174"/>
    <n v="0.47671232876712327"/>
    <x v="6"/>
  </r>
  <r>
    <x v="0"/>
    <s v="Campsite 26"/>
    <s v="RJU-026"/>
    <x v="9"/>
    <x v="6"/>
    <n v="365"/>
    <n v="183.16666666666666"/>
    <n v="171"/>
    <n v="0.46849315068493153"/>
    <x v="6"/>
  </r>
  <r>
    <x v="0"/>
    <s v="Campsite 27"/>
    <s v="RJU-027"/>
    <x v="9"/>
    <x v="6"/>
    <n v="365"/>
    <n v="149"/>
    <n v="136"/>
    <n v="0.37260273972602742"/>
    <x v="6"/>
  </r>
  <r>
    <x v="0"/>
    <s v="Campsite 30"/>
    <s v="RJU-030"/>
    <x v="9"/>
    <x v="6"/>
    <n v="365"/>
    <n v="152.25"/>
    <n v="154"/>
    <n v="0.42191780821917807"/>
    <x v="6"/>
  </r>
  <r>
    <x v="0"/>
    <s v="Campsite 31"/>
    <s v="RJU-031"/>
    <x v="9"/>
    <x v="6"/>
    <n v="365"/>
    <n v="171.5"/>
    <n v="177"/>
    <n v="0.48493150684931507"/>
    <x v="6"/>
  </r>
  <r>
    <x v="0"/>
    <s v="Campsite 32"/>
    <s v="RJU-032"/>
    <x v="9"/>
    <x v="6"/>
    <n v="365"/>
    <n v="142.41666666666666"/>
    <n v="170"/>
    <n v="0.46575342465753422"/>
    <x v="6"/>
  </r>
  <r>
    <x v="0"/>
    <s v="Campsite 33"/>
    <s v="RJU-033"/>
    <x v="9"/>
    <x v="6"/>
    <n v="365"/>
    <n v="171.41666666666666"/>
    <n v="188"/>
    <n v="0.51506849315068493"/>
    <x v="6"/>
  </r>
  <r>
    <x v="0"/>
    <s v="Campsite 34"/>
    <s v="RJU-034"/>
    <x v="9"/>
    <x v="6"/>
    <n v="365"/>
    <n v="169.25"/>
    <n v="150"/>
    <n v="0.41095890410958902"/>
    <x v="6"/>
  </r>
  <r>
    <x v="0"/>
    <s v="Campsite 35"/>
    <s v="RJU-035"/>
    <x v="9"/>
    <x v="6"/>
    <n v="365"/>
    <n v="171"/>
    <n v="175"/>
    <n v="0.47945205479452052"/>
    <x v="6"/>
  </r>
  <r>
    <x v="0"/>
    <s v="Campsite 36"/>
    <s v="RJU-036"/>
    <x v="9"/>
    <x v="6"/>
    <n v="365"/>
    <n v="209.83333333333334"/>
    <n v="234"/>
    <n v="0.64109589041095894"/>
    <x v="6"/>
  </r>
  <r>
    <x v="0"/>
    <s v="Campsite 37"/>
    <s v="RJU-037"/>
    <x v="9"/>
    <x v="6"/>
    <n v="365"/>
    <n v="253.08333333333334"/>
    <n v="181"/>
    <n v="0.49589041095890413"/>
    <x v="6"/>
  </r>
  <r>
    <x v="0"/>
    <s v="Campsite 38"/>
    <s v="RJU-038"/>
    <x v="9"/>
    <x v="6"/>
    <n v="365"/>
    <n v="163.66666666666666"/>
    <n v="186"/>
    <n v="0.50958904109589043"/>
    <x v="6"/>
  </r>
  <r>
    <x v="0"/>
    <s v="Campsite 39"/>
    <s v="RJU-039"/>
    <x v="9"/>
    <x v="6"/>
    <n v="365"/>
    <n v="139.16666666666666"/>
    <n v="174"/>
    <n v="0.47671232876712327"/>
    <x v="6"/>
  </r>
  <r>
    <x v="0"/>
    <s v="Campsite 40"/>
    <s v="RJU-040"/>
    <x v="9"/>
    <x v="6"/>
    <n v="365"/>
    <n v="215.16666666666666"/>
    <n v="218"/>
    <n v="0.59726027397260273"/>
    <x v="6"/>
  </r>
  <r>
    <x v="0"/>
    <s v="Campsite 41"/>
    <s v="RJU-041"/>
    <x v="9"/>
    <x v="6"/>
    <n v="365"/>
    <n v="172.83333333333334"/>
    <n v="182"/>
    <n v="0.49863013698630138"/>
    <x v="6"/>
  </r>
  <r>
    <x v="0"/>
    <s v="Campsite 44"/>
    <s v="RJU-044"/>
    <x v="9"/>
    <x v="6"/>
    <n v="365"/>
    <n v="150.5"/>
    <n v="147"/>
    <n v="0.40273972602739727"/>
    <x v="6"/>
  </r>
  <r>
    <x v="0"/>
    <s v="Campsite 45"/>
    <s v="RJU-045"/>
    <x v="9"/>
    <x v="6"/>
    <n v="365"/>
    <n v="110.08333333333333"/>
    <n v="161"/>
    <n v="0.44109589041095892"/>
    <x v="6"/>
  </r>
  <r>
    <x v="0"/>
    <s v="Campsite 46"/>
    <s v="RJU-046"/>
    <x v="9"/>
    <x v="6"/>
    <n v="365"/>
    <n v="229.16666666666666"/>
    <n v="153"/>
    <n v="0.41917808219178082"/>
    <x v="6"/>
  </r>
  <r>
    <x v="0"/>
    <s v="Campsite 47"/>
    <s v="RJU-047"/>
    <x v="9"/>
    <x v="6"/>
    <n v="365"/>
    <n v="200.41666666666666"/>
    <n v="180"/>
    <n v="0.49315068493150682"/>
    <x v="6"/>
  </r>
  <r>
    <x v="0"/>
    <s v="Campsite 48"/>
    <s v="RJU-048"/>
    <x v="9"/>
    <x v="6"/>
    <n v="365"/>
    <n v="208.5"/>
    <n v="177"/>
    <n v="0.48493150684931507"/>
    <x v="6"/>
  </r>
  <r>
    <x v="0"/>
    <s v="Campsite 49"/>
    <s v="RJU-049"/>
    <x v="9"/>
    <x v="6"/>
    <n v="365"/>
    <n v="130.91666666666666"/>
    <n v="174"/>
    <n v="0.47671232876712327"/>
    <x v="6"/>
  </r>
  <r>
    <x v="0"/>
    <s v="Campsite 50"/>
    <s v="RJU-050"/>
    <x v="9"/>
    <x v="6"/>
    <n v="365"/>
    <n v="212.33333333333334"/>
    <n v="203"/>
    <n v="0.55616438356164388"/>
    <x v="6"/>
  </r>
  <r>
    <x v="0"/>
    <s v="Campsite 51"/>
    <s v="RJU-051"/>
    <x v="9"/>
    <x v="6"/>
    <n v="365"/>
    <n v="140.5"/>
    <n v="221"/>
    <n v="0.60547945205479448"/>
    <x v="6"/>
  </r>
  <r>
    <x v="0"/>
    <s v="Campsite 52"/>
    <s v="RJU-052"/>
    <x v="9"/>
    <x v="6"/>
    <n v="365"/>
    <n v="146.91666666666666"/>
    <n v="203"/>
    <n v="0.55616438356164388"/>
    <x v="6"/>
  </r>
  <r>
    <x v="0"/>
    <s v="Campsite 53"/>
    <s v="RJU-053"/>
    <x v="9"/>
    <x v="6"/>
    <n v="365"/>
    <n v="158.25"/>
    <n v="196"/>
    <n v="0.53698630136986303"/>
    <x v="6"/>
  </r>
  <r>
    <x v="0"/>
    <s v="Campsite 54"/>
    <s v="RJU-054"/>
    <x v="9"/>
    <x v="6"/>
    <n v="365"/>
    <n v="154.83333333333334"/>
    <n v="65"/>
    <n v="0.17808219178082191"/>
    <x v="6"/>
  </r>
  <r>
    <x v="0"/>
    <s v="Campsite 55"/>
    <s v="RJU-055"/>
    <x v="9"/>
    <x v="6"/>
    <n v="365"/>
    <n v="156.91666666666666"/>
    <n v="197"/>
    <n v="0.53972602739726028"/>
    <x v="6"/>
  </r>
  <r>
    <x v="0"/>
    <s v="Campsite 58"/>
    <s v="RJU-058"/>
    <x v="9"/>
    <x v="6"/>
    <n v="365"/>
    <n v="132.25"/>
    <n v="236"/>
    <n v="0.64657534246575343"/>
    <x v="6"/>
  </r>
  <r>
    <x v="0"/>
    <s v="Campsite 59"/>
    <s v="RJU-059"/>
    <x v="9"/>
    <x v="6"/>
    <n v="365"/>
    <n v="152.25"/>
    <n v="211"/>
    <n v="0.57808219178082187"/>
    <x v="6"/>
  </r>
  <r>
    <x v="0"/>
    <s v="Campsite 60"/>
    <s v="RJU-060"/>
    <x v="9"/>
    <x v="6"/>
    <n v="365"/>
    <n v="85.583333333333329"/>
    <n v="186"/>
    <n v="0.50958904109589043"/>
    <x v="6"/>
  </r>
  <r>
    <x v="0"/>
    <s v="Campsite 61"/>
    <s v="RJU-061"/>
    <x v="9"/>
    <x v="6"/>
    <n v="365"/>
    <n v="87.166666666666671"/>
    <n v="152"/>
    <n v="0.41643835616438357"/>
    <x v="6"/>
  </r>
  <r>
    <x v="0"/>
    <s v="Campsite 62"/>
    <s v="RJU-062"/>
    <x v="9"/>
    <x v="6"/>
    <n v="365"/>
    <n v="151.41666666666666"/>
    <n v="136"/>
    <n v="0.37260273972602742"/>
    <x v="6"/>
  </r>
  <r>
    <x v="0"/>
    <s v="Campsite 69"/>
    <s v="RJU-069"/>
    <x v="9"/>
    <x v="6"/>
    <n v="365"/>
    <n v="173.41666666666666"/>
    <n v="209"/>
    <n v="0.57260273972602738"/>
    <x v="6"/>
  </r>
  <r>
    <x v="0"/>
    <s v="Campsite 70"/>
    <s v="RJU-070"/>
    <x v="9"/>
    <x v="6"/>
    <n v="365"/>
    <n v="120.25"/>
    <n v="163"/>
    <n v="0.44657534246575342"/>
    <x v="6"/>
  </r>
  <r>
    <x v="0"/>
    <s v="Campsite 71"/>
    <s v="RJU-071"/>
    <x v="9"/>
    <x v="6"/>
    <n v="365"/>
    <n v="137.08333333333334"/>
    <n v="146"/>
    <n v="0.4"/>
    <x v="6"/>
  </r>
  <r>
    <x v="0"/>
    <s v="Campsite 72"/>
    <s v="RJU-072"/>
    <x v="9"/>
    <x v="6"/>
    <n v="365"/>
    <n v="117.66666666666667"/>
    <n v="157"/>
    <n v="0.43013698630136987"/>
    <x v="6"/>
  </r>
  <r>
    <x v="0"/>
    <s v="Campsite 73"/>
    <s v="RJU-073"/>
    <x v="9"/>
    <x v="6"/>
    <n v="365"/>
    <n v="111.58333333333333"/>
    <n v="143"/>
    <n v="0.39178082191780822"/>
    <x v="6"/>
  </r>
  <r>
    <x v="0"/>
    <s v="Campsite 74"/>
    <s v="RJU-074"/>
    <x v="9"/>
    <x v="6"/>
    <n v="365"/>
    <n v="135.91666666666666"/>
    <n v="171"/>
    <n v="0.46849315068493153"/>
    <x v="6"/>
  </r>
  <r>
    <x v="0"/>
    <s v="Campsite 75"/>
    <s v="RJU-075"/>
    <x v="9"/>
    <x v="6"/>
    <n v="365"/>
    <n v="117.16666666666667"/>
    <n v="172"/>
    <n v="0.47123287671232877"/>
    <x v="6"/>
  </r>
  <r>
    <x v="0"/>
    <s v="Campsite 76"/>
    <s v="RJU-076"/>
    <x v="9"/>
    <x v="6"/>
    <n v="365"/>
    <n v="74.416666666666671"/>
    <n v="40"/>
    <n v="0.1095890410958904"/>
    <x v="6"/>
  </r>
  <r>
    <x v="0"/>
    <s v="Campsite 77"/>
    <s v="RJU-077"/>
    <x v="9"/>
    <x v="6"/>
    <n v="365"/>
    <n v="151.58333333333334"/>
    <n v="183"/>
    <n v="0.50136986301369868"/>
    <x v="6"/>
  </r>
  <r>
    <x v="0"/>
    <s v="Campsite 78"/>
    <s v="RJU-078"/>
    <x v="9"/>
    <x v="6"/>
    <n v="365"/>
    <n v="74.583333333333329"/>
    <n v="37"/>
    <n v="0.10136986301369863"/>
    <x v="6"/>
  </r>
  <r>
    <x v="0"/>
    <s v="Campsite 79"/>
    <s v="RJU-079"/>
    <x v="9"/>
    <x v="6"/>
    <n v="365"/>
    <n v="145.91666666666666"/>
    <n v="196"/>
    <n v="0.53698630136986303"/>
    <x v="6"/>
  </r>
  <r>
    <x v="2"/>
    <s v="Campsite 8"/>
    <s v="HKY-008"/>
    <x v="10"/>
    <x v="7"/>
    <n v="365"/>
    <n v="56.6"/>
    <n v="82"/>
    <n v="0.22465753424657534"/>
    <x v="8"/>
  </r>
  <r>
    <x v="2"/>
    <s v="Campsite 9"/>
    <s v="HKY-009"/>
    <x v="10"/>
    <x v="7"/>
    <n v="365"/>
    <n v="77.416666666666671"/>
    <n v="92"/>
    <n v="0.25205479452054796"/>
    <x v="8"/>
  </r>
  <r>
    <x v="2"/>
    <s v="Campsite 10"/>
    <s v="HKY-010"/>
    <x v="10"/>
    <x v="7"/>
    <n v="365"/>
    <n v="64.818181818181813"/>
    <n v="84"/>
    <n v="0.23013698630136986"/>
    <x v="8"/>
  </r>
  <r>
    <x v="2"/>
    <s v="Campsite 12"/>
    <s v="HKY-012"/>
    <x v="10"/>
    <x v="7"/>
    <n v="365"/>
    <n v="95.2"/>
    <n v="105"/>
    <n v="0.28767123287671231"/>
    <x v="8"/>
  </r>
  <r>
    <x v="2"/>
    <s v="Campsite 38"/>
    <s v="HKY-038"/>
    <x v="10"/>
    <x v="7"/>
    <n v="365"/>
    <n v="35.6"/>
    <n v="61"/>
    <n v="0.16712328767123288"/>
    <x v="8"/>
  </r>
  <r>
    <x v="2"/>
    <s v="Campsite 39"/>
    <s v="HKY-039"/>
    <x v="10"/>
    <x v="7"/>
    <n v="365"/>
    <n v="38"/>
    <n v="62"/>
    <n v="0.16986301369863013"/>
    <x v="8"/>
  </r>
  <r>
    <x v="2"/>
    <s v="Campsite 40"/>
    <s v="HKY-040"/>
    <x v="10"/>
    <x v="7"/>
    <n v="365"/>
    <n v="44.545454545454547"/>
    <n v="60"/>
    <n v="0.16438356164383561"/>
    <x v="8"/>
  </r>
  <r>
    <x v="2"/>
    <s v="Campsite 41"/>
    <s v="HKY-041"/>
    <x v="10"/>
    <x v="7"/>
    <n v="365"/>
    <n v="54.777777777777779"/>
    <n v="86"/>
    <n v="0.23561643835616439"/>
    <x v="8"/>
  </r>
  <r>
    <x v="2"/>
    <s v="Campsite 45"/>
    <s v="HKY-045"/>
    <x v="10"/>
    <x v="7"/>
    <n v="365"/>
    <n v="44.909090909090907"/>
    <n v="68"/>
    <n v="0.18630136986301371"/>
    <x v="8"/>
  </r>
  <r>
    <x v="2"/>
    <s v="Campsite 67"/>
    <s v="HKY-067"/>
    <x v="10"/>
    <x v="7"/>
    <n v="365"/>
    <n v="100.6"/>
    <n v="114"/>
    <n v="0.31232876712328766"/>
    <x v="8"/>
  </r>
  <r>
    <x v="2"/>
    <s v="Campsite 68"/>
    <s v="HKY-068"/>
    <x v="10"/>
    <x v="7"/>
    <n v="365"/>
    <n v="41.166666666666664"/>
    <n v="55"/>
    <n v="0.15068493150684931"/>
    <x v="8"/>
  </r>
  <r>
    <x v="2"/>
    <s v="Campsite 69"/>
    <s v="HKY-069"/>
    <x v="10"/>
    <x v="7"/>
    <n v="365"/>
    <n v="38.75"/>
    <n v="53"/>
    <n v="0.14520547945205478"/>
    <x v="8"/>
  </r>
  <r>
    <x v="2"/>
    <s v="Campsite 87"/>
    <s v="HKY-087"/>
    <x v="10"/>
    <x v="7"/>
    <n v="365"/>
    <n v="55.7"/>
    <n v="51"/>
    <n v="0.13972602739726028"/>
    <x v="8"/>
  </r>
  <r>
    <x v="2"/>
    <s v="Campsite 88"/>
    <s v="HKY-088"/>
    <x v="10"/>
    <x v="7"/>
    <n v="365"/>
    <n v="55.3"/>
    <n v="73"/>
    <n v="0.2"/>
    <x v="8"/>
  </r>
  <r>
    <x v="2"/>
    <s v="Campsite 89"/>
    <s v="HKY-089"/>
    <x v="10"/>
    <x v="7"/>
    <n v="365"/>
    <n v="60"/>
    <n v="67"/>
    <n v="0.18356164383561643"/>
    <x v="8"/>
  </r>
  <r>
    <x v="2"/>
    <s v="Campsite 90"/>
    <s v="HKY-090"/>
    <x v="10"/>
    <x v="7"/>
    <n v="365"/>
    <n v="62.636363636363633"/>
    <n v="82"/>
    <n v="0.22465753424657534"/>
    <x v="8"/>
  </r>
  <r>
    <x v="2"/>
    <s v="Campsite 92"/>
    <s v="HKY-092"/>
    <x v="10"/>
    <x v="7"/>
    <n v="365"/>
    <n v="97.75"/>
    <n v="159"/>
    <n v="0.43561643835616437"/>
    <x v="8"/>
  </r>
  <r>
    <x v="2"/>
    <s v="Campsite 93"/>
    <s v="HKY-093"/>
    <x v="10"/>
    <x v="7"/>
    <n v="365"/>
    <n v="80.583333333333329"/>
    <n v="125"/>
    <n v="0.34246575342465752"/>
    <x v="8"/>
  </r>
  <r>
    <x v="2"/>
    <s v="Campsite 117"/>
    <s v="HKY-117"/>
    <x v="10"/>
    <x v="7"/>
    <n v="365"/>
    <n v="60"/>
    <n v="100"/>
    <n v="0.27397260273972601"/>
    <x v="8"/>
  </r>
  <r>
    <x v="2"/>
    <s v="Campsite 123"/>
    <s v="HKY-123"/>
    <x v="10"/>
    <x v="7"/>
    <n v="365"/>
    <n v="67.833333333333329"/>
    <n v="121"/>
    <n v="0.33150684931506852"/>
    <x v="8"/>
  </r>
  <r>
    <x v="2"/>
    <s v="Campsite 124"/>
    <s v="HKY-124"/>
    <x v="10"/>
    <x v="7"/>
    <n v="365"/>
    <n v="67.181818181818187"/>
    <n v="76"/>
    <n v="0.20821917808219179"/>
    <x v="8"/>
  </r>
  <r>
    <x v="2"/>
    <s v="Campsite 130"/>
    <s v="HKY-130"/>
    <x v="10"/>
    <x v="7"/>
    <n v="365"/>
    <n v="94.416666666666671"/>
    <n v="156"/>
    <n v="0.42739726027397262"/>
    <x v="8"/>
  </r>
  <r>
    <x v="3"/>
    <s v="Campsite 1"/>
    <s v="IDY-001"/>
    <x v="10"/>
    <x v="7"/>
    <n v="365"/>
    <n v="132.58333333333334"/>
    <n v="117"/>
    <n v="0.32054794520547947"/>
    <x v="8"/>
  </r>
  <r>
    <x v="3"/>
    <s v="Campsite 15"/>
    <s v="IDY-015"/>
    <x v="10"/>
    <x v="7"/>
    <n v="365"/>
    <n v="78.833333333333329"/>
    <n v="133"/>
    <n v="0.36438356164383562"/>
    <x v="8"/>
  </r>
  <r>
    <x v="3"/>
    <s v="Campsite 39"/>
    <s v="IDY-039"/>
    <x v="10"/>
    <x v="7"/>
    <n v="365"/>
    <n v="73.916666666666671"/>
    <n v="95"/>
    <n v="0.26027397260273971"/>
    <x v="8"/>
  </r>
  <r>
    <x v="3"/>
    <s v="Campsite 44"/>
    <s v="IDY-044"/>
    <x v="10"/>
    <x v="7"/>
    <n v="365"/>
    <n v="107"/>
    <n v="160"/>
    <n v="0.43835616438356162"/>
    <x v="8"/>
  </r>
  <r>
    <x v="3"/>
    <s v="Campsite 47"/>
    <s v="IDY-046"/>
    <x v="10"/>
    <x v="7"/>
    <n v="365"/>
    <n v="27.166666666666668"/>
    <n v="108"/>
    <n v="0.29589041095890412"/>
    <x v="8"/>
  </r>
  <r>
    <x v="3"/>
    <s v="Campsite 50"/>
    <s v="IDY-050"/>
    <x v="10"/>
    <x v="7"/>
    <n v="365"/>
    <n v="75.916666666666671"/>
    <n v="128"/>
    <n v="0.35068493150684932"/>
    <x v="8"/>
  </r>
  <r>
    <x v="3"/>
    <s v="Campsite 63"/>
    <s v="IDY-063"/>
    <x v="10"/>
    <x v="7"/>
    <n v="365"/>
    <n v="84.36363636363636"/>
    <n v="132"/>
    <n v="0.36164383561643837"/>
    <x v="8"/>
  </r>
  <r>
    <x v="3"/>
    <s v="Campsite 83"/>
    <s v="IDY-083"/>
    <x v="10"/>
    <x v="7"/>
    <n v="365"/>
    <n v="61.272727272727273"/>
    <n v="80"/>
    <n v="0.21917808219178081"/>
    <x v="8"/>
  </r>
  <r>
    <x v="3"/>
    <s v="Campsite 84"/>
    <s v="IDY-084"/>
    <x v="10"/>
    <x v="7"/>
    <n v="365"/>
    <n v="77"/>
    <n v="98"/>
    <n v="0.26849315068493151"/>
    <x v="8"/>
  </r>
  <r>
    <x v="3"/>
    <s v="Campsite 9"/>
    <s v="IDY-009"/>
    <x v="10"/>
    <x v="7"/>
    <n v="365"/>
    <n v="94.166666666666671"/>
    <n v="119"/>
    <n v="0.32602739726027397"/>
    <x v="8"/>
  </r>
  <r>
    <x v="3"/>
    <s v="Campsite 92"/>
    <s v="IDY-092"/>
    <x v="10"/>
    <x v="7"/>
    <n v="365"/>
    <n v="92.727272727272734"/>
    <n v="94"/>
    <n v="0.25753424657534246"/>
    <x v="8"/>
  </r>
  <r>
    <x v="3"/>
    <s v="Campsite 93"/>
    <s v="IDY-093"/>
    <x v="10"/>
    <x v="7"/>
    <n v="365"/>
    <n v="80.8"/>
    <n v="104"/>
    <n v="0.28493150684931506"/>
    <x v="8"/>
  </r>
  <r>
    <x v="3"/>
    <s v="Campsite 94"/>
    <s v="IDY-094"/>
    <x v="10"/>
    <x v="7"/>
    <n v="365"/>
    <n v="72.099999999999994"/>
    <n v="83"/>
    <n v="0.22739726027397261"/>
    <x v="8"/>
  </r>
  <r>
    <x v="3"/>
    <s v="Campsite 95"/>
    <s v="IDY-095"/>
    <x v="10"/>
    <x v="7"/>
    <n v="365"/>
    <n v="94.5"/>
    <n v="110"/>
    <n v="0.30136986301369861"/>
    <x v="8"/>
  </r>
  <r>
    <x v="3"/>
    <s v="Campsite 96"/>
    <s v="IDY-096"/>
    <x v="10"/>
    <x v="7"/>
    <n v="365"/>
    <n v="69.909090909090907"/>
    <n v="83"/>
    <n v="0.22739726027397261"/>
    <x v="8"/>
  </r>
  <r>
    <x v="5"/>
    <s v="Campsite A19"/>
    <s v="MFL-A19"/>
    <x v="10"/>
    <x v="7"/>
    <n v="365"/>
    <n v="58.833333333333336"/>
    <n v="73"/>
    <n v="0.2"/>
    <x v="8"/>
  </r>
  <r>
    <x v="5"/>
    <s v="Campsite A20"/>
    <s v="MFL-A20"/>
    <x v="10"/>
    <x v="7"/>
    <n v="365"/>
    <n v="39.416666666666664"/>
    <n v="34"/>
    <n v="9.3150684931506855E-2"/>
    <x v="8"/>
  </r>
  <r>
    <x v="5"/>
    <s v="Campsite A21"/>
    <s v="MFL-A21"/>
    <x v="10"/>
    <x v="7"/>
    <n v="365"/>
    <n v="35.909090909090907"/>
    <n v="38"/>
    <n v="0.10410958904109589"/>
    <x v="8"/>
  </r>
  <r>
    <x v="5"/>
    <s v="Campsite A22"/>
    <s v="MFL-A22"/>
    <x v="10"/>
    <x v="7"/>
    <n v="365"/>
    <n v="15.833333333333334"/>
    <n v="32"/>
    <n v="8.7671232876712329E-2"/>
    <x v="8"/>
  </r>
  <r>
    <x v="5"/>
    <s v="Campsite A23"/>
    <s v="MFL-A23"/>
    <x v="10"/>
    <x v="7"/>
    <n v="365"/>
    <n v="44.916666666666664"/>
    <n v="49"/>
    <n v="0.13424657534246576"/>
    <x v="8"/>
  </r>
  <r>
    <x v="5"/>
    <s v="Campsite A24"/>
    <s v="MFL-A24"/>
    <x v="10"/>
    <x v="7"/>
    <n v="365"/>
    <n v="21.272727272727273"/>
    <n v="53"/>
    <n v="0.14520547945205478"/>
    <x v="8"/>
  </r>
  <r>
    <x v="5"/>
    <s v="Campsite A25"/>
    <s v="MFL-A25"/>
    <x v="10"/>
    <x v="7"/>
    <n v="365"/>
    <n v="23.416666666666668"/>
    <n v="43"/>
    <n v="0.11780821917808219"/>
    <x v="8"/>
  </r>
  <r>
    <x v="5"/>
    <s v="Campsite A26"/>
    <s v="MFL-A26"/>
    <x v="10"/>
    <x v="7"/>
    <n v="365"/>
    <n v="35"/>
    <n v="60"/>
    <n v="0.16438356164383561"/>
    <x v="8"/>
  </r>
  <r>
    <x v="5"/>
    <s v="Campsite A27"/>
    <s v="MFL-A27"/>
    <x v="10"/>
    <x v="7"/>
    <n v="365"/>
    <n v="30.25"/>
    <n v="43"/>
    <n v="0.11780821917808219"/>
    <x v="8"/>
  </r>
  <r>
    <x v="6"/>
    <s v="Campsite 115"/>
    <s v="SKN-115"/>
    <x v="10"/>
    <x v="7"/>
    <n v="365"/>
    <n v="103.58333333333333"/>
    <n v="149"/>
    <n v="0.40821917808219177"/>
    <x v="8"/>
  </r>
  <r>
    <x v="6"/>
    <s v="Campsite 116"/>
    <s v="SKN-116"/>
    <x v="10"/>
    <x v="7"/>
    <n v="365"/>
    <n v="86"/>
    <n v="106"/>
    <n v="0.29041095890410956"/>
    <x v="8"/>
  </r>
  <r>
    <x v="6"/>
    <s v="Campsite 117"/>
    <s v="SKN-117"/>
    <x v="10"/>
    <x v="7"/>
    <n v="365"/>
    <n v="85.416666666666671"/>
    <n v="125"/>
    <n v="0.34246575342465752"/>
    <x v="8"/>
  </r>
  <r>
    <x v="6"/>
    <s v="Campsite 118"/>
    <s v="SKN-118"/>
    <x v="10"/>
    <x v="7"/>
    <n v="365"/>
    <n v="83.5"/>
    <n v="109"/>
    <n v="0.29863013698630136"/>
    <x v="8"/>
  </r>
  <r>
    <x v="6"/>
    <s v="Campsite 119"/>
    <s v="SKN-119"/>
    <x v="10"/>
    <x v="7"/>
    <n v="365"/>
    <n v="111.08333333333333"/>
    <n v="147"/>
    <n v="0.40273972602739727"/>
    <x v="8"/>
  </r>
  <r>
    <x v="6"/>
    <s v="Campsite 120"/>
    <s v="SKN-120"/>
    <x v="10"/>
    <x v="7"/>
    <n v="365"/>
    <n v="73.666666666666671"/>
    <n v="122"/>
    <n v="0.33424657534246577"/>
    <x v="8"/>
  </r>
  <r>
    <x v="6"/>
    <s v="Campsite 121"/>
    <s v="SKN-121"/>
    <x v="10"/>
    <x v="7"/>
    <n v="365"/>
    <n v="60.75"/>
    <n v="97"/>
    <n v="0.26575342465753427"/>
    <x v="8"/>
  </r>
  <r>
    <x v="6"/>
    <s v="Campsite 122"/>
    <s v="SKN-122"/>
    <x v="10"/>
    <x v="7"/>
    <n v="365"/>
    <n v="64.083333333333329"/>
    <n v="104"/>
    <n v="0.28493150684931506"/>
    <x v="8"/>
  </r>
  <r>
    <x v="6"/>
    <s v="Campsite 123"/>
    <s v="SKN-123"/>
    <x v="10"/>
    <x v="7"/>
    <n v="365"/>
    <n v="67"/>
    <n v="133"/>
    <n v="0.36438356164383562"/>
    <x v="8"/>
  </r>
  <r>
    <x v="6"/>
    <s v="Campsite 124"/>
    <s v="SKN-124"/>
    <x v="10"/>
    <x v="7"/>
    <n v="365"/>
    <n v="114.5"/>
    <n v="162"/>
    <n v="0.44383561643835617"/>
    <x v="8"/>
  </r>
  <r>
    <x v="0"/>
    <s v="Campsite 1"/>
    <s v="RJU-001"/>
    <x v="0"/>
    <x v="0"/>
    <n v="365"/>
    <n v="217.58333333333334"/>
    <n v="248"/>
    <n v="0.67945205479452053"/>
    <x v="0"/>
  </r>
  <r>
    <x v="0"/>
    <s v="Campsite 2"/>
    <s v="RJU-002"/>
    <x v="0"/>
    <x v="0"/>
    <n v="365"/>
    <n v="261.5"/>
    <n v="206"/>
    <n v="0.56438356164383563"/>
    <x v="0"/>
  </r>
  <r>
    <x v="0"/>
    <s v="Campsite 3"/>
    <s v="RJU-003"/>
    <x v="0"/>
    <x v="0"/>
    <n v="365"/>
    <n v="191.83333333333334"/>
    <n v="196"/>
    <n v="0.53698630136986303"/>
    <x v="0"/>
  </r>
  <r>
    <x v="0"/>
    <s v="Campsite 4"/>
    <s v="RJU-004"/>
    <x v="0"/>
    <x v="0"/>
    <n v="365"/>
    <n v="187.08333333333334"/>
    <n v="205"/>
    <n v="0.56164383561643838"/>
    <x v="0"/>
  </r>
  <r>
    <x v="0"/>
    <s v="Campsite 5"/>
    <s v="RJU-005"/>
    <x v="0"/>
    <x v="0"/>
    <n v="365"/>
    <n v="235.16666666666666"/>
    <n v="259"/>
    <n v="0.70958904109589038"/>
    <x v="0"/>
  </r>
  <r>
    <x v="0"/>
    <s v="Campsite 9"/>
    <s v="RJU-009"/>
    <x v="0"/>
    <x v="0"/>
    <n v="365"/>
    <n v="239.5"/>
    <n v="219"/>
    <n v="0.6"/>
    <x v="0"/>
  </r>
  <r>
    <x v="0"/>
    <s v="Campsite 10"/>
    <s v="RJU-010"/>
    <x v="0"/>
    <x v="0"/>
    <n v="365"/>
    <n v="203.33333333333334"/>
    <n v="259"/>
    <n v="0.70958904109589038"/>
    <x v="0"/>
  </r>
  <r>
    <x v="0"/>
    <s v="Campsite 11"/>
    <s v="RJU-011"/>
    <x v="0"/>
    <x v="0"/>
    <n v="365"/>
    <n v="211"/>
    <n v="249"/>
    <n v="0.68219178082191778"/>
    <x v="0"/>
  </r>
  <r>
    <x v="0"/>
    <s v="Campsite 12"/>
    <s v="RJU-012"/>
    <x v="0"/>
    <x v="0"/>
    <n v="365"/>
    <n v="243.83333333333334"/>
    <n v="289"/>
    <n v="0.79178082191780819"/>
    <x v="0"/>
  </r>
  <r>
    <x v="0"/>
    <s v="Campsite 213"/>
    <s v="RJU-213"/>
    <x v="0"/>
    <x v="0"/>
    <n v="365"/>
    <n v="284.91666666666669"/>
    <n v="269"/>
    <n v="0.73698630136986298"/>
    <x v="0"/>
  </r>
  <r>
    <x v="0"/>
    <s v="Campsite 214"/>
    <s v="RJU-214"/>
    <x v="0"/>
    <x v="0"/>
    <n v="365"/>
    <n v="292.16666666666669"/>
    <n v="278"/>
    <n v="0.76164383561643834"/>
    <x v="0"/>
  </r>
  <r>
    <x v="0"/>
    <s v="Campsite 215"/>
    <s v="RJU-215"/>
    <x v="0"/>
    <x v="0"/>
    <n v="365"/>
    <n v="269.58333333333331"/>
    <n v="279"/>
    <n v="0.76438356164383559"/>
    <x v="0"/>
  </r>
  <r>
    <x v="0"/>
    <s v="Campsite 216"/>
    <s v="RJU-216"/>
    <x v="0"/>
    <x v="0"/>
    <n v="365"/>
    <n v="304.91666666666669"/>
    <n v="289"/>
    <n v="0.79178082191780819"/>
    <x v="0"/>
  </r>
  <r>
    <x v="0"/>
    <s v="Campsite 217"/>
    <s v="RJU-217"/>
    <x v="0"/>
    <x v="0"/>
    <n v="365"/>
    <n v="361.91666666666669"/>
    <n v="303"/>
    <n v="0.83013698630136989"/>
    <x v="0"/>
  </r>
  <r>
    <x v="0"/>
    <s v="Campsite 218"/>
    <s v="RJU-218"/>
    <x v="0"/>
    <x v="0"/>
    <n v="365"/>
    <n v="303.33333333333331"/>
    <n v="265"/>
    <n v="0.72602739726027399"/>
    <x v="0"/>
  </r>
  <r>
    <x v="0"/>
    <s v="Campsite 226"/>
    <s v="RJU-226"/>
    <x v="0"/>
    <x v="0"/>
    <n v="365"/>
    <n v="317.91666666666669"/>
    <n v="315"/>
    <n v="0.86301369863013699"/>
    <x v="0"/>
  </r>
  <r>
    <x v="0"/>
    <s v="Campsite 227"/>
    <s v="RJU-227"/>
    <x v="0"/>
    <x v="0"/>
    <n v="365"/>
    <n v="257.75"/>
    <n v="260"/>
    <n v="0.71232876712328763"/>
    <x v="0"/>
  </r>
  <r>
    <x v="0"/>
    <s v="Campsite 228"/>
    <s v="RJU-228"/>
    <x v="0"/>
    <x v="0"/>
    <n v="365"/>
    <n v="317.91666666666669"/>
    <n v="300"/>
    <n v="0.82191780821917804"/>
    <x v="0"/>
  </r>
  <r>
    <x v="0"/>
    <s v="Campsite 229"/>
    <s v="RJU-229"/>
    <x v="0"/>
    <x v="0"/>
    <n v="365"/>
    <n v="312.66666666666669"/>
    <n v="301"/>
    <n v="0.8246575342465754"/>
    <x v="0"/>
  </r>
  <r>
    <x v="0"/>
    <s v="Campsite 238"/>
    <s v="RJU-238"/>
    <x v="0"/>
    <x v="0"/>
    <n v="365"/>
    <n v="303.5"/>
    <n v="244"/>
    <n v="0.66849315068493154"/>
    <x v="0"/>
  </r>
  <r>
    <x v="0"/>
    <s v="Campsite 239"/>
    <s v="RJU-239"/>
    <x v="0"/>
    <x v="0"/>
    <n v="365"/>
    <n v="291.5"/>
    <n v="300"/>
    <n v="0.82191780821917804"/>
    <x v="0"/>
  </r>
  <r>
    <x v="6"/>
    <s v="Campsite 101"/>
    <s v="SKN-101"/>
    <x v="0"/>
    <x v="0"/>
    <n v="365"/>
    <n v="85.4"/>
    <n v="229"/>
    <n v="0.62739726027397258"/>
    <x v="0"/>
  </r>
  <r>
    <x v="6"/>
    <s v="Campsite 102"/>
    <s v="SKN-102"/>
    <x v="0"/>
    <x v="0"/>
    <n v="365"/>
    <n v="65"/>
    <n v="185"/>
    <n v="0.50684931506849318"/>
    <x v="0"/>
  </r>
  <r>
    <x v="6"/>
    <s v="Campsite 103"/>
    <s v="SKN-103"/>
    <x v="0"/>
    <x v="0"/>
    <n v="365"/>
    <n v="54.6"/>
    <n v="187"/>
    <n v="0.51232876712328768"/>
    <x v="0"/>
  </r>
  <r>
    <x v="6"/>
    <s v="Campsite 104"/>
    <s v="SKN-104"/>
    <x v="0"/>
    <x v="0"/>
    <n v="365"/>
    <n v="66.8"/>
    <n v="177"/>
    <n v="0.48493150684931507"/>
    <x v="0"/>
  </r>
  <r>
    <x v="6"/>
    <s v="Campsite 105"/>
    <s v="SKN-105"/>
    <x v="0"/>
    <x v="0"/>
    <n v="365"/>
    <n v="81.8"/>
    <n v="168"/>
    <n v="0.46027397260273972"/>
    <x v="0"/>
  </r>
  <r>
    <x v="6"/>
    <s v="Campsite 106"/>
    <s v="SKN-106"/>
    <x v="0"/>
    <x v="0"/>
    <n v="365"/>
    <n v="53"/>
    <n v="124"/>
    <n v="0.33972602739726027"/>
    <x v="0"/>
  </r>
  <r>
    <x v="6"/>
    <s v="Campsite 107"/>
    <s v="SKN-107"/>
    <x v="0"/>
    <x v="0"/>
    <n v="365"/>
    <n v="50"/>
    <n v="175"/>
    <n v="0.47945205479452052"/>
    <x v="0"/>
  </r>
  <r>
    <x v="6"/>
    <s v="Campsite 108"/>
    <s v="SKN-108"/>
    <x v="0"/>
    <x v="0"/>
    <n v="365"/>
    <n v="47"/>
    <n v="139"/>
    <n v="0.38082191780821917"/>
    <x v="0"/>
  </r>
  <r>
    <x v="6"/>
    <s v="Campsite 109"/>
    <s v="SKN-109"/>
    <x v="0"/>
    <x v="0"/>
    <n v="365"/>
    <n v="52.6"/>
    <n v="161"/>
    <n v="0.44109589041095892"/>
    <x v="0"/>
  </r>
  <r>
    <x v="6"/>
    <s v="Campsite 112"/>
    <s v="SKN-112"/>
    <x v="0"/>
    <x v="0"/>
    <n v="365"/>
    <n v="14.166666666666666"/>
    <n v="6"/>
    <n v="1.643835616438356E-2"/>
    <x v="0"/>
  </r>
  <r>
    <x v="6"/>
    <s v="Campsite 201"/>
    <s v="SKN-201"/>
    <x v="0"/>
    <x v="0"/>
    <n v="365"/>
    <n v="179.41666666666666"/>
    <n v="215"/>
    <n v="0.58904109589041098"/>
    <x v="0"/>
  </r>
  <r>
    <x v="6"/>
    <s v="Campsite 202"/>
    <s v="SKN-202"/>
    <x v="0"/>
    <x v="0"/>
    <n v="365"/>
    <n v="117.75"/>
    <n v="161"/>
    <n v="0.44109589041095892"/>
    <x v="0"/>
  </r>
  <r>
    <x v="6"/>
    <s v="Campsite 203"/>
    <s v="SKN-203"/>
    <x v="0"/>
    <x v="0"/>
    <n v="365"/>
    <n v="144"/>
    <n v="187"/>
    <n v="0.51232876712328768"/>
    <x v="0"/>
  </r>
  <r>
    <x v="6"/>
    <s v="Campsite 204"/>
    <s v="SKN-204"/>
    <x v="0"/>
    <x v="0"/>
    <n v="365"/>
    <n v="116.83333333333333"/>
    <n v="172"/>
    <n v="0.47123287671232877"/>
    <x v="0"/>
  </r>
  <r>
    <x v="6"/>
    <s v="Campsite 205"/>
    <s v="SKN-205"/>
    <x v="0"/>
    <x v="0"/>
    <n v="365"/>
    <n v="107.16666666666667"/>
    <n v="145"/>
    <n v="0.39726027397260272"/>
    <x v="0"/>
  </r>
  <r>
    <x v="6"/>
    <s v="Campsite 206"/>
    <s v="SKN-206"/>
    <x v="0"/>
    <x v="0"/>
    <n v="365"/>
    <n v="114.66666666666667"/>
    <n v="143"/>
    <n v="0.39178082191780822"/>
    <x v="0"/>
  </r>
  <r>
    <x v="6"/>
    <s v="Campsite 207"/>
    <s v="SKN-207"/>
    <x v="0"/>
    <x v="0"/>
    <n v="365"/>
    <n v="136.25"/>
    <n v="144"/>
    <n v="0.39452054794520547"/>
    <x v="0"/>
  </r>
  <r>
    <x v="6"/>
    <s v="Campsite 208"/>
    <s v="SKN-208"/>
    <x v="0"/>
    <x v="0"/>
    <n v="365"/>
    <n v="202.75"/>
    <n v="193"/>
    <n v="0.52876712328767128"/>
    <x v="0"/>
  </r>
  <r>
    <x v="6"/>
    <s v="Campsite 209"/>
    <s v="SKN-209"/>
    <x v="0"/>
    <x v="0"/>
    <n v="365"/>
    <n v="113"/>
    <n v="165"/>
    <n v="0.45205479452054792"/>
    <x v="0"/>
  </r>
  <r>
    <x v="6"/>
    <s v="Campsite 210"/>
    <s v="SKN-210"/>
    <x v="0"/>
    <x v="0"/>
    <n v="365"/>
    <n v="161.41666666666666"/>
    <n v="183"/>
    <n v="0.50136986301369868"/>
    <x v="0"/>
  </r>
  <r>
    <x v="6"/>
    <s v="Campsite 211"/>
    <s v="SKN-211"/>
    <x v="0"/>
    <x v="0"/>
    <n v="365"/>
    <n v="115.83333333333333"/>
    <n v="159"/>
    <n v="0.43561643835616437"/>
    <x v="0"/>
  </r>
  <r>
    <x v="6"/>
    <s v="Campsite 212"/>
    <s v="SKN-212"/>
    <x v="0"/>
    <x v="0"/>
    <n v="365"/>
    <n v="126.58333333333333"/>
    <n v="152"/>
    <n v="0.41643835616438357"/>
    <x v="0"/>
  </r>
  <r>
    <x v="6"/>
    <s v="Campsite 213"/>
    <s v="SKN-213"/>
    <x v="0"/>
    <x v="0"/>
    <n v="365"/>
    <n v="154.75"/>
    <n v="184"/>
    <n v="0.50410958904109593"/>
    <x v="0"/>
  </r>
  <r>
    <x v="6"/>
    <s v="Campsite 214"/>
    <s v="SKN-214"/>
    <x v="0"/>
    <x v="0"/>
    <n v="365"/>
    <n v="127.5"/>
    <n v="159"/>
    <n v="0.43561643835616437"/>
    <x v="0"/>
  </r>
  <r>
    <x v="6"/>
    <s v="Campsite 215"/>
    <s v="SKN-215"/>
    <x v="0"/>
    <x v="0"/>
    <n v="365"/>
    <n v="149.83333333333334"/>
    <n v="171"/>
    <n v="0.46849315068493153"/>
    <x v="0"/>
  </r>
  <r>
    <x v="6"/>
    <s v="Campsite 216"/>
    <s v="SKN-216"/>
    <x v="0"/>
    <x v="0"/>
    <n v="365"/>
    <n v="143.16666666666666"/>
    <n v="194"/>
    <n v="0.53150684931506853"/>
    <x v="0"/>
  </r>
  <r>
    <x v="6"/>
    <s v="Campsite 217"/>
    <s v="SKN-217"/>
    <x v="0"/>
    <x v="0"/>
    <n v="365"/>
    <n v="155"/>
    <n v="188"/>
    <n v="0.51506849315068493"/>
    <x v="0"/>
  </r>
  <r>
    <x v="6"/>
    <s v="Campsite 218"/>
    <s v="SKN-218"/>
    <x v="0"/>
    <x v="0"/>
    <n v="365"/>
    <n v="124.58333333333333"/>
    <n v="166"/>
    <n v="0.45479452054794522"/>
    <x v="0"/>
  </r>
  <r>
    <x v="6"/>
    <s v="Campsite 219"/>
    <s v="SKN-219"/>
    <x v="0"/>
    <x v="0"/>
    <n v="365"/>
    <n v="117"/>
    <n v="169"/>
    <n v="0.46301369863013697"/>
    <x v="0"/>
  </r>
  <r>
    <x v="6"/>
    <s v="Campsite 220"/>
    <s v="SKN-220"/>
    <x v="0"/>
    <x v="0"/>
    <n v="365"/>
    <n v="126.75"/>
    <n v="203"/>
    <n v="0.55616438356164388"/>
    <x v="0"/>
  </r>
  <r>
    <x v="6"/>
    <s v="Campsite 221"/>
    <s v="SKN-221"/>
    <x v="0"/>
    <x v="0"/>
    <n v="365"/>
    <n v="119.08333333333333"/>
    <n v="177"/>
    <n v="0.48493150684931507"/>
    <x v="0"/>
  </r>
  <r>
    <x v="6"/>
    <s v="Campsite 222"/>
    <s v="SKN-222"/>
    <x v="0"/>
    <x v="0"/>
    <n v="365"/>
    <n v="152.25"/>
    <n v="210"/>
    <n v="0.57534246575342463"/>
    <x v="0"/>
  </r>
  <r>
    <x v="6"/>
    <s v="Campsite 295"/>
    <s v="SKN-295"/>
    <x v="0"/>
    <x v="0"/>
    <n v="365"/>
    <n v="173.25"/>
    <n v="181"/>
    <n v="0.49589041095890413"/>
    <x v="0"/>
  </r>
  <r>
    <x v="6"/>
    <s v="Campsite 296"/>
    <s v="SKN-296"/>
    <x v="0"/>
    <x v="0"/>
    <n v="365"/>
    <n v="161.75"/>
    <n v="181"/>
    <n v="0.49589041095890413"/>
    <x v="0"/>
  </r>
  <r>
    <x v="6"/>
    <s v="Campsite 297"/>
    <s v="SKN-297"/>
    <x v="0"/>
    <x v="0"/>
    <n v="365"/>
    <n v="142.41666666666666"/>
    <n v="190"/>
    <n v="0.52054794520547942"/>
    <x v="0"/>
  </r>
  <r>
    <x v="6"/>
    <s v="Campsite 298"/>
    <s v="SKN-298"/>
    <x v="0"/>
    <x v="0"/>
    <n v="365"/>
    <n v="155.41666666666666"/>
    <n v="203"/>
    <n v="0.55616438356164388"/>
    <x v="0"/>
  </r>
  <r>
    <x v="6"/>
    <s v="Campsite 301"/>
    <s v="SKN-301"/>
    <x v="0"/>
    <x v="0"/>
    <n v="365"/>
    <n v="311.66666666666669"/>
    <n v="258"/>
    <n v="0.70684931506849313"/>
    <x v="0"/>
  </r>
  <r>
    <x v="6"/>
    <s v="Campsite 302"/>
    <s v="SKN-302"/>
    <x v="0"/>
    <x v="0"/>
    <n v="365"/>
    <n v="140.25"/>
    <n v="193"/>
    <n v="0.52876712328767128"/>
    <x v="0"/>
  </r>
  <r>
    <x v="6"/>
    <s v="Campsite 303"/>
    <s v="SKN-303"/>
    <x v="0"/>
    <x v="0"/>
    <n v="365"/>
    <n v="177.25"/>
    <n v="197"/>
    <n v="0.53972602739726028"/>
    <x v="0"/>
  </r>
  <r>
    <x v="6"/>
    <s v="Campsite 304"/>
    <s v="SKN-304"/>
    <x v="0"/>
    <x v="0"/>
    <n v="365"/>
    <n v="184.41666666666666"/>
    <n v="164"/>
    <n v="0.44931506849315067"/>
    <x v="0"/>
  </r>
  <r>
    <x v="6"/>
    <s v="Campsite 305"/>
    <s v="SKN-305"/>
    <x v="0"/>
    <x v="0"/>
    <n v="365"/>
    <n v="133.75"/>
    <n v="201"/>
    <n v="0.55068493150684927"/>
    <x v="0"/>
  </r>
  <r>
    <x v="6"/>
    <s v="Campsite 306"/>
    <s v="SKN-306"/>
    <x v="0"/>
    <x v="0"/>
    <n v="365"/>
    <n v="149.58333333333334"/>
    <n v="168"/>
    <n v="0.46027397260273972"/>
    <x v="0"/>
  </r>
  <r>
    <x v="6"/>
    <s v="Campsite 307"/>
    <s v="SKN-307"/>
    <x v="0"/>
    <x v="0"/>
    <n v="365"/>
    <n v="181.91666666666666"/>
    <n v="140"/>
    <n v="0.38356164383561642"/>
    <x v="0"/>
  </r>
  <r>
    <x v="6"/>
    <s v="Campsite 308"/>
    <s v="SKN-308"/>
    <x v="0"/>
    <x v="0"/>
    <n v="365"/>
    <n v="172.33333333333334"/>
    <n v="163"/>
    <n v="0.44657534246575342"/>
    <x v="0"/>
  </r>
  <r>
    <x v="6"/>
    <s v="Campsite 309"/>
    <s v="SKN-309"/>
    <x v="0"/>
    <x v="0"/>
    <n v="365"/>
    <n v="162"/>
    <n v="185"/>
    <n v="0.50684931506849318"/>
    <x v="0"/>
  </r>
  <r>
    <x v="6"/>
    <s v="Campsite 310"/>
    <s v="SKN-310"/>
    <x v="0"/>
    <x v="0"/>
    <n v="365"/>
    <n v="156.75"/>
    <n v="191"/>
    <n v="0.52328767123287667"/>
    <x v="0"/>
  </r>
  <r>
    <x v="6"/>
    <s v="Campsite 311"/>
    <s v="SKN-311"/>
    <x v="0"/>
    <x v="0"/>
    <n v="365"/>
    <n v="139.08333333333334"/>
    <n v="174"/>
    <n v="0.47671232876712327"/>
    <x v="0"/>
  </r>
  <r>
    <x v="6"/>
    <s v="Campsite 312"/>
    <s v="SKN-312"/>
    <x v="0"/>
    <x v="0"/>
    <n v="365"/>
    <n v="167.66666666666666"/>
    <n v="173"/>
    <n v="0.47397260273972602"/>
    <x v="0"/>
  </r>
  <r>
    <x v="6"/>
    <s v="Campsite 313"/>
    <s v="SKN-313"/>
    <x v="0"/>
    <x v="0"/>
    <n v="365"/>
    <n v="173.08333333333334"/>
    <n v="178"/>
    <n v="0.48767123287671232"/>
    <x v="0"/>
  </r>
  <r>
    <x v="6"/>
    <s v="Campsite 314"/>
    <s v="SKN-314"/>
    <x v="0"/>
    <x v="0"/>
    <n v="365"/>
    <n v="152.25"/>
    <n v="195"/>
    <n v="0.53424657534246578"/>
    <x v="0"/>
  </r>
  <r>
    <x v="6"/>
    <s v="Campsite 315"/>
    <s v="SKN-315"/>
    <x v="0"/>
    <x v="0"/>
    <n v="365"/>
    <n v="182.91666666666666"/>
    <n v="226"/>
    <n v="0.61917808219178083"/>
    <x v="0"/>
  </r>
  <r>
    <x v="6"/>
    <s v="Campsite 316"/>
    <s v="SKN-316"/>
    <x v="0"/>
    <x v="0"/>
    <n v="365"/>
    <n v="194"/>
    <n v="231"/>
    <n v="0.63287671232876708"/>
    <x v="0"/>
  </r>
  <r>
    <x v="6"/>
    <s v="Campsite 317"/>
    <s v="SKN-317"/>
    <x v="0"/>
    <x v="0"/>
    <n v="365"/>
    <n v="210.5"/>
    <n v="229"/>
    <n v="0.62739726027397258"/>
    <x v="0"/>
  </r>
  <r>
    <x v="6"/>
    <s v="Campsite 320"/>
    <s v="SKN-320"/>
    <x v="0"/>
    <x v="0"/>
    <n v="365"/>
    <n v="230.5"/>
    <n v="217"/>
    <n v="0.59452054794520548"/>
    <x v="0"/>
  </r>
  <r>
    <x v="6"/>
    <s v="Campsite 329"/>
    <s v="SKN-329"/>
    <x v="0"/>
    <x v="0"/>
    <n v="365"/>
    <n v="192.5"/>
    <n v="172"/>
    <n v="0.47123287671232877"/>
    <x v="0"/>
  </r>
  <r>
    <x v="6"/>
    <s v="Campsite 330"/>
    <s v="SKN-330"/>
    <x v="0"/>
    <x v="0"/>
    <n v="365"/>
    <n v="175.33333333333334"/>
    <n v="187"/>
    <n v="0.51232876712328768"/>
    <x v="0"/>
  </r>
  <r>
    <x v="6"/>
    <s v="Campsite 338"/>
    <s v="SKN-338"/>
    <x v="0"/>
    <x v="0"/>
    <n v="365"/>
    <n v="250.83333333333334"/>
    <n v="258"/>
    <n v="0.70684931506849313"/>
    <x v="0"/>
  </r>
  <r>
    <x v="6"/>
    <s v="Campsite 349"/>
    <s v="SKN-349"/>
    <x v="0"/>
    <x v="0"/>
    <n v="365"/>
    <n v="180.08333333333334"/>
    <n v="181"/>
    <n v="0.49589041095890413"/>
    <x v="0"/>
  </r>
  <r>
    <x v="6"/>
    <s v="Campsite 350"/>
    <s v="SKN-350"/>
    <x v="0"/>
    <x v="0"/>
    <n v="365"/>
    <n v="163.75"/>
    <n v="174"/>
    <n v="0.47671232876712327"/>
    <x v="0"/>
  </r>
  <r>
    <x v="6"/>
    <s v="Campsite 355"/>
    <s v="SKN-355"/>
    <x v="0"/>
    <x v="0"/>
    <n v="365"/>
    <n v="194.91666666666666"/>
    <n v="207"/>
    <n v="0.56712328767123288"/>
    <x v="0"/>
  </r>
  <r>
    <x v="6"/>
    <s v="Campsite 359"/>
    <s v="SKN-359"/>
    <x v="0"/>
    <x v="0"/>
    <n v="365"/>
    <n v="233.16666666666666"/>
    <n v="202"/>
    <n v="0.55342465753424652"/>
    <x v="0"/>
  </r>
  <r>
    <x v="6"/>
    <s v="Campsite 360"/>
    <s v="SKN-360"/>
    <x v="0"/>
    <x v="0"/>
    <n v="365"/>
    <n v="201.41666666666666"/>
    <n v="199"/>
    <n v="0.54520547945205478"/>
    <x v="0"/>
  </r>
  <r>
    <x v="6"/>
    <s v="Campsite 371"/>
    <s v="SKN-371"/>
    <x v="0"/>
    <x v="0"/>
    <n v="365"/>
    <n v="316.33333333333331"/>
    <n v="248"/>
    <n v="0.67945205479452053"/>
    <x v="0"/>
  </r>
  <r>
    <x v="1"/>
    <s v="Campsite 42"/>
    <s v="CAH-042"/>
    <x v="11"/>
    <x v="8"/>
    <n v="365"/>
    <n v="134.36363636363637"/>
    <n v="160"/>
    <n v="0.43835616438356162"/>
    <x v="5"/>
  </r>
  <r>
    <x v="1"/>
    <s v="Campsite 44"/>
    <s v="CAH-044"/>
    <x v="11"/>
    <x v="8"/>
    <n v="365"/>
    <n v="151.5"/>
    <n v="171"/>
    <n v="0.46849315068493153"/>
    <x v="5"/>
  </r>
  <r>
    <x v="1"/>
    <s v="Campsite 46"/>
    <s v="CAH-046"/>
    <x v="11"/>
    <x v="8"/>
    <n v="365"/>
    <n v="170.25"/>
    <n v="188"/>
    <n v="0.51506849315068493"/>
    <x v="5"/>
  </r>
  <r>
    <x v="1"/>
    <s v="Campsite 48"/>
    <s v="CAH-048"/>
    <x v="11"/>
    <x v="8"/>
    <n v="365"/>
    <n v="177.16666666666666"/>
    <n v="151"/>
    <n v="0.41369863013698632"/>
    <x v="5"/>
  </r>
  <r>
    <x v="1"/>
    <s v="Campsite 50"/>
    <s v="CAH-050"/>
    <x v="11"/>
    <x v="8"/>
    <n v="365"/>
    <n v="176.54545454545453"/>
    <n v="161"/>
    <n v="0.44109589041095892"/>
    <x v="5"/>
  </r>
  <r>
    <x v="1"/>
    <s v="Campsite 52"/>
    <s v="CAH-052"/>
    <x v="11"/>
    <x v="8"/>
    <n v="365"/>
    <n v="181.41666666666666"/>
    <n v="180"/>
    <n v="0.49315068493150682"/>
    <x v="5"/>
  </r>
  <r>
    <x v="1"/>
    <s v="Campsite 54"/>
    <s v="CAH-054"/>
    <x v="11"/>
    <x v="8"/>
    <n v="365"/>
    <n v="145.81818181818181"/>
    <n v="155"/>
    <n v="0.42465753424657532"/>
    <x v="5"/>
  </r>
  <r>
    <x v="1"/>
    <s v="Campsite 56"/>
    <s v="CAH-056"/>
    <x v="11"/>
    <x v="8"/>
    <n v="365"/>
    <n v="202.08333333333334"/>
    <n v="172"/>
    <n v="0.47123287671232877"/>
    <x v="5"/>
  </r>
  <r>
    <x v="1"/>
    <s v="Campsite 58"/>
    <s v="CAH-058"/>
    <x v="11"/>
    <x v="8"/>
    <n v="365"/>
    <n v="196.25"/>
    <n v="181"/>
    <n v="0.49589041095890413"/>
    <x v="5"/>
  </r>
  <r>
    <x v="1"/>
    <s v="Campsite 60"/>
    <s v="CAH-060"/>
    <x v="11"/>
    <x v="8"/>
    <n v="365"/>
    <n v="241.16666666666666"/>
    <n v="231"/>
    <n v="0.63287671232876708"/>
    <x v="5"/>
  </r>
  <r>
    <x v="5"/>
    <s v="Campsite C1"/>
    <s v="MFL-C01"/>
    <x v="11"/>
    <x v="8"/>
    <n v="365"/>
    <n v="675.91666666666663"/>
    <n v="130"/>
    <n v="0.35616438356164382"/>
    <x v="5"/>
  </r>
  <r>
    <x v="5"/>
    <s v="Campsite C10"/>
    <s v="MFL-C10"/>
    <x v="11"/>
    <x v="8"/>
    <n v="365"/>
    <n v="364.75"/>
    <n v="121"/>
    <n v="0.33150684931506852"/>
    <x v="5"/>
  </r>
  <r>
    <x v="5"/>
    <s v="Campsite C11"/>
    <s v="MFL-C11"/>
    <x v="11"/>
    <x v="8"/>
    <n v="365"/>
    <n v="777.33333333333337"/>
    <n v="15"/>
    <n v="4.1095890410958902E-2"/>
    <x v="5"/>
  </r>
  <r>
    <x v="5"/>
    <s v="Campsite C12"/>
    <s v="MFL-C12"/>
    <x v="11"/>
    <x v="8"/>
    <n v="365"/>
    <n v="310.25"/>
    <n v="209"/>
    <n v="0.57260273972602738"/>
    <x v="5"/>
  </r>
  <r>
    <x v="5"/>
    <s v="Campsite C13"/>
    <s v="MFL-C13"/>
    <x v="11"/>
    <x v="8"/>
    <n v="365"/>
    <n v="269.90909090909093"/>
    <n v="24"/>
    <n v="6.575342465753424E-2"/>
    <x v="5"/>
  </r>
  <r>
    <x v="5"/>
    <s v="Campsite C14"/>
    <s v="MFL-C14"/>
    <x v="11"/>
    <x v="8"/>
    <n v="365"/>
    <n v="817.16666666666663"/>
    <n v="87"/>
    <n v="0.23835616438356164"/>
    <x v="5"/>
  </r>
  <r>
    <x v="5"/>
    <s v="Campsite C15"/>
    <s v="MFL-C15"/>
    <x v="11"/>
    <x v="8"/>
    <n v="365"/>
    <n v="99.583333333333329"/>
    <n v="28"/>
    <n v="7.6712328767123292E-2"/>
    <x v="5"/>
  </r>
  <r>
    <x v="5"/>
    <s v="Campsite C16"/>
    <s v="MFL-C16"/>
    <x v="11"/>
    <x v="8"/>
    <n v="365"/>
    <n v="430"/>
    <n v="44"/>
    <n v="0.12054794520547946"/>
    <x v="5"/>
  </r>
  <r>
    <x v="5"/>
    <s v="Campsite C17"/>
    <s v="MFL-C17"/>
    <x v="11"/>
    <x v="8"/>
    <n v="365"/>
    <n v="309.58333333333331"/>
    <n v="95"/>
    <n v="0.26027397260273971"/>
    <x v="5"/>
  </r>
  <r>
    <x v="5"/>
    <s v="Campsite C18"/>
    <s v="MFL-C18"/>
    <x v="11"/>
    <x v="8"/>
    <n v="365"/>
    <n v="330.41666666666669"/>
    <n v="72"/>
    <n v="0.19726027397260273"/>
    <x v="5"/>
  </r>
  <r>
    <x v="5"/>
    <s v="Campsite C19"/>
    <s v="MFL-C19"/>
    <x v="11"/>
    <x v="8"/>
    <n v="365"/>
    <n v="115.3"/>
    <n v="17"/>
    <n v="4.6575342465753428E-2"/>
    <x v="5"/>
  </r>
  <r>
    <x v="5"/>
    <s v="Campsite C2"/>
    <s v="MFL-C02"/>
    <x v="11"/>
    <x v="8"/>
    <n v="365"/>
    <n v="190.41666666666666"/>
    <n v="75"/>
    <n v="0.20547945205479451"/>
    <x v="5"/>
  </r>
  <r>
    <x v="5"/>
    <s v="Campsite C20"/>
    <s v="MFL-C20"/>
    <x v="11"/>
    <x v="8"/>
    <n v="365"/>
    <n v="266.16666666666669"/>
    <n v="40"/>
    <n v="0.1095890410958904"/>
    <x v="5"/>
  </r>
  <r>
    <x v="5"/>
    <s v="Campsite C3"/>
    <s v="MFL-C03"/>
    <x v="11"/>
    <x v="8"/>
    <n v="365"/>
    <n v="391.33333333333331"/>
    <n v="125"/>
    <n v="0.34246575342465752"/>
    <x v="5"/>
  </r>
  <r>
    <x v="5"/>
    <s v="Campsite C4"/>
    <s v="MFL-C04"/>
    <x v="11"/>
    <x v="8"/>
    <n v="365"/>
    <n v="377.08333333333331"/>
    <n v="36"/>
    <n v="9.8630136986301367E-2"/>
    <x v="5"/>
  </r>
  <r>
    <x v="5"/>
    <s v="Campsite C5"/>
    <s v="MFL-C05"/>
    <x v="11"/>
    <x v="8"/>
    <n v="365"/>
    <n v="727.5"/>
    <n v="81"/>
    <n v="0.22191780821917809"/>
    <x v="5"/>
  </r>
  <r>
    <x v="5"/>
    <s v="Campsite C6"/>
    <s v="MFL-C06"/>
    <x v="11"/>
    <x v="8"/>
    <n v="365"/>
    <n v="582.83333333333337"/>
    <n v="81"/>
    <n v="0.22191780821917809"/>
    <x v="5"/>
  </r>
  <r>
    <x v="5"/>
    <s v="Campsite C7"/>
    <s v="MFL-C07"/>
    <x v="11"/>
    <x v="8"/>
    <n v="365"/>
    <n v="681.5"/>
    <n v="70"/>
    <n v="0.19178082191780821"/>
    <x v="5"/>
  </r>
  <r>
    <x v="5"/>
    <s v="Campsite C8"/>
    <s v="MFL-C08"/>
    <x v="11"/>
    <x v="8"/>
    <n v="365"/>
    <n v="342.25"/>
    <n v="102"/>
    <n v="0.27945205479452057"/>
    <x v="5"/>
  </r>
  <r>
    <x v="5"/>
    <s v="Campsite C9"/>
    <s v="MFL-C09"/>
    <x v="11"/>
    <x v="8"/>
    <n v="365"/>
    <n v="148.5"/>
    <n v="72"/>
    <n v="0.19726027397260273"/>
    <x v="5"/>
  </r>
  <r>
    <x v="0"/>
    <s v="Campsite 13"/>
    <s v="RJU-013"/>
    <x v="11"/>
    <x v="8"/>
    <n v="365"/>
    <n v="207.25"/>
    <n v="198"/>
    <n v="0.54246575342465753"/>
    <x v="5"/>
  </r>
  <r>
    <x v="0"/>
    <s v="Campsite 28"/>
    <s v="RJU-028"/>
    <x v="11"/>
    <x v="8"/>
    <n v="365"/>
    <n v="190.83333333333334"/>
    <n v="170"/>
    <n v="0.46575342465753422"/>
    <x v="5"/>
  </r>
  <r>
    <x v="0"/>
    <s v="Campsite 29"/>
    <s v="RJU-029"/>
    <x v="11"/>
    <x v="8"/>
    <n v="365"/>
    <n v="224.66666666666666"/>
    <n v="143"/>
    <n v="0.39178082191780822"/>
    <x v="5"/>
  </r>
  <r>
    <x v="0"/>
    <s v="Campsite 42"/>
    <s v="RJU-042"/>
    <x v="11"/>
    <x v="8"/>
    <n v="365"/>
    <n v="207.08333333333334"/>
    <n v="217"/>
    <n v="0.59452054794520548"/>
    <x v="5"/>
  </r>
  <r>
    <x v="0"/>
    <s v="Campsite 43"/>
    <s v="RJU-043"/>
    <x v="11"/>
    <x v="8"/>
    <n v="365"/>
    <n v="153.33333333333334"/>
    <n v="176"/>
    <n v="0.48219178082191783"/>
    <x v="5"/>
  </r>
  <r>
    <x v="0"/>
    <s v="Campsite 56"/>
    <s v="RJU-056"/>
    <x v="11"/>
    <x v="8"/>
    <n v="365"/>
    <n v="238.58333333333334"/>
    <n v="218"/>
    <n v="0.59726027397260273"/>
    <x v="5"/>
  </r>
  <r>
    <x v="0"/>
    <s v="Campsite 57"/>
    <s v="RJU-057"/>
    <x v="11"/>
    <x v="8"/>
    <n v="365"/>
    <n v="217.91666666666666"/>
    <n v="226"/>
    <n v="0.61917808219178083"/>
    <x v="5"/>
  </r>
  <r>
    <x v="0"/>
    <s v="Campsite 80"/>
    <s v="RJU-080"/>
    <x v="11"/>
    <x v="8"/>
    <n v="365"/>
    <n v="166.41666666666666"/>
    <n v="190"/>
    <n v="0.52054794520547942"/>
    <x v="5"/>
  </r>
  <r>
    <x v="6"/>
    <s v="Campsite 113"/>
    <s v="SKN-113"/>
    <x v="11"/>
    <x v="8"/>
    <n v="365"/>
    <n v="101.41666666666667"/>
    <n v="139"/>
    <n v="0.38082191780821917"/>
    <x v="5"/>
  </r>
  <r>
    <x v="6"/>
    <s v="Campsite 114"/>
    <s v="SKN-114"/>
    <x v="11"/>
    <x v="8"/>
    <n v="365"/>
    <n v="90"/>
    <n v="130"/>
    <n v="0.35616438356164382"/>
    <x v="5"/>
  </r>
  <r>
    <x v="6"/>
    <s v="Campsite 133"/>
    <s v="SKN-133"/>
    <x v="11"/>
    <x v="8"/>
    <n v="365"/>
    <n v="70.5"/>
    <n v="127"/>
    <n v="0.34794520547945207"/>
    <x v="5"/>
  </r>
  <r>
    <x v="6"/>
    <s v="Campsite 134"/>
    <s v="SKN-134"/>
    <x v="11"/>
    <x v="8"/>
    <n v="365"/>
    <n v="64.083333333333329"/>
    <n v="125"/>
    <n v="0.34246575342465752"/>
    <x v="5"/>
  </r>
  <r>
    <x v="6"/>
    <s v="Campsite 135"/>
    <s v="SKN-135"/>
    <x v="11"/>
    <x v="8"/>
    <n v="365"/>
    <n v="94.416666666666671"/>
    <n v="132"/>
    <n v="0.36164383561643837"/>
    <x v="5"/>
  </r>
  <r>
    <x v="6"/>
    <s v="Campsite 136"/>
    <s v="SKN-136"/>
    <x v="11"/>
    <x v="8"/>
    <n v="365"/>
    <n v="69.833333333333329"/>
    <n v="138"/>
    <n v="0.37808219178082192"/>
    <x v="5"/>
  </r>
  <r>
    <x v="6"/>
    <s v="Campsite 153"/>
    <s v="SKN-153"/>
    <x v="11"/>
    <x v="8"/>
    <n v="365"/>
    <n v="49.833333333333336"/>
    <n v="132"/>
    <n v="0.36164383561643837"/>
    <x v="5"/>
  </r>
  <r>
    <x v="6"/>
    <s v="Campsite 154"/>
    <s v="SKN-154"/>
    <x v="11"/>
    <x v="8"/>
    <n v="365"/>
    <n v="75.5"/>
    <n v="111"/>
    <n v="0.30410958904109592"/>
    <x v="5"/>
  </r>
  <r>
    <x v="6"/>
    <s v="Campsite 155"/>
    <s v="SKN-155"/>
    <x v="11"/>
    <x v="8"/>
    <n v="365"/>
    <n v="73.333333333333329"/>
    <n v="128"/>
    <n v="0.35068493150684932"/>
    <x v="5"/>
  </r>
  <r>
    <x v="6"/>
    <s v="Campsite 156"/>
    <s v="SKN-156"/>
    <x v="11"/>
    <x v="8"/>
    <n v="365"/>
    <n v="56.916666666666664"/>
    <n v="109"/>
    <n v="0.29863013698630136"/>
    <x v="5"/>
  </r>
  <r>
    <x v="6"/>
    <s v="Campsite 157"/>
    <s v="SKN-157"/>
    <x v="11"/>
    <x v="8"/>
    <n v="365"/>
    <n v="77.916666666666671"/>
    <n v="113"/>
    <n v="0.30958904109589042"/>
    <x v="5"/>
  </r>
  <r>
    <x v="6"/>
    <s v="Campsite 158"/>
    <s v="SKN-158"/>
    <x v="11"/>
    <x v="8"/>
    <n v="365"/>
    <n v="72.5"/>
    <n v="127"/>
    <n v="0.34794520547945207"/>
    <x v="5"/>
  </r>
  <r>
    <x v="6"/>
    <s v="Campsite 178"/>
    <s v="SKN-178"/>
    <x v="11"/>
    <x v="8"/>
    <n v="365"/>
    <n v="96.333333333333329"/>
    <n v="172"/>
    <n v="0.47123287671232877"/>
    <x v="5"/>
  </r>
  <r>
    <x v="6"/>
    <s v="Campsite 179"/>
    <s v="SKN-179"/>
    <x v="11"/>
    <x v="8"/>
    <n v="365"/>
    <n v="103.58333333333333"/>
    <n v="176"/>
    <n v="0.48219178082191783"/>
    <x v="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2">
  <r>
    <x v="0"/>
    <s v="Campsite 63"/>
    <s v="RJU-063"/>
    <s v="FULL HOOKUP - PREMIER"/>
    <s v="Camping Premier - Full Hook Up: Water, Electric &amp; Sewer"/>
    <n v="365"/>
    <n v="346.33333333333331"/>
    <n v="171"/>
  </r>
  <r>
    <x v="0"/>
    <s v="Cabin 1"/>
    <s v="RJU-Cabin #1"/>
    <s v="CABINS - FRI-SAT"/>
    <s v="Cabins Daily - Friday/Saturday"/>
    <n v="365"/>
    <n v="102.33333333333333"/>
    <n v="102.33333333333333"/>
  </r>
  <r>
    <x v="0"/>
    <s v="Cabin 2"/>
    <s v="RJU-Cabin #2"/>
    <s v="CABINS - SUN-THU"/>
    <s v="Cabins Daily - Sunday through Thursday"/>
    <n v="365"/>
    <n v="85"/>
    <n v="85"/>
  </r>
  <r>
    <x v="0"/>
    <s v="Cabin 3"/>
    <s v="RJU-Cabin #3"/>
    <s v="CABINS - HOLIDAY WKND"/>
    <s v="Cabins Daily - Holiday/Holiday Weekend"/>
    <n v="365"/>
    <n v="115.91666666666667"/>
    <n v="115.91666666666667"/>
  </r>
  <r>
    <x v="0"/>
    <s v="Cabin 4"/>
    <s v="RJU-Cabin #4"/>
    <s v="CABINS - HOLIDAY WKND"/>
    <s v="Cabins Daily - Holiday/Holiday Weekend"/>
    <n v="365"/>
    <n v="108.58333333333333"/>
    <n v="108.58333333333333"/>
  </r>
  <r>
    <x v="0"/>
    <s v="Cabin 5"/>
    <s v="RJU-Cabin #5"/>
    <s v="CABINS - SUN-THU"/>
    <s v="Cabins Daily - Sunday through Thursday"/>
    <n v="365"/>
    <n v="93.25"/>
    <n v="93.25"/>
  </r>
  <r>
    <x v="0"/>
    <s v="Cabin 6"/>
    <s v="RJU-Cabin #6"/>
    <s v="CABINS - FRI-SAT"/>
    <s v="Cabins Daily - Friday/Saturday"/>
    <n v="365"/>
    <n v="117.75"/>
    <n v="117.75"/>
  </r>
  <r>
    <x v="1"/>
    <s v="Campsite 61"/>
    <s v="CAH-061"/>
    <s v="DRY"/>
    <s v="Camping Daily - Dry Camping"/>
    <n v="365"/>
    <n v="51.555555555555557"/>
    <n v="73"/>
  </r>
  <r>
    <x v="1"/>
    <s v="Campsite 62"/>
    <s v="CAH-062"/>
    <s v="DRY"/>
    <s v="Camping Daily - Dry Camping"/>
    <n v="365"/>
    <n v="13.1"/>
    <n v="80"/>
  </r>
  <r>
    <x v="1"/>
    <s v="Campsite 63"/>
    <s v="CAH-063"/>
    <s v="DRY"/>
    <s v="Camping Daily - Dry Camping"/>
    <n v="365"/>
    <n v="35.454545454545453"/>
    <n v="88"/>
  </r>
  <r>
    <x v="1"/>
    <s v="Campsite 64"/>
    <s v="CAH-064"/>
    <s v="DRY"/>
    <s v="Camping Daily - Dry Camping"/>
    <n v="365"/>
    <n v="25.1"/>
    <n v="76"/>
  </r>
  <r>
    <x v="1"/>
    <s v="Campsite 65"/>
    <s v="CAH-065"/>
    <s v="DRY"/>
    <s v="Camping Daily - Dry Camping"/>
    <n v="365"/>
    <n v="34.666666666666664"/>
    <n v="60"/>
  </r>
  <r>
    <x v="1"/>
    <s v="Campsite 66"/>
    <s v="CAH-066"/>
    <s v="DRY"/>
    <s v="Camping Daily - Dry Camping"/>
    <n v="365"/>
    <n v="66.090909090909093"/>
    <n v="46"/>
  </r>
  <r>
    <x v="1"/>
    <s v="Campsite 67"/>
    <s v="CAH-067"/>
    <s v="DRY"/>
    <s v="Camping Daily - Dry Camping"/>
    <n v="365"/>
    <n v="79.083333333333329"/>
    <n v="157"/>
  </r>
  <r>
    <x v="1"/>
    <s v="Campsite 68"/>
    <s v="CAH-068"/>
    <s v="DRY"/>
    <s v="Camping Daily - Dry Camping"/>
    <n v="365"/>
    <n v="74.166666666666671"/>
    <n v="161"/>
  </r>
  <r>
    <x v="1"/>
    <s v="Campsite 69"/>
    <s v="CAH-069"/>
    <s v="DRY"/>
    <s v="Camping Daily - Dry Camping"/>
    <n v="365"/>
    <n v="120.91666666666667"/>
    <n v="165"/>
  </r>
  <r>
    <x v="1"/>
    <s v="Campsite 70"/>
    <s v="CAH-070"/>
    <s v="DRY"/>
    <s v="Camping Daily - Dry Camping"/>
    <n v="365"/>
    <n v="76.727272727272734"/>
    <n v="145"/>
  </r>
  <r>
    <x v="1"/>
    <s v="Campsite 71"/>
    <s v="CAH-071"/>
    <s v="DRY"/>
    <s v="Camping Daily - Dry Camping"/>
    <n v="365"/>
    <n v="105.75"/>
    <n v="134"/>
  </r>
  <r>
    <x v="1"/>
    <s v="Host Site 1"/>
    <s v="CAH-0H1"/>
    <s v="DRY"/>
    <s v="Camping Daily - Dry Camping"/>
    <n v="365"/>
    <n v="0"/>
    <n v="60"/>
  </r>
  <r>
    <x v="1"/>
    <s v="Host Site 2"/>
    <s v="CAH-0H2"/>
    <s v="DRY"/>
    <s v="Camping Daily - Dry Camping"/>
    <n v="365"/>
    <n v="0"/>
    <n v="29"/>
  </r>
  <r>
    <x v="1"/>
    <s v="Host Site 3"/>
    <s v="CAH-0H3"/>
    <s v="DRY"/>
    <s v="Camping Daily - Dry Camping"/>
    <n v="365"/>
    <n v="0"/>
    <n v="8"/>
  </r>
  <r>
    <x v="1"/>
    <s v="EQ Campsite 1"/>
    <s v="CAH-EQ-001"/>
    <s v="DRY"/>
    <s v="Camping Daily - Dry Camping"/>
    <n v="365"/>
    <n v="73.25"/>
    <n v="108"/>
  </r>
  <r>
    <x v="1"/>
    <s v="EQ Campsite 2"/>
    <s v="CAH-EQ-002"/>
    <s v="DRY"/>
    <s v="Camping Daily - Dry Camping"/>
    <n v="365"/>
    <n v="37.555555555555557"/>
    <n v="89"/>
  </r>
  <r>
    <x v="1"/>
    <s v="EQ Campsite 3"/>
    <s v="CAH-EQ-003"/>
    <s v="DRY"/>
    <s v="Camping Daily - Dry Camping"/>
    <n v="365"/>
    <n v="106.375"/>
    <n v="83"/>
  </r>
  <r>
    <x v="1"/>
    <s v="EQ Campsite 4"/>
    <s v="CAH-EQ-004"/>
    <s v="DRY"/>
    <s v="Camping Daily - Dry Camping"/>
    <n v="365"/>
    <n v="61.5"/>
    <n v="71"/>
  </r>
  <r>
    <x v="1"/>
    <s v="EQ Campsite 5"/>
    <s v="CAH-EQ-005"/>
    <s v="DRY"/>
    <s v="Camping Daily - Dry Camping"/>
    <n v="365"/>
    <n v="59.125"/>
    <n v="72"/>
  </r>
  <r>
    <x v="1"/>
    <s v="EQ Campsite 6"/>
    <s v="CAH-EQ-006"/>
    <s v="DRY"/>
    <s v="Camping Daily - Dry Camping"/>
    <n v="365"/>
    <n v="36.375"/>
    <n v="71"/>
  </r>
  <r>
    <x v="1"/>
    <s v="EQ Campsite 7"/>
    <s v="CAH-EQ-007"/>
    <s v="DRY"/>
    <s v="Camping Daily - Dry Camping"/>
    <n v="365"/>
    <n v="63.125"/>
    <n v="67"/>
  </r>
  <r>
    <x v="1"/>
    <s v="EQ Campsite 8"/>
    <s v="CAH-EQ-008"/>
    <s v="DRY"/>
    <s v="Camping Daily - Dry Camping"/>
    <n v="365"/>
    <n v="39.5"/>
    <n v="65"/>
  </r>
  <r>
    <x v="1"/>
    <s v="EQ Campsite 9"/>
    <s v="CAH-EQ-009"/>
    <s v="DRY"/>
    <s v="Camping Daily - Dry Camping"/>
    <n v="365"/>
    <n v="60.75"/>
    <n v="64"/>
  </r>
  <r>
    <x v="1"/>
    <s v="EQ Campsite 10"/>
    <s v="CAH-EQ-010"/>
    <s v="DRY"/>
    <s v="Camping Daily - Dry Camping"/>
    <n v="365"/>
    <n v="29.75"/>
    <n v="72"/>
  </r>
  <r>
    <x v="1"/>
    <s v="EQ Campsite 11"/>
    <s v="CAH-EQ-011"/>
    <s v="DRY"/>
    <s v="Camping Daily - Dry Camping"/>
    <n v="365"/>
    <n v="59.75"/>
    <n v="60"/>
  </r>
  <r>
    <x v="1"/>
    <s v="EQ Campsite 12"/>
    <s v="CAH-EQ-012"/>
    <s v="DRY"/>
    <s v="Camping Daily - Dry Camping"/>
    <n v="365"/>
    <n v="19"/>
    <n v="59"/>
  </r>
  <r>
    <x v="1"/>
    <s v="EQ Campsite 13"/>
    <s v="CAH-EQ-013"/>
    <s v="DRY"/>
    <s v="Camping Daily - Dry Camping"/>
    <n v="365"/>
    <n v="26.125"/>
    <n v="56"/>
  </r>
  <r>
    <x v="1"/>
    <s v="EQ Campsite 14"/>
    <s v="CAH-EQ-014"/>
    <s v="DRY"/>
    <s v="Camping Daily - Dry Camping"/>
    <n v="365"/>
    <n v="51.625"/>
    <n v="63"/>
  </r>
  <r>
    <x v="1"/>
    <s v="EQ Campsite 15"/>
    <s v="CAH-EQ-015"/>
    <s v="DRY"/>
    <s v="Camping Daily - Dry Camping"/>
    <n v="365"/>
    <n v="112.5"/>
    <n v="96"/>
  </r>
  <r>
    <x v="1"/>
    <s v="EQ Campsite 16"/>
    <s v="CAH-EQ-016"/>
    <s v="DRY"/>
    <s v="Camping Daily - Dry Camping"/>
    <n v="365"/>
    <n v="115.75"/>
    <n v="98"/>
  </r>
  <r>
    <x v="1"/>
    <s v="EQ Campsite 17"/>
    <s v="CAH-EQ-017"/>
    <s v="DRY"/>
    <s v="Camping Daily - Dry Camping"/>
    <n v="365"/>
    <n v="22.666666666666668"/>
    <n v="57"/>
  </r>
  <r>
    <x v="1"/>
    <s v="EQ Campsite 18"/>
    <s v="CAH-EQ-018"/>
    <s v="DRY"/>
    <s v="Camping Daily - Dry Camping"/>
    <n v="365"/>
    <n v="21"/>
    <n v="62"/>
  </r>
  <r>
    <x v="1"/>
    <s v="EQ Campsite 19"/>
    <s v="CAH-EQ-019"/>
    <s v="DRY"/>
    <s v="Camping Daily - Dry Camping"/>
    <n v="365"/>
    <n v="27.125"/>
    <n v="63"/>
  </r>
  <r>
    <x v="1"/>
    <s v="EQ Campsite 20"/>
    <s v="CAH-EQ-020"/>
    <s v="DRY"/>
    <s v="Camping Daily - Dry Camping"/>
    <n v="365"/>
    <n v="70.444444444444443"/>
    <n v="139"/>
  </r>
  <r>
    <x v="1"/>
    <s v="EQ Host Site 1"/>
    <s v="CAH-EQ0H1"/>
    <s v="DRY"/>
    <s v="Camping Daily - Dry Camping"/>
    <n v="365"/>
    <n v="0"/>
    <n v="2"/>
  </r>
  <r>
    <x v="1"/>
    <s v="EQ Host Site 2"/>
    <s v="CAH-EQ0H2"/>
    <s v="DRY"/>
    <s v="Camping Daily - Dry Camping"/>
    <n v="365"/>
    <n v="0"/>
    <n v="4"/>
  </r>
  <r>
    <x v="2"/>
    <s v="Campsite 1"/>
    <s v="HKY-001"/>
    <s v="DRY"/>
    <s v="Camping Daily - Dry Camping"/>
    <n v="365"/>
    <n v="39.916666666666664"/>
    <n v="58"/>
  </r>
  <r>
    <x v="2"/>
    <s v="Campsite 2"/>
    <s v="HKY-002"/>
    <s v="DRY"/>
    <s v="Camping Daily - Dry Camping"/>
    <n v="365"/>
    <n v="33.4"/>
    <n v="62"/>
  </r>
  <r>
    <x v="2"/>
    <s v="Campsite 3"/>
    <s v="HKY-003"/>
    <s v="DRY"/>
    <s v="Camping Daily - Dry Camping"/>
    <n v="365"/>
    <n v="33.888888888888886"/>
    <n v="50"/>
  </r>
  <r>
    <x v="2"/>
    <s v="Campsite 4"/>
    <s v="HKY-004"/>
    <s v="DRY"/>
    <s v="Camping Daily - Dry Camping"/>
    <n v="365"/>
    <n v="60.444444444444443"/>
    <n v="64"/>
  </r>
  <r>
    <x v="2"/>
    <s v="Campsite 5"/>
    <s v="HKY-005"/>
    <s v="DRY"/>
    <s v="Camping Daily - Dry Camping"/>
    <n v="365"/>
    <n v="54.4"/>
    <n v="66"/>
  </r>
  <r>
    <x v="2"/>
    <s v="Campsite 6"/>
    <s v="HKY-006"/>
    <s v="DRY"/>
    <s v="Camping Daily - Dry Camping"/>
    <n v="365"/>
    <n v="54.5"/>
    <n v="66"/>
  </r>
  <r>
    <x v="2"/>
    <s v="Campsite 7"/>
    <s v="HKY-007"/>
    <s v="DRY"/>
    <s v="Camping Daily - Dry Camping"/>
    <n v="365"/>
    <n v="45.545454545454547"/>
    <n v="75"/>
  </r>
  <r>
    <x v="2"/>
    <s v="Campsite 11"/>
    <s v="HKY-011"/>
    <s v="DRY"/>
    <s v="Camping Daily - Dry Camping"/>
    <n v="365"/>
    <n v="45.5"/>
    <n v="67"/>
  </r>
  <r>
    <x v="2"/>
    <s v="Campsite 13"/>
    <s v="HKY-013"/>
    <s v="DRY"/>
    <s v="Camping Daily - Dry Camping"/>
    <n v="365"/>
    <n v="31.166666666666668"/>
    <n v="56"/>
  </r>
  <r>
    <x v="2"/>
    <s v="Campsite 14"/>
    <s v="HKY-014"/>
    <s v="DRY"/>
    <s v="Camping Daily - Dry Camping"/>
    <n v="365"/>
    <n v="38.75"/>
    <n v="71"/>
  </r>
  <r>
    <x v="2"/>
    <s v="Campsite 15"/>
    <s v="HKY-015"/>
    <s v="DRY"/>
    <s v="Camping Daily - Dry Camping"/>
    <n v="365"/>
    <n v="32.636363636363633"/>
    <n v="62"/>
  </r>
  <r>
    <x v="2"/>
    <s v="Campsite 16"/>
    <s v="HKY-016"/>
    <s v="DRY"/>
    <s v="Camping Daily - Dry Camping"/>
    <n v="365"/>
    <n v="24.5"/>
    <n v="87"/>
  </r>
  <r>
    <x v="2"/>
    <s v="Campsite 17"/>
    <s v="HKY-017"/>
    <s v="DRY"/>
    <s v="Camping Daily - Dry Camping"/>
    <n v="365"/>
    <n v="34.444444444444443"/>
    <n v="57"/>
  </r>
  <r>
    <x v="2"/>
    <s v="Campsite 18"/>
    <s v="HKY-018"/>
    <s v="DRY"/>
    <s v="Camping Daily - Dry Camping"/>
    <n v="365"/>
    <n v="34.6"/>
    <n v="56"/>
  </r>
  <r>
    <x v="2"/>
    <s v="Campsite 19"/>
    <s v="HKY-019"/>
    <s v="DRY"/>
    <s v="Camping Daily - Dry Camping"/>
    <n v="365"/>
    <n v="19.09090909090909"/>
    <n v="60"/>
  </r>
  <r>
    <x v="2"/>
    <s v="Campsite 20"/>
    <s v="HKY-020"/>
    <s v="DRY"/>
    <s v="Camping Daily - Dry Camping"/>
    <n v="365"/>
    <n v="66.75"/>
    <n v="78"/>
  </r>
  <r>
    <x v="2"/>
    <s v="Campsite 21"/>
    <s v="HKY-021"/>
    <s v="DRY"/>
    <s v="Camping Daily - Dry Camping"/>
    <n v="365"/>
    <n v="19.111111111111111"/>
    <n v="44"/>
  </r>
  <r>
    <x v="2"/>
    <s v="Campsite 22"/>
    <s v="HKY-022"/>
    <s v="DRY"/>
    <s v="Camping Daily - Dry Camping"/>
    <n v="365"/>
    <n v="28.875"/>
    <n v="39"/>
  </r>
  <r>
    <x v="2"/>
    <s v="Campsite 23"/>
    <s v="HKY-023"/>
    <s v="DRY"/>
    <s v="Camping Daily - Dry Camping"/>
    <n v="365"/>
    <n v="25.888888888888889"/>
    <n v="31"/>
  </r>
  <r>
    <x v="2"/>
    <s v="Campsite 24"/>
    <s v="HKY-024"/>
    <s v="DRY"/>
    <s v="Camping Daily - Dry Camping"/>
    <n v="365"/>
    <n v="23.857142857142858"/>
    <n v="49"/>
  </r>
  <r>
    <x v="2"/>
    <s v="Campsite 25"/>
    <s v="HKY-025"/>
    <s v="DRY"/>
    <s v="Camping Daily - Dry Camping"/>
    <n v="365"/>
    <n v="28.111111111111111"/>
    <n v="52"/>
  </r>
  <r>
    <x v="2"/>
    <s v="Campsite 26"/>
    <s v="HKY-026"/>
    <s v="DRY"/>
    <s v="Camping Daily - Dry Camping"/>
    <n v="365"/>
    <n v="36.222222222222221"/>
    <n v="47"/>
  </r>
  <r>
    <x v="2"/>
    <s v="Campsite 27"/>
    <s v="HKY-027"/>
    <s v="DRY"/>
    <s v="Camping Daily - Dry Camping"/>
    <n v="365"/>
    <n v="29.7"/>
    <n v="37"/>
  </r>
  <r>
    <x v="2"/>
    <s v="Campsite 28"/>
    <s v="HKY-028"/>
    <s v="DRY"/>
    <s v="Camping Daily - Dry Camping"/>
    <n v="365"/>
    <n v="31.125"/>
    <n v="48"/>
  </r>
  <r>
    <x v="2"/>
    <s v="Campsite 29"/>
    <s v="HKY-029"/>
    <s v="DRY"/>
    <s v="Camping Daily - Dry Camping"/>
    <n v="365"/>
    <n v="23.875"/>
    <n v="25"/>
  </r>
  <r>
    <x v="2"/>
    <s v="Campsite 30"/>
    <s v="HKY-030"/>
    <s v="DRY"/>
    <s v="Camping Daily - Dry Camping"/>
    <n v="365"/>
    <n v="23.625"/>
    <n v="32"/>
  </r>
  <r>
    <x v="2"/>
    <s v="Campsite 31"/>
    <s v="HKY-031"/>
    <s v="DRY"/>
    <s v="Camping Daily - Dry Camping"/>
    <n v="365"/>
    <n v="30.625"/>
    <n v="32"/>
  </r>
  <r>
    <x v="2"/>
    <s v="Campsite 32"/>
    <s v="HKY-032"/>
    <s v="DRY"/>
    <s v="Camping Daily - Dry Camping"/>
    <n v="365"/>
    <n v="36.444444444444443"/>
    <n v="40"/>
  </r>
  <r>
    <x v="2"/>
    <s v="Campsite 33"/>
    <s v="HKY-033"/>
    <s v="DRY"/>
    <s v="Camping Daily - Dry Camping"/>
    <n v="365"/>
    <n v="38.555555555555557"/>
    <n v="41"/>
  </r>
  <r>
    <x v="2"/>
    <s v="Campsite 34"/>
    <s v="HKY-034"/>
    <s v="DRY"/>
    <s v="Camping Daily - Dry Camping"/>
    <n v="365"/>
    <n v="33.5"/>
    <n v="46"/>
  </r>
  <r>
    <x v="2"/>
    <s v="Campsite 35"/>
    <s v="HKY-035"/>
    <s v="DRY"/>
    <s v="Camping Daily - Dry Camping"/>
    <n v="365"/>
    <n v="26.625"/>
    <n v="41"/>
  </r>
  <r>
    <x v="2"/>
    <s v="Campsite 36"/>
    <s v="HKY-036"/>
    <s v="DRY"/>
    <s v="Camping Daily - Dry Camping"/>
    <n v="365"/>
    <n v="24.555555555555557"/>
    <n v="48"/>
  </r>
  <r>
    <x v="2"/>
    <s v="Campsite 37"/>
    <s v="HKY-037"/>
    <s v="DRY"/>
    <s v="Camping Daily - Dry Camping"/>
    <n v="365"/>
    <n v="45.9"/>
    <n v="59"/>
  </r>
  <r>
    <x v="2"/>
    <s v="Campsite 42"/>
    <s v="HKY-042"/>
    <s v="DRY"/>
    <s v="Camping Daily - Dry Camping"/>
    <n v="365"/>
    <n v="72"/>
    <n v="71"/>
  </r>
  <r>
    <x v="2"/>
    <s v="Campsite 43"/>
    <s v="HKY-043"/>
    <s v="DRY"/>
    <s v="Camping Daily - Dry Camping"/>
    <n v="365"/>
    <n v="33.5"/>
    <n v="47"/>
  </r>
  <r>
    <x v="2"/>
    <s v="Campsite 44"/>
    <s v="HKY-044"/>
    <s v="DRY"/>
    <s v="Camping Daily - Dry Camping"/>
    <n v="365"/>
    <n v="38.666666666666664"/>
    <n v="51"/>
  </r>
  <r>
    <x v="2"/>
    <s v="Campsite 46"/>
    <s v="HKY-046"/>
    <s v="DRY"/>
    <s v="Camping Daily - Dry Camping"/>
    <n v="365"/>
    <n v="36"/>
    <n v="59"/>
  </r>
  <r>
    <x v="2"/>
    <s v="Campsite 47"/>
    <s v="HKY-047"/>
    <s v="DRY"/>
    <s v="Camping Daily - Dry Camping"/>
    <n v="365"/>
    <n v="36.777777777777779"/>
    <n v="49"/>
  </r>
  <r>
    <x v="2"/>
    <s v="Campsite 48"/>
    <s v="HKY-048"/>
    <s v="DRY"/>
    <s v="Camping Daily - Dry Camping"/>
    <n v="365"/>
    <n v="16.90909090909091"/>
    <n v="56"/>
  </r>
  <r>
    <x v="2"/>
    <s v="Campsite 49"/>
    <s v="HKY-049"/>
    <s v="DRY"/>
    <s v="Camping Daily - Dry Camping"/>
    <n v="365"/>
    <n v="32.875"/>
    <n v="48"/>
  </r>
  <r>
    <x v="2"/>
    <s v="Campsite 50"/>
    <s v="HKY-050"/>
    <s v="DRY"/>
    <s v="Camping Daily - Dry Camping"/>
    <n v="365"/>
    <n v="27.444444444444443"/>
    <n v="30"/>
  </r>
  <r>
    <x v="2"/>
    <s v="Campsite 51"/>
    <s v="HKY-051"/>
    <s v="DRY"/>
    <s v="Camping Daily - Dry Camping"/>
    <n v="365"/>
    <n v="25.4"/>
    <n v="26"/>
  </r>
  <r>
    <x v="2"/>
    <s v="Campsite 52"/>
    <s v="HKY-052"/>
    <s v="DRY"/>
    <s v="Camping Daily - Dry Camping"/>
    <n v="365"/>
    <n v="16.333333333333332"/>
    <n v="34"/>
  </r>
  <r>
    <x v="2"/>
    <s v="Campsite 53"/>
    <s v="HKY-053"/>
    <s v="DRY"/>
    <s v="Camping Daily - Dry Camping"/>
    <n v="365"/>
    <n v="34.5"/>
    <n v="38"/>
  </r>
  <r>
    <x v="2"/>
    <s v="Campsite 54"/>
    <s v="HKY-054"/>
    <s v="DRY"/>
    <s v="Camping Daily - Dry Camping"/>
    <n v="365"/>
    <n v="18.600000000000001"/>
    <n v="37"/>
  </r>
  <r>
    <x v="2"/>
    <s v="Campsite 55"/>
    <s v="HKY-055"/>
    <s v="DRY"/>
    <s v="Camping Daily - Dry Camping"/>
    <n v="365"/>
    <n v="17.888888888888889"/>
    <n v="35"/>
  </r>
  <r>
    <x v="2"/>
    <s v="Campsite 56"/>
    <s v="HKY-056"/>
    <s v="DRY"/>
    <s v="Camping Daily - Dry Camping"/>
    <n v="365"/>
    <n v="26.4"/>
    <n v="31"/>
  </r>
  <r>
    <x v="2"/>
    <s v="Campsite 57"/>
    <s v="HKY-057"/>
    <s v="DRY"/>
    <s v="Camping Daily - Dry Camping"/>
    <n v="365"/>
    <n v="37"/>
    <n v="44"/>
  </r>
  <r>
    <x v="2"/>
    <s v="Campsite 58"/>
    <s v="HKY-058"/>
    <s v="DRY"/>
    <s v="Camping Daily - Dry Camping"/>
    <n v="365"/>
    <n v="28.363636363636363"/>
    <n v="45"/>
  </r>
  <r>
    <x v="2"/>
    <s v="Campsite 59"/>
    <s v="HKY-059"/>
    <s v="DRY"/>
    <s v="Camping Daily - Dry Camping"/>
    <n v="365"/>
    <n v="39.700000000000003"/>
    <n v="45"/>
  </r>
  <r>
    <x v="2"/>
    <s v="Campsite 60"/>
    <s v="HKY-060"/>
    <s v="DRY"/>
    <s v="Camping Daily - Dry Camping"/>
    <n v="365"/>
    <n v="37.1"/>
    <n v="53"/>
  </r>
  <r>
    <x v="2"/>
    <s v="Campsite 61"/>
    <s v="HKY-061"/>
    <s v="DRY"/>
    <s v="Camping Daily - Dry Camping"/>
    <n v="365"/>
    <n v="32.18181818181818"/>
    <n v="50"/>
  </r>
  <r>
    <x v="2"/>
    <s v="Campsite 62"/>
    <s v="HKY-062"/>
    <s v="DRY"/>
    <s v="Camping Daily - Dry Camping"/>
    <n v="365"/>
    <n v="38.166666666666664"/>
    <n v="50"/>
  </r>
  <r>
    <x v="2"/>
    <s v="Campsite 63"/>
    <s v="HKY-063"/>
    <s v="DRY"/>
    <s v="Camping Daily - Dry Camping"/>
    <n v="365"/>
    <n v="57.6"/>
    <n v="41"/>
  </r>
  <r>
    <x v="2"/>
    <s v="Campsite 64"/>
    <s v="HKY-064"/>
    <s v="DRY"/>
    <s v="Camping Daily - Dry Camping"/>
    <n v="365"/>
    <n v="35.333333333333336"/>
    <n v="42"/>
  </r>
  <r>
    <x v="2"/>
    <s v="Campsite 65"/>
    <s v="HKY-065"/>
    <s v="DRY"/>
    <s v="Camping Daily - Dry Camping"/>
    <n v="365"/>
    <n v="41.666666666666664"/>
    <n v="44"/>
  </r>
  <r>
    <x v="2"/>
    <s v="Campsite 66"/>
    <s v="HKY-066"/>
    <s v="DRY"/>
    <s v="Camping Daily - Dry Camping"/>
    <n v="365"/>
    <n v="52.8"/>
    <n v="67"/>
  </r>
  <r>
    <x v="2"/>
    <s v="Campsite 70"/>
    <s v="HKY-070"/>
    <s v="DRY"/>
    <s v="Camping Daily - Dry Camping"/>
    <n v="365"/>
    <n v="31.4"/>
    <n v="40"/>
  </r>
  <r>
    <x v="2"/>
    <s v="Campsite 71"/>
    <s v="HKY-071"/>
    <s v="DRY"/>
    <s v="Camping Daily - Dry Camping"/>
    <n v="365"/>
    <n v="34.700000000000003"/>
    <n v="34"/>
  </r>
  <r>
    <x v="2"/>
    <s v="Campsite 72"/>
    <s v="HKY-072"/>
    <s v="DRY"/>
    <s v="Camping Daily - Dry Camping"/>
    <n v="365"/>
    <n v="19.444444444444443"/>
    <n v="29"/>
  </r>
  <r>
    <x v="2"/>
    <s v="Campsite 73"/>
    <s v="HKY-073"/>
    <s v="DRY"/>
    <s v="Camping Daily - Dry Camping"/>
    <n v="365"/>
    <n v="19.2"/>
    <n v="33"/>
  </r>
  <r>
    <x v="2"/>
    <s v="Campsite 74"/>
    <s v="HKY-074"/>
    <s v="DRY"/>
    <s v="Camping Daily - Dry Camping"/>
    <n v="365"/>
    <n v="32.111111111111114"/>
    <n v="22"/>
  </r>
  <r>
    <x v="2"/>
    <s v="Campsite 75"/>
    <s v="HKY-075"/>
    <s v="DRY"/>
    <s v="Camping Daily - Dry Camping"/>
    <n v="365"/>
    <n v="31.4"/>
    <n v="36"/>
  </r>
  <r>
    <x v="2"/>
    <s v="Campsite 76"/>
    <s v="HKY-076"/>
    <s v="DRY"/>
    <s v="Camping Daily - Dry Camping"/>
    <n v="365"/>
    <n v="9.4"/>
    <n v="29"/>
  </r>
  <r>
    <x v="2"/>
    <s v="Campsite 77"/>
    <s v="HKY-077"/>
    <s v="DRY"/>
    <s v="Camping Daily - Dry Camping"/>
    <n v="365"/>
    <n v="44.7"/>
    <n v="46"/>
  </r>
  <r>
    <x v="2"/>
    <s v="Campsite 78"/>
    <s v="HKY-078"/>
    <s v="DRY"/>
    <s v="Camping Daily - Dry Camping"/>
    <n v="365"/>
    <n v="25.916666666666668"/>
    <n v="45"/>
  </r>
  <r>
    <x v="2"/>
    <s v="Campsite 79"/>
    <s v="HKY-079"/>
    <s v="DRY"/>
    <s v="Camping Daily - Dry Camping"/>
    <n v="365"/>
    <n v="41.222222222222221"/>
    <n v="38"/>
  </r>
  <r>
    <x v="2"/>
    <s v="Campsite 80"/>
    <s v="HKY-080"/>
    <s v="DRY"/>
    <s v="Camping Daily - Dry Camping"/>
    <n v="365"/>
    <n v="28.5"/>
    <n v="51"/>
  </r>
  <r>
    <x v="2"/>
    <s v="Campsite 81"/>
    <s v="HKY-081"/>
    <s v="DRY"/>
    <s v="Camping Daily - Dry Camping"/>
    <n v="365"/>
    <n v="59.090909090909093"/>
    <n v="57"/>
  </r>
  <r>
    <x v="2"/>
    <s v="Campsite 82"/>
    <s v="HKY-082"/>
    <s v="DRY"/>
    <s v="Camping Daily - Dry Camping"/>
    <n v="365"/>
    <n v="38.888888888888886"/>
    <n v="58"/>
  </r>
  <r>
    <x v="2"/>
    <s v="Campsite 83"/>
    <s v="HKY-083"/>
    <s v="DRY"/>
    <s v="Camping Daily - Dry Camping"/>
    <n v="365"/>
    <n v="56.6"/>
    <n v="68"/>
  </r>
  <r>
    <x v="2"/>
    <s v="Campsite 84"/>
    <s v="HKY-084"/>
    <s v="DRY"/>
    <s v="Camping Daily - Dry Camping"/>
    <n v="365"/>
    <n v="43.666666666666664"/>
    <n v="49"/>
  </r>
  <r>
    <x v="2"/>
    <s v="Campsite 85"/>
    <s v="HKY-085"/>
    <s v="DRY"/>
    <s v="Camping Daily - Dry Camping"/>
    <n v="365"/>
    <n v="38.444444444444443"/>
    <n v="50"/>
  </r>
  <r>
    <x v="2"/>
    <s v="Campsite 86"/>
    <s v="HKY-086"/>
    <s v="DRY"/>
    <s v="Camping Daily - Dry Camping"/>
    <n v="365"/>
    <n v="38.4"/>
    <n v="57"/>
  </r>
  <r>
    <x v="2"/>
    <s v="Campsite 91"/>
    <s v="HKY-091"/>
    <s v="DRY"/>
    <s v="Camping Daily - Dry Camping"/>
    <n v="365"/>
    <n v="51"/>
    <n v="85"/>
  </r>
  <r>
    <x v="2"/>
    <s v="Campsite 94"/>
    <s v="HKY-094"/>
    <s v="DRY"/>
    <s v="Camping Daily - Dry Camping"/>
    <n v="365"/>
    <n v="46.545454545454547"/>
    <n v="107"/>
  </r>
  <r>
    <x v="2"/>
    <s v="Campsite 95"/>
    <s v="HKY-095"/>
    <s v="DRY"/>
    <s v="Camping Daily - Dry Camping"/>
    <n v="365"/>
    <n v="64.5"/>
    <n v="86"/>
  </r>
  <r>
    <x v="2"/>
    <s v="Campsite 96"/>
    <s v="HKY-096"/>
    <s v="DRY"/>
    <s v="Camping Daily - Dry Camping"/>
    <n v="365"/>
    <n v="46.444444444444443"/>
    <n v="81"/>
  </r>
  <r>
    <x v="2"/>
    <s v="Campsite 97"/>
    <s v="HKY-097"/>
    <s v="DRY"/>
    <s v="Camping Daily - Dry Camping"/>
    <n v="365"/>
    <n v="71.36363636363636"/>
    <n v="84"/>
  </r>
  <r>
    <x v="2"/>
    <s v="Campsite 98"/>
    <s v="HKY-098"/>
    <s v="DRY"/>
    <s v="Camping Daily - Dry Camping"/>
    <n v="365"/>
    <n v="53.416666666666664"/>
    <n v="89"/>
  </r>
  <r>
    <x v="2"/>
    <s v="Campsite 99"/>
    <s v="HKY-099"/>
    <s v="DRY"/>
    <s v="Camping Daily - Dry Camping"/>
    <n v="365"/>
    <n v="38.200000000000003"/>
    <n v="70"/>
  </r>
  <r>
    <x v="2"/>
    <s v="Host 1 (Indiah Hill)"/>
    <s v="HKY-0H1 (Day Use Host Site)"/>
    <s v="DRY"/>
    <s v="Camping Daily - Dry Camping"/>
    <n v="365"/>
    <n v="22"/>
    <n v="6"/>
  </r>
  <r>
    <x v="2"/>
    <s v="Host 2 (Shop)"/>
    <s v="HKY-0H2 (Indian Hill Host Site)"/>
    <s v="DRY"/>
    <s v="Camping Daily - Dry Camping"/>
    <n v="365"/>
    <n v="11"/>
    <n v="12"/>
  </r>
  <r>
    <x v="2"/>
    <s v="Host 3 (Day Use)"/>
    <s v="HKY-0H3 (Garage Host Site)"/>
    <s v="DRY"/>
    <s v="Camping Daily - Dry Camping"/>
    <n v="365"/>
    <n v="7.333333333333333"/>
    <n v="6"/>
  </r>
  <r>
    <x v="2"/>
    <s v="Host 4 (Group)"/>
    <s v="HKY-0H4 (Group Host Site)"/>
    <s v="DRY"/>
    <s v="Camping Daily - Dry Camping"/>
    <n v="365"/>
    <n v="4"/>
    <n v="4"/>
  </r>
  <r>
    <x v="2"/>
    <s v="Campsite 100"/>
    <s v="HKY-100"/>
    <s v="DRY"/>
    <s v="Camping Daily - Dry Camping"/>
    <n v="365"/>
    <n v="33"/>
    <n v="64"/>
  </r>
  <r>
    <x v="2"/>
    <s v="Campsite 101"/>
    <s v="HKY-101"/>
    <s v="DRY"/>
    <s v="Camping Daily - Dry Camping"/>
    <n v="365"/>
    <n v="44.9"/>
    <n v="56"/>
  </r>
  <r>
    <x v="2"/>
    <s v="Campsite 102"/>
    <s v="HKY-102"/>
    <s v="DRY"/>
    <s v="Camping Daily - Dry Camping"/>
    <n v="365"/>
    <n v="19.7"/>
    <n v="55"/>
  </r>
  <r>
    <x v="2"/>
    <s v="Campsite 103"/>
    <s v="HKY-103"/>
    <s v="DRY"/>
    <s v="Camping Daily - Dry Camping"/>
    <n v="365"/>
    <n v="36.333333333333336"/>
    <n v="54"/>
  </r>
  <r>
    <x v="2"/>
    <s v="Campsite 104"/>
    <s v="HKY-104"/>
    <s v="DRY"/>
    <s v="Camping Daily - Dry Camping"/>
    <n v="365"/>
    <n v="23.8"/>
    <n v="61"/>
  </r>
  <r>
    <x v="2"/>
    <s v="Campsite 105"/>
    <s v="HKY-105"/>
    <s v="DRY"/>
    <s v="Camping Daily - Dry Camping"/>
    <n v="365"/>
    <n v="54.1"/>
    <n v="75"/>
  </r>
  <r>
    <x v="2"/>
    <s v="Campsite 106"/>
    <s v="HKY-106"/>
    <s v="DRY"/>
    <s v="Camping Daily - Dry Camping"/>
    <n v="365"/>
    <n v="42.636363636363633"/>
    <n v="67"/>
  </r>
  <r>
    <x v="2"/>
    <s v="Campsite 107"/>
    <s v="HKY-107"/>
    <s v="DRY"/>
    <s v="Camping Daily - Dry Camping"/>
    <n v="365"/>
    <n v="36.200000000000003"/>
    <n v="50"/>
  </r>
  <r>
    <x v="2"/>
    <s v="Campsite 108"/>
    <s v="HKY-108"/>
    <s v="DRY"/>
    <s v="Camping Daily - Dry Camping"/>
    <n v="365"/>
    <n v="61.083333333333336"/>
    <n v="65"/>
  </r>
  <r>
    <x v="2"/>
    <s v="Campsite 109"/>
    <s v="HKY-109"/>
    <s v="DRY"/>
    <s v="Camping Daily - Dry Camping"/>
    <n v="365"/>
    <n v="48.454545454545453"/>
    <n v="78"/>
  </r>
  <r>
    <x v="2"/>
    <s v="Campsite 110"/>
    <s v="HKY-110"/>
    <s v="DRY"/>
    <s v="Camping Daily - Dry Camping"/>
    <n v="365"/>
    <n v="53.333333333333336"/>
    <n v="77"/>
  </r>
  <r>
    <x v="2"/>
    <s v="Campsite 111"/>
    <s v="HKY-111"/>
    <s v="DRY"/>
    <s v="Camping Daily - Dry Camping"/>
    <n v="365"/>
    <n v="46.909090909090907"/>
    <n v="69"/>
  </r>
  <r>
    <x v="2"/>
    <s v="Campsite 112"/>
    <s v="HKY-112"/>
    <s v="DRY"/>
    <s v="Camping Daily - Dry Camping"/>
    <n v="365"/>
    <n v="39.5"/>
    <n v="64"/>
  </r>
  <r>
    <x v="2"/>
    <s v="Campsite 113"/>
    <s v="HKY-113"/>
    <s v="DRY"/>
    <s v="Camping Daily - Dry Camping"/>
    <n v="365"/>
    <n v="51.888888888888886"/>
    <n v="62"/>
  </r>
  <r>
    <x v="2"/>
    <s v="Campsite 114"/>
    <s v="HKY-114"/>
    <s v="DRY"/>
    <s v="Camping Daily - Dry Camping"/>
    <n v="365"/>
    <n v="43"/>
    <n v="59"/>
  </r>
  <r>
    <x v="2"/>
    <s v="Campsite 115"/>
    <s v="HKY-115"/>
    <s v="DRY"/>
    <s v="Camping Daily - Dry Camping"/>
    <n v="365"/>
    <n v="47.666666666666664"/>
    <n v="76"/>
  </r>
  <r>
    <x v="2"/>
    <s v="Campsite 116"/>
    <s v="HKY-116"/>
    <s v="DRY"/>
    <s v="Camping Daily - Dry Camping"/>
    <n v="365"/>
    <n v="45.3"/>
    <n v="69"/>
  </r>
  <r>
    <x v="2"/>
    <s v="Campsite 118"/>
    <s v="HKY-118"/>
    <s v="DRY"/>
    <s v="Camping Daily - Dry Camping"/>
    <n v="365"/>
    <n v="52.555555555555557"/>
    <n v="66"/>
  </r>
  <r>
    <x v="2"/>
    <s v="Campsite 119"/>
    <s v="HKY-119"/>
    <s v="DRY"/>
    <s v="Camping Daily - Dry Camping"/>
    <n v="365"/>
    <n v="65.2"/>
    <n v="72"/>
  </r>
  <r>
    <x v="2"/>
    <s v="Campsite 120"/>
    <s v="HKY-120"/>
    <s v="DRY"/>
    <s v="Camping Daily - Dry Camping"/>
    <n v="365"/>
    <n v="33.9"/>
    <n v="38"/>
  </r>
  <r>
    <x v="2"/>
    <s v="Campsite 121"/>
    <s v="HKY-121"/>
    <s v="DRY"/>
    <s v="Camping Daily - Dry Camping"/>
    <n v="365"/>
    <n v="38.1"/>
    <n v="55"/>
  </r>
  <r>
    <x v="2"/>
    <s v="Campsite 122"/>
    <s v="HKY-122"/>
    <s v="DRY"/>
    <s v="Camping Daily - Dry Camping"/>
    <n v="365"/>
    <n v="45.545454545454547"/>
    <n v="66"/>
  </r>
  <r>
    <x v="2"/>
    <s v="Campsite 125"/>
    <s v="HKY-125"/>
    <s v="DRY"/>
    <s v="Camping Daily - Dry Camping"/>
    <n v="365"/>
    <n v="47.727272727272727"/>
    <n v="96"/>
  </r>
  <r>
    <x v="2"/>
    <s v="Campsite 126"/>
    <s v="HKY-126"/>
    <s v="DRY"/>
    <s v="Camping Daily - Dry Camping"/>
    <n v="365"/>
    <n v="53.727272727272727"/>
    <n v="96"/>
  </r>
  <r>
    <x v="2"/>
    <s v="Campsite 127"/>
    <s v="HKY-127"/>
    <s v="DRY"/>
    <s v="Camping Daily - Dry Camping"/>
    <n v="365"/>
    <n v="55.18181818181818"/>
    <n v="118"/>
  </r>
  <r>
    <x v="2"/>
    <s v="Campsite 128"/>
    <s v="HKY-128"/>
    <s v="DRY"/>
    <s v="Camping Daily - Dry Camping"/>
    <n v="365"/>
    <n v="49.083333333333336"/>
    <n v="118"/>
  </r>
  <r>
    <x v="2"/>
    <s v="Campsite 129"/>
    <s v="HKY-129"/>
    <s v="DRY"/>
    <s v="Camping Daily - Dry Camping"/>
    <n v="365"/>
    <n v="59.916666666666664"/>
    <n v="114"/>
  </r>
  <r>
    <x v="3"/>
    <s v="Campsite 10"/>
    <s v="IDY-010"/>
    <s v="DRY"/>
    <s v="Camping Daily - Dry Camping"/>
    <n v="365"/>
    <n v="49.083333333333336"/>
    <n v="79"/>
  </r>
  <r>
    <x v="3"/>
    <s v="Campsite 11"/>
    <s v="IDY-011"/>
    <s v="DRY"/>
    <s v="Camping Daily - Dry Camping"/>
    <n v="365"/>
    <n v="65.083333333333329"/>
    <n v="76"/>
  </r>
  <r>
    <x v="3"/>
    <s v="Campsite 12"/>
    <s v="IDY-012"/>
    <s v="DRY"/>
    <s v="Camping Daily - Dry Camping"/>
    <n v="365"/>
    <n v="62.5"/>
    <n v="70"/>
  </r>
  <r>
    <x v="3"/>
    <s v="Campsite 13"/>
    <s v="IDY-013"/>
    <s v="DRY"/>
    <s v="Camping Daily - Dry Camping"/>
    <n v="365"/>
    <n v="63.416666666666664"/>
    <n v="72"/>
  </r>
  <r>
    <x v="3"/>
    <s v="Campsite 14"/>
    <s v="IDY-014"/>
    <s v="DRY"/>
    <s v="Camping Daily - Dry Camping"/>
    <n v="365"/>
    <n v="37.166666666666664"/>
    <n v="68"/>
  </r>
  <r>
    <x v="3"/>
    <s v="Campsite 16"/>
    <s v="IDY-016"/>
    <s v="DRY"/>
    <s v="Camping Daily - Dry Camping"/>
    <n v="365"/>
    <n v="46.416666666666664"/>
    <n v="81"/>
  </r>
  <r>
    <x v="3"/>
    <s v="Campsite 17"/>
    <s v="IDY-017"/>
    <s v="DRY"/>
    <s v="Camping Daily - Dry Camping"/>
    <n v="365"/>
    <n v="55.5"/>
    <n v="64"/>
  </r>
  <r>
    <x v="3"/>
    <s v="Campsite 18"/>
    <s v="IDY-018"/>
    <s v="DRY"/>
    <s v="Camping Daily - Dry Camping"/>
    <n v="365"/>
    <n v="39.083333333333336"/>
    <n v="60"/>
  </r>
  <r>
    <x v="3"/>
    <s v="Campsite 19"/>
    <s v="IDY-019"/>
    <s v="DRY"/>
    <s v="Camping Daily - Dry Camping"/>
    <n v="365"/>
    <n v="49.333333333333336"/>
    <n v="67"/>
  </r>
  <r>
    <x v="3"/>
    <s v="Campsite 2"/>
    <s v="IDY-002"/>
    <s v="DRY"/>
    <s v="Camping Daily - Dry Camping"/>
    <n v="365"/>
    <n v="31.833333333333332"/>
    <n v="84"/>
  </r>
  <r>
    <x v="3"/>
    <s v="Campsite 20"/>
    <s v="IDY-020"/>
    <s v="DRY"/>
    <s v="Camping Daily - Dry Camping"/>
    <n v="365"/>
    <n v="45.25"/>
    <n v="97"/>
  </r>
  <r>
    <x v="3"/>
    <s v="Campsite 21"/>
    <s v="IDY-021"/>
    <s v="DRY"/>
    <s v="Camping Daily - Dry Camping"/>
    <n v="365"/>
    <n v="67.083333333333329"/>
    <n v="125"/>
  </r>
  <r>
    <x v="3"/>
    <s v="Campsite 23"/>
    <s v="IDY-023"/>
    <s v="DRY"/>
    <s v="Camping Daily - Dry Camping"/>
    <n v="365"/>
    <n v="71.818181818181813"/>
    <n v="84"/>
  </r>
  <r>
    <x v="3"/>
    <s v="Campsite 25"/>
    <s v="IDY-025"/>
    <s v="DRY"/>
    <s v="Camping Daily - Dry Camping"/>
    <n v="365"/>
    <n v="50.416666666666664"/>
    <n v="106"/>
  </r>
  <r>
    <x v="3"/>
    <s v="Campsite 26"/>
    <s v="IDY-026"/>
    <s v="DRY"/>
    <s v="Camping Daily - Dry Camping"/>
    <n v="365"/>
    <n v="77.833333333333329"/>
    <n v="124"/>
  </r>
  <r>
    <x v="3"/>
    <s v="Campsite 27"/>
    <s v="IDY-027"/>
    <s v="DRY"/>
    <s v="Camping Daily - Dry Camping"/>
    <n v="365"/>
    <n v="73.63636363636364"/>
    <n v="128"/>
  </r>
  <r>
    <x v="3"/>
    <s v="Campsite 28"/>
    <s v="IDY-028"/>
    <s v="DRY"/>
    <s v="Camping Daily - Dry Camping"/>
    <n v="365"/>
    <n v="41"/>
    <n v="56"/>
  </r>
  <r>
    <x v="3"/>
    <s v="Campsite 29"/>
    <s v="IDY-029"/>
    <s v="DRY"/>
    <s v="Camping Daily - Dry Camping"/>
    <n v="365"/>
    <n v="30.666666666666668"/>
    <n v="62"/>
  </r>
  <r>
    <x v="3"/>
    <s v="Campsite 3"/>
    <s v="IDY-003"/>
    <s v="DRY"/>
    <s v="Camping Daily - Dry Camping"/>
    <n v="365"/>
    <n v="35.25"/>
    <n v="62"/>
  </r>
  <r>
    <x v="3"/>
    <s v="Campsite 30"/>
    <s v="IDY-030"/>
    <s v="DRY"/>
    <s v="Camping Daily - Dry Camping"/>
    <n v="365"/>
    <n v="53.75"/>
    <n v="65"/>
  </r>
  <r>
    <x v="3"/>
    <s v="Campsite 31"/>
    <s v="IDY-031"/>
    <s v="DRY"/>
    <s v="Camping Daily - Dry Camping"/>
    <n v="365"/>
    <n v="32.454545454545453"/>
    <n v="71"/>
  </r>
  <r>
    <x v="3"/>
    <s v="Campsite 32"/>
    <s v="IDY-032"/>
    <s v="DRY"/>
    <s v="Camping Daily - Dry Camping"/>
    <n v="365"/>
    <n v="43.333333333333336"/>
    <n v="73"/>
  </r>
  <r>
    <x v="3"/>
    <s v="Campsite 33"/>
    <s v="IDY-033"/>
    <s v="DRY"/>
    <s v="Camping Daily - Dry Camping"/>
    <n v="365"/>
    <n v="57.727272727272727"/>
    <n v="96"/>
  </r>
  <r>
    <x v="3"/>
    <s v="Campsite 34"/>
    <s v="IDY-034"/>
    <s v="DRY"/>
    <s v="Camping Daily - Dry Camping"/>
    <n v="365"/>
    <n v="64.5"/>
    <n v="83"/>
  </r>
  <r>
    <x v="3"/>
    <s v="Campsite 35"/>
    <s v="IDY-035"/>
    <s v="DRY"/>
    <s v="Camping Daily - Dry Camping"/>
    <n v="365"/>
    <n v="49.416666666666664"/>
    <n v="65"/>
  </r>
  <r>
    <x v="3"/>
    <s v="Campsite 36"/>
    <s v="IDY-036"/>
    <s v="DRY"/>
    <s v="Camping Daily - Dry Camping"/>
    <n v="365"/>
    <n v="97.083333333333329"/>
    <m/>
  </r>
  <r>
    <x v="3"/>
    <s v="Campsite 37"/>
    <s v="IDY-037"/>
    <s v="DRY"/>
    <s v="Camping Daily - Dry Camping"/>
    <n v="365"/>
    <n v="48.583333333333336"/>
    <n v="75"/>
  </r>
  <r>
    <x v="3"/>
    <s v="Campsite 38"/>
    <s v="IDY-038"/>
    <s v="DRY"/>
    <s v="Camping Daily - Dry Camping"/>
    <n v="365"/>
    <n v="49.727272727272727"/>
    <n v="69"/>
  </r>
  <r>
    <x v="3"/>
    <s v="Campsite 4"/>
    <s v="IDY-004"/>
    <s v="DRY"/>
    <s v="Camping Daily - Dry Camping"/>
    <n v="365"/>
    <n v="48.916666666666664"/>
    <n v="66"/>
  </r>
  <r>
    <x v="3"/>
    <s v="Campsite 41"/>
    <s v="IDY-041"/>
    <s v="DRY"/>
    <s v="Camping Daily - Dry Camping"/>
    <n v="365"/>
    <n v="67.833333333333329"/>
    <n v="69"/>
  </r>
  <r>
    <x v="3"/>
    <s v="Campsite 42"/>
    <s v="IDY-042"/>
    <s v="DRY"/>
    <s v="Camping Daily - Dry Camping"/>
    <n v="365"/>
    <n v="41.81818181818182"/>
    <n v="59"/>
  </r>
  <r>
    <x v="3"/>
    <s v="Campsite 43"/>
    <s v="IDY-043"/>
    <s v="DRY"/>
    <s v="Camping Daily - Dry Camping"/>
    <n v="365"/>
    <n v="85.666666666666671"/>
    <n v="130"/>
  </r>
  <r>
    <x v="3"/>
    <s v="Campsite 46"/>
    <s v="IDY-045"/>
    <s v="DRY"/>
    <s v="Camping Daily - Dry Camping"/>
    <n v="365"/>
    <n v="0"/>
    <n v="65"/>
  </r>
  <r>
    <x v="3"/>
    <s v="Campsite 48"/>
    <s v="IDY-047"/>
    <s v="DRY"/>
    <s v="Camping Daily - Dry Camping"/>
    <n v="365"/>
    <n v="79.333333333333329"/>
    <n v="113"/>
  </r>
  <r>
    <x v="3"/>
    <s v="Campsite 49"/>
    <s v="IDY-048"/>
    <s v="DRY"/>
    <s v="Camping Daily - Dry Camping"/>
    <n v="365"/>
    <n v="75.909090909090907"/>
    <n v="109"/>
  </r>
  <r>
    <x v="3"/>
    <s v="Campsite 5"/>
    <s v="IDY-005"/>
    <s v="DRY"/>
    <s v="Camping Daily - Dry Camping"/>
    <n v="365"/>
    <n v="30.727272727272727"/>
    <n v="73"/>
  </r>
  <r>
    <x v="3"/>
    <s v="Campsite 51"/>
    <s v="IDY-051"/>
    <s v="DRY"/>
    <s v="Camping Daily - Dry Camping"/>
    <n v="365"/>
    <n v="36.272727272727273"/>
    <n v="72"/>
  </r>
  <r>
    <x v="3"/>
    <s v="Campsite 52"/>
    <s v="IDY-052"/>
    <s v="DRY"/>
    <s v="Camping Daily - Dry Camping"/>
    <n v="365"/>
    <n v="50.2"/>
    <n v="56"/>
  </r>
  <r>
    <x v="3"/>
    <s v="Campsite 53"/>
    <s v="IDY-053"/>
    <s v="DRY"/>
    <s v="Camping Daily - Dry Camping"/>
    <n v="365"/>
    <n v="34.666666666666664"/>
    <n v="57"/>
  </r>
  <r>
    <x v="3"/>
    <s v="Campsite 54"/>
    <s v="IDY-054"/>
    <s v="DRY"/>
    <s v="Camping Daily - Dry Camping"/>
    <n v="365"/>
    <n v="33.166666666666664"/>
    <n v="61"/>
  </r>
  <r>
    <x v="3"/>
    <s v="Campsite 55"/>
    <s v="IDY-055"/>
    <s v="DRY"/>
    <s v="Camping Daily - Dry Camping"/>
    <n v="365"/>
    <n v="44.666666666666664"/>
    <n v="63"/>
  </r>
  <r>
    <x v="3"/>
    <s v="Campsite 56"/>
    <s v="IDY-056"/>
    <s v="DRY"/>
    <s v="Camping Daily - Dry Camping"/>
    <n v="365"/>
    <n v="57.75"/>
    <n v="102"/>
  </r>
  <r>
    <x v="3"/>
    <s v="Campsite 57"/>
    <s v="IDY-057"/>
    <s v="DRY"/>
    <s v="Camping Daily - Dry Camping"/>
    <n v="365"/>
    <n v="58.75"/>
    <n v="90"/>
  </r>
  <r>
    <x v="3"/>
    <s v="Campsite 58"/>
    <s v="IDY-058"/>
    <s v="DRY"/>
    <s v="Camping Daily - Dry Camping"/>
    <n v="365"/>
    <n v="66.400000000000006"/>
    <n v="98"/>
  </r>
  <r>
    <x v="3"/>
    <s v="Campsite 59"/>
    <s v="IDY-059"/>
    <s v="DRY"/>
    <s v="Camping Daily - Dry Camping"/>
    <n v="365"/>
    <n v="65.3"/>
    <n v="88"/>
  </r>
  <r>
    <x v="3"/>
    <s v="Campsite 6"/>
    <s v="IDY-006"/>
    <s v="DRY"/>
    <s v="Camping Daily - Dry Camping"/>
    <n v="365"/>
    <n v="58.75"/>
    <n v="87"/>
  </r>
  <r>
    <x v="3"/>
    <s v="Campsite 60"/>
    <s v="IDY-060"/>
    <s v="DRY"/>
    <s v="Camping Daily - Dry Camping"/>
    <n v="365"/>
    <n v="54.5"/>
    <n v="78"/>
  </r>
  <r>
    <x v="3"/>
    <s v="Campsite 61"/>
    <s v="IDY-061"/>
    <s v="DRY"/>
    <s v="Camping Daily - Dry Camping"/>
    <n v="365"/>
    <n v="58.666666666666664"/>
    <n v="70"/>
  </r>
  <r>
    <x v="3"/>
    <s v="Campsite 62"/>
    <s v="IDY-062"/>
    <s v="DRY"/>
    <s v="Camping Daily - Dry Camping"/>
    <n v="365"/>
    <n v="54.5"/>
    <n v="66"/>
  </r>
  <r>
    <x v="3"/>
    <s v="Campsite 64"/>
    <s v="IDY-064"/>
    <s v="DRY"/>
    <s v="Camping Daily - Dry Camping"/>
    <n v="365"/>
    <n v="20.09090909090909"/>
    <n v="25"/>
  </r>
  <r>
    <x v="3"/>
    <s v="Campsite 65"/>
    <s v="IDY-065"/>
    <s v="DRY"/>
    <s v="Camping Daily - Dry Camping"/>
    <n v="365"/>
    <n v="31.444444444444443"/>
    <n v="50"/>
  </r>
  <r>
    <x v="3"/>
    <s v="Campsite 67"/>
    <s v="IDY-067"/>
    <s v="DRY"/>
    <s v="Camping Daily - Dry Camping"/>
    <n v="365"/>
    <n v="62.333333333333336"/>
    <n v="69"/>
  </r>
  <r>
    <x v="3"/>
    <s v="Campsite 68"/>
    <s v="IDY-068"/>
    <s v="DRY"/>
    <s v="Camping Daily - Dry Camping"/>
    <n v="365"/>
    <n v="68.8"/>
    <n v="96"/>
  </r>
  <r>
    <x v="3"/>
    <s v="Campsite 69"/>
    <s v="IDY-069"/>
    <s v="DRY"/>
    <s v="Camping Daily - Dry Camping"/>
    <n v="365"/>
    <n v="67"/>
    <n v="69"/>
  </r>
  <r>
    <x v="3"/>
    <s v="Campsite 7"/>
    <s v="IDY-007"/>
    <s v="DRY"/>
    <s v="Camping Daily - Dry Camping"/>
    <n v="365"/>
    <n v="39.75"/>
    <n v="69"/>
  </r>
  <r>
    <x v="3"/>
    <s v="Campsite 70"/>
    <s v="IDY-070"/>
    <s v="DRY"/>
    <s v="Camping Daily - Dry Camping"/>
    <n v="365"/>
    <n v="36.81818181818182"/>
    <n v="84"/>
  </r>
  <r>
    <x v="3"/>
    <s v="Campsite 71"/>
    <s v="IDY-071"/>
    <s v="DRY"/>
    <s v="Camping Daily - Dry Camping"/>
    <n v="365"/>
    <n v="46.222222222222221"/>
    <n v="70"/>
  </r>
  <r>
    <x v="3"/>
    <s v="Campsite 72"/>
    <s v="IDY-072"/>
    <s v="DRY"/>
    <s v="Camping Daily - Dry Camping"/>
    <n v="365"/>
    <n v="59.3"/>
    <n v="61"/>
  </r>
  <r>
    <x v="3"/>
    <s v="Campsite 73"/>
    <s v="IDY-073"/>
    <s v="DRY"/>
    <s v="Camping Daily - Dry Camping"/>
    <n v="365"/>
    <n v="57.7"/>
    <n v="80"/>
  </r>
  <r>
    <x v="3"/>
    <s v="Campsite 74"/>
    <s v="IDY-074"/>
    <s v="DRY"/>
    <s v="Camping Daily - Dry Camping"/>
    <n v="365"/>
    <n v="28.9"/>
    <n v="56"/>
  </r>
  <r>
    <x v="3"/>
    <s v="Campsite 75"/>
    <s v="IDY-075"/>
    <s v="DRY"/>
    <s v="Camping Daily - Dry Camping"/>
    <n v="365"/>
    <n v="28.333333333333332"/>
    <n v="64"/>
  </r>
  <r>
    <x v="3"/>
    <s v="Campsite 76"/>
    <s v="IDY-076"/>
    <s v="DRY"/>
    <s v="Camping Daily - Dry Camping"/>
    <n v="365"/>
    <n v="44.111111111111114"/>
    <n v="61"/>
  </r>
  <r>
    <x v="3"/>
    <s v="Campsite 77"/>
    <s v="IDY-077"/>
    <s v="DRY"/>
    <s v="Camping Daily - Dry Camping"/>
    <n v="365"/>
    <n v="36.777777777777779"/>
    <n v="53"/>
  </r>
  <r>
    <x v="3"/>
    <s v="Campsite 78"/>
    <s v="IDY-078"/>
    <s v="DRY"/>
    <s v="Camping Daily - Dry Camping"/>
    <n v="365"/>
    <n v="59.333333333333336"/>
    <n v="93"/>
  </r>
  <r>
    <x v="3"/>
    <s v="Campsite 79"/>
    <s v="IDY-079"/>
    <s v="DRY"/>
    <s v="Camping Daily - Dry Camping"/>
    <n v="365"/>
    <n v="36.545454545454547"/>
    <n v="68"/>
  </r>
  <r>
    <x v="3"/>
    <s v="Campsite 8"/>
    <s v="IDY-008"/>
    <s v="DRY"/>
    <s v="Camping Daily - Dry Camping"/>
    <n v="365"/>
    <n v="35.200000000000003"/>
    <n v="58"/>
  </r>
  <r>
    <x v="3"/>
    <s v="Campsite 80"/>
    <s v="IDY-080"/>
    <s v="DRY"/>
    <s v="Camping Daily - Dry Camping"/>
    <n v="365"/>
    <n v="52.4"/>
    <n v="64"/>
  </r>
  <r>
    <x v="3"/>
    <s v="Campsite 81"/>
    <s v="IDY-081"/>
    <s v="DRY"/>
    <s v="Camping Daily - Dry Camping"/>
    <n v="365"/>
    <n v="51.5"/>
    <n v="78"/>
  </r>
  <r>
    <x v="3"/>
    <s v="Campsite 82"/>
    <s v="IDY-082"/>
    <s v="DRY"/>
    <s v="Camping Daily - Dry Camping"/>
    <n v="365"/>
    <n v="40.1"/>
    <n v="73"/>
  </r>
  <r>
    <x v="3"/>
    <s v="Campsite 85"/>
    <s v="IDY-085"/>
    <s v="DRY"/>
    <s v="Camping Daily - Dry Camping"/>
    <n v="365"/>
    <n v="63.555555555555557"/>
    <n v="86"/>
  </r>
  <r>
    <x v="3"/>
    <s v="Campsite 86"/>
    <s v="IDY-086"/>
    <s v="DRY"/>
    <s v="Camping Daily - Dry Camping"/>
    <n v="365"/>
    <n v="59.666666666666664"/>
    <n v="98"/>
  </r>
  <r>
    <x v="3"/>
    <s v="Campsite 87"/>
    <s v="IDY-087"/>
    <s v="DRY"/>
    <s v="Camping Daily - Dry Camping"/>
    <n v="365"/>
    <n v="72"/>
    <n v="89"/>
  </r>
  <r>
    <x v="3"/>
    <s v="Campsite 88"/>
    <s v="IDY-088"/>
    <s v="DRY"/>
    <s v="Camping Daily - Dry Camping"/>
    <n v="365"/>
    <n v="43.8"/>
    <n v="81"/>
  </r>
  <r>
    <x v="3"/>
    <s v="Campsite 89"/>
    <s v="IDY-089"/>
    <s v="DRY"/>
    <s v="Camping Daily - Dry Camping"/>
    <n v="365"/>
    <n v="72.666666666666671"/>
    <n v="88"/>
  </r>
  <r>
    <x v="3"/>
    <s v="Campsite 90"/>
    <s v="IDY-090"/>
    <s v="DRY"/>
    <s v="Camping Daily - Dry Camping"/>
    <n v="365"/>
    <n v="90.6"/>
    <n v="104"/>
  </r>
  <r>
    <x v="3"/>
    <s v="Campsite 91"/>
    <s v="IDY-091"/>
    <s v="DRY"/>
    <s v="Camping Daily - Dry Camping"/>
    <n v="365"/>
    <n v="84.8"/>
    <n v="39"/>
  </r>
  <r>
    <x v="3"/>
    <s v="Host 1 (Shop)"/>
    <s v="IDY-0H1"/>
    <s v="DRY"/>
    <s v="Camping Daily - Dry Camping"/>
    <n v="365"/>
    <n v="53.8"/>
    <n v="1"/>
  </r>
  <r>
    <x v="3"/>
    <s v="Host 2 (Driveway)"/>
    <s v="IDY-0H2"/>
    <s v="DRY"/>
    <s v="Camping Daily - Dry Camping"/>
    <n v="365"/>
    <n v="31.181818181818183"/>
    <n v="25"/>
  </r>
  <r>
    <x v="3"/>
    <s v="Host 3"/>
    <s v="IDY-0H3"/>
    <s v="DRY"/>
    <s v="Camping Daily - Dry Camping"/>
    <n v="365"/>
    <n v="0"/>
    <n v="29"/>
  </r>
  <r>
    <x v="4"/>
    <s v="Campsite 1"/>
    <s v="MCL-01 EQ"/>
    <s v="DRY"/>
    <s v="Camping Daily - Dry Camping"/>
    <n v="365"/>
    <n v="6.666666666666667"/>
    <n v="28"/>
  </r>
  <r>
    <x v="4"/>
    <s v="Campsite 2"/>
    <s v="MCL-02 EQ"/>
    <s v="DRY"/>
    <s v="Camping Daily - Dry Camping"/>
    <n v="365"/>
    <n v="8.6"/>
    <n v="10"/>
  </r>
  <r>
    <x v="4"/>
    <s v="Campsite 3"/>
    <s v="MCL-03 EQ"/>
    <s v="DRY"/>
    <s v="Camping Daily - Dry Camping"/>
    <n v="365"/>
    <n v="7.4"/>
    <n v="16"/>
  </r>
  <r>
    <x v="4"/>
    <s v="Campsite 4"/>
    <s v="MCL-04 EQ"/>
    <s v="DRY"/>
    <s v="Camping Daily - Dry Camping"/>
    <n v="365"/>
    <n v="1"/>
    <n v="9"/>
  </r>
  <r>
    <x v="4"/>
    <s v="Campsite 5"/>
    <s v="MCL-05 EQ"/>
    <s v="DRY"/>
    <s v="Camping Daily - Dry Camping"/>
    <n v="365"/>
    <n v="9"/>
    <n v="16"/>
  </r>
  <r>
    <x v="4"/>
    <s v="Campsite 6"/>
    <s v="MCL-06 EQ"/>
    <s v="DRY"/>
    <s v="Camping Daily - Dry Camping"/>
    <n v="365"/>
    <n v="2"/>
    <n v="10"/>
  </r>
  <r>
    <x v="4"/>
    <s v="Campsite 7"/>
    <s v="MCL-07 EQ"/>
    <s v="DRY"/>
    <s v="Camping Daily - Dry Camping"/>
    <n v="365"/>
    <n v="2.2000000000000002"/>
    <n v="30"/>
  </r>
  <r>
    <x v="4"/>
    <s v="Campsite 8"/>
    <s v="MCL-08 EQ"/>
    <s v="DRY"/>
    <s v="Camping Daily - Dry Camping"/>
    <n v="365"/>
    <n v="0"/>
    <n v="31"/>
  </r>
  <r>
    <x v="4"/>
    <s v="Campsite 9"/>
    <s v="MCL-09 EQ"/>
    <s v="DRY"/>
    <s v="Camping Daily - Dry Camping"/>
    <n v="365"/>
    <n v="1"/>
    <n v="25"/>
  </r>
  <r>
    <x v="4"/>
    <s v="Campsite 10"/>
    <s v="MCL-10 EQ"/>
    <s v="DRY"/>
    <s v="Camping Daily - Dry Camping"/>
    <n v="365"/>
    <n v="3.75"/>
    <n v="28"/>
  </r>
  <r>
    <x v="4"/>
    <s v="Campsite 11"/>
    <s v="MCL-11 EQ"/>
    <s v="DRY"/>
    <s v="Camping Daily - Dry Camping"/>
    <n v="365"/>
    <n v="0"/>
    <n v="30"/>
  </r>
  <r>
    <x v="4"/>
    <s v="Campsite 12"/>
    <s v="MCL-12 EQ"/>
    <s v="DRY"/>
    <s v="Camping Daily - Dry Camping"/>
    <n v="365"/>
    <n v="0"/>
    <n v="30"/>
  </r>
  <r>
    <x v="4"/>
    <s v="Campsite 13"/>
    <s v="MCL-13 EQ"/>
    <s v="DRY"/>
    <s v="Camping Daily - Dry Camping"/>
    <n v="365"/>
    <n v="3.3333333333333335"/>
    <n v="11"/>
  </r>
  <r>
    <x v="4"/>
    <s v="Campsite 14"/>
    <s v="MCL-14 EQ"/>
    <s v="DRY"/>
    <s v="Camping Daily - Dry Camping"/>
    <n v="365"/>
    <n v="1"/>
    <n v="2"/>
  </r>
  <r>
    <x v="4"/>
    <s v="Campsite 15"/>
    <s v="MCL-15 EQ"/>
    <s v="DRY"/>
    <s v="Camping Daily - Dry Camping"/>
    <n v="365"/>
    <n v="2.5"/>
    <n v="6"/>
  </r>
  <r>
    <x v="4"/>
    <s v="Campsite 16"/>
    <s v="MCL-16 EQ"/>
    <s v="DRY"/>
    <s v="Camping Daily - Dry Camping"/>
    <n v="365"/>
    <n v="4"/>
    <n v="6"/>
  </r>
  <r>
    <x v="4"/>
    <s v="Campsite 17"/>
    <s v="MCL-17 EQ"/>
    <s v="DRY"/>
    <s v="Camping Daily - Dry Camping"/>
    <n v="365"/>
    <n v="10.6"/>
    <n v="27"/>
  </r>
  <r>
    <x v="4"/>
    <s v="Campsite 18"/>
    <s v="MCL-18 EQ"/>
    <s v="DRY"/>
    <s v="Camping Daily - Dry Camping"/>
    <n v="365"/>
    <n v="16.5"/>
    <n v="12"/>
  </r>
  <r>
    <x v="4"/>
    <s v="Campsite 19"/>
    <s v="MCL-19 EQ"/>
    <s v="DRY"/>
    <s v="Camping Daily - Dry Camping"/>
    <n v="365"/>
    <n v="0"/>
    <n v="2"/>
  </r>
  <r>
    <x v="4"/>
    <s v="Campsite 20"/>
    <s v="MCL-20 EQ"/>
    <s v="DRY"/>
    <s v="Camping Daily - Dry Camping"/>
    <n v="365"/>
    <n v="0"/>
    <n v="2"/>
  </r>
  <r>
    <x v="4"/>
    <s v="Campsite 21"/>
    <s v="MCL-21 EQ"/>
    <s v="DRY"/>
    <s v="Camping Daily - Dry Camping"/>
    <n v="365"/>
    <n v="0"/>
    <n v="2"/>
  </r>
  <r>
    <x v="4"/>
    <s v="Campsite 22"/>
    <s v="MCL-22 EQ"/>
    <s v="DRY"/>
    <s v="Camping Daily - Dry Camping"/>
    <n v="365"/>
    <n v="0"/>
    <n v="2"/>
  </r>
  <r>
    <x v="4"/>
    <s v="Campsite 23"/>
    <s v="MCL-23 EQ"/>
    <s v="DRY"/>
    <s v="Camping Daily - Dry Camping"/>
    <n v="365"/>
    <n v="0"/>
    <n v="2"/>
  </r>
  <r>
    <x v="4"/>
    <s v="Campsite 24"/>
    <s v="MCL-24 EQ"/>
    <s v="DRY"/>
    <s v="Camping Daily - Dry Camping"/>
    <n v="365"/>
    <n v="0"/>
    <n v="2"/>
  </r>
  <r>
    <x v="4"/>
    <s v="Campsite 25"/>
    <s v="MCL-25 EQ"/>
    <s v="DRY"/>
    <s v="Camping Daily - Dry Camping"/>
    <n v="365"/>
    <n v="0"/>
    <n v="2"/>
  </r>
  <r>
    <x v="4"/>
    <s v="Campsite 26"/>
    <s v="MCL-26 EQ"/>
    <s v="DRY"/>
    <s v="Camping Daily - Dry Camping"/>
    <n v="365"/>
    <n v="0"/>
    <n v="2"/>
  </r>
  <r>
    <x v="4"/>
    <s v="Host 1 (Shop)"/>
    <s v="MCL-0H1"/>
    <s v="DRY"/>
    <s v="Camping Daily - Dry Camping"/>
    <n v="365"/>
    <n v="0"/>
    <n v="2"/>
  </r>
  <r>
    <x v="4"/>
    <s v="Host 2 (Equestrian)"/>
    <s v="MCL-0H2"/>
    <s v="DRY"/>
    <s v="Camping Daily - Dry Camping"/>
    <n v="365"/>
    <n v="0"/>
    <n v="2"/>
  </r>
  <r>
    <x v="4"/>
    <s v="Overflow 27"/>
    <s v="MCL-OF-27"/>
    <s v="DRY"/>
    <s v="Camping Daily - Dry Camping"/>
    <n v="365"/>
    <n v="0"/>
    <n v="2"/>
  </r>
  <r>
    <x v="4"/>
    <s v="Overflow 28"/>
    <s v="MCL-OF-28"/>
    <s v="DRY"/>
    <s v="Camping Daily - Dry Camping"/>
    <n v="365"/>
    <n v="0"/>
    <n v="2"/>
  </r>
  <r>
    <x v="4"/>
    <s v="Overflow 29"/>
    <s v="MCL-OF-29"/>
    <s v="DRY"/>
    <s v="Camping Daily - Dry Camping"/>
    <n v="365"/>
    <n v="0"/>
    <n v="2"/>
  </r>
  <r>
    <x v="4"/>
    <s v="Overflow 30"/>
    <s v="MCL-OF-30"/>
    <s v="DRY"/>
    <s v="Camping Daily - Dry Camping"/>
    <n v="365"/>
    <n v="0"/>
    <n v="2"/>
  </r>
  <r>
    <x v="5"/>
    <s v="Campsite A1"/>
    <s v="MFL-A01"/>
    <s v="DRY"/>
    <s v="Camping Daily - Dry Camping"/>
    <n v="365"/>
    <n v="28.5"/>
    <n v="17"/>
  </r>
  <r>
    <x v="5"/>
    <s v="Campsite A10"/>
    <s v="MFL-A10"/>
    <s v="DRY"/>
    <s v="Camping Daily - Dry Camping"/>
    <n v="365"/>
    <n v="14.416666666666666"/>
    <n v="23"/>
  </r>
  <r>
    <x v="5"/>
    <s v="Campsite A11"/>
    <s v="MFL-A11"/>
    <s v="DRY"/>
    <s v="Camping Daily - Dry Camping"/>
    <n v="365"/>
    <n v="10.545454545454545"/>
    <n v="15"/>
  </r>
  <r>
    <x v="5"/>
    <s v="Campsite A12"/>
    <s v="MFL-A12"/>
    <s v="DRY"/>
    <s v="Camping Daily - Dry Camping"/>
    <n v="365"/>
    <n v="17.5"/>
    <n v="30"/>
  </r>
  <r>
    <x v="5"/>
    <s v="Campsite A13"/>
    <s v="MFL-A13"/>
    <s v="DRY"/>
    <s v="Camping Daily - Dry Camping"/>
    <n v="365"/>
    <n v="25.9"/>
    <n v="37"/>
  </r>
  <r>
    <x v="5"/>
    <s v="Campsite A14"/>
    <s v="MFL-A14"/>
    <s v="DRY"/>
    <s v="Camping Daily - Dry Camping"/>
    <n v="365"/>
    <n v="16.8"/>
    <n v="15"/>
  </r>
  <r>
    <x v="5"/>
    <s v="Campsite A15"/>
    <s v="MFL-A15"/>
    <s v="DRY"/>
    <s v="Camping Daily - Dry Camping"/>
    <n v="365"/>
    <n v="14.454545454545455"/>
    <n v="40"/>
  </r>
  <r>
    <x v="5"/>
    <s v="Campsite A16"/>
    <s v="MFL-A16"/>
    <s v="DRY"/>
    <s v="Camping Daily - Dry Camping"/>
    <n v="365"/>
    <n v="15.777777777777779"/>
    <n v="25"/>
  </r>
  <r>
    <x v="5"/>
    <s v="Campsite A17"/>
    <s v="MFL-A17"/>
    <s v="DRY"/>
    <s v="Camping Daily - Dry Camping"/>
    <n v="365"/>
    <n v="14.5"/>
    <n v="18"/>
  </r>
  <r>
    <x v="5"/>
    <s v="Campsite A18"/>
    <s v="MFL-A18"/>
    <s v="DRY"/>
    <s v="Camping Daily - Dry Camping"/>
    <n v="365"/>
    <n v="14.333333333333334"/>
    <n v="16"/>
  </r>
  <r>
    <x v="5"/>
    <s v="Campsite A2"/>
    <s v="MFL-A02"/>
    <s v="DRY"/>
    <s v="Camping Daily - Dry Camping"/>
    <n v="365"/>
    <n v="24.1"/>
    <n v="15"/>
  </r>
  <r>
    <x v="5"/>
    <s v="Campsite A3"/>
    <s v="MFL-A03"/>
    <s v="DRY"/>
    <s v="Camping Daily - Dry Camping"/>
    <n v="365"/>
    <n v="7.375"/>
    <n v="11"/>
  </r>
  <r>
    <x v="5"/>
    <s v="Campsite A4"/>
    <s v="MFL-A04"/>
    <s v="DRY"/>
    <s v="Camping Daily - Dry Camping"/>
    <n v="365"/>
    <n v="11.7"/>
    <n v="8"/>
  </r>
  <r>
    <x v="5"/>
    <s v="Campsite A5"/>
    <s v="MFL-A05"/>
    <s v="DRY"/>
    <s v="Camping Daily - Dry Camping"/>
    <n v="365"/>
    <n v="9.375"/>
    <n v="9"/>
  </r>
  <r>
    <x v="5"/>
    <s v="Campsite A6"/>
    <s v="MFL-A06"/>
    <s v="DRY"/>
    <s v="Camping Daily - Dry Camping"/>
    <n v="365"/>
    <n v="32.81818181818182"/>
    <n v="9"/>
  </r>
  <r>
    <x v="5"/>
    <s v="Campsite A7"/>
    <s v="MFL-A07"/>
    <s v="DRY"/>
    <s v="Camping Daily - Dry Camping"/>
    <n v="365"/>
    <n v="22.444444444444443"/>
    <n v="40"/>
  </r>
  <r>
    <x v="5"/>
    <s v="Campsite A8"/>
    <s v="MFL-A08"/>
    <s v="DRY"/>
    <s v="Camping Daily - Dry Camping"/>
    <n v="365"/>
    <n v="15.555555555555555"/>
    <n v="11"/>
  </r>
  <r>
    <x v="5"/>
    <s v="Campsite A9"/>
    <s v="MFL-A09"/>
    <s v="DRY"/>
    <s v="Camping Daily - Dry Camping"/>
    <n v="365"/>
    <n v="7.2727272727272725"/>
    <n v="10"/>
  </r>
  <r>
    <x v="6"/>
    <s v="Campsite 137"/>
    <s v="SKN-137"/>
    <s v="DRY"/>
    <s v="Camping Daily - Dry Camping"/>
    <n v="365"/>
    <n v="36.083333333333336"/>
    <n v="84"/>
  </r>
  <r>
    <x v="6"/>
    <s v="Campsite 138"/>
    <s v="SKN-138"/>
    <s v="DRY"/>
    <s v="Camping Daily - Dry Camping"/>
    <n v="365"/>
    <n v="39.545454545454547"/>
    <n v="77"/>
  </r>
  <r>
    <x v="6"/>
    <s v="Campsite 139"/>
    <s v="SKN-139"/>
    <s v="DRY"/>
    <s v="Camping Daily - Dry Camping"/>
    <n v="365"/>
    <n v="40.636363636363633"/>
    <n v="73"/>
  </r>
  <r>
    <x v="6"/>
    <s v="Campsite 140"/>
    <s v="SKN-140"/>
    <s v="DRY"/>
    <s v="Camping Daily - Dry Camping"/>
    <n v="365"/>
    <n v="33.166666666666664"/>
    <n v="70"/>
  </r>
  <r>
    <x v="6"/>
    <s v="Campsite 141"/>
    <s v="SKN-141"/>
    <s v="DRY"/>
    <s v="Camping Daily - Dry Camping"/>
    <n v="365"/>
    <n v="39"/>
    <n v="78"/>
  </r>
  <r>
    <x v="6"/>
    <s v="Campsite 142"/>
    <s v="SKN-142"/>
    <s v="DRY"/>
    <s v="Camping Daily - Dry Camping"/>
    <n v="365"/>
    <n v="59.083333333333336"/>
    <n v="87"/>
  </r>
  <r>
    <x v="6"/>
    <s v="Campsite 143"/>
    <s v="SKN-143"/>
    <s v="DRY"/>
    <s v="Camping Daily - Dry Camping"/>
    <n v="365"/>
    <n v="56.583333333333336"/>
    <n v="114"/>
  </r>
  <r>
    <x v="6"/>
    <s v="Campsite 144"/>
    <s v="SKN-144"/>
    <s v="DRY"/>
    <s v="Camping Daily - Dry Camping"/>
    <n v="365"/>
    <n v="45.25"/>
    <n v="87"/>
  </r>
  <r>
    <x v="6"/>
    <s v="Campsite 145"/>
    <s v="SKN-145"/>
    <s v="DRY"/>
    <s v="Camping Daily - Dry Camping"/>
    <n v="365"/>
    <n v="59.333333333333336"/>
    <n v="94"/>
  </r>
  <r>
    <x v="6"/>
    <s v="Campsite 146"/>
    <s v="SKN-146"/>
    <s v="DRY"/>
    <s v="Camping Daily - Dry Camping"/>
    <n v="365"/>
    <n v="27.583333333333332"/>
    <n v="87"/>
  </r>
  <r>
    <x v="6"/>
    <s v="Campsite 159"/>
    <s v="SKN-159"/>
    <s v="DRY"/>
    <s v="Camping Daily - Dry Camping"/>
    <n v="365"/>
    <n v="68.63636363636364"/>
    <n v="78"/>
  </r>
  <r>
    <x v="6"/>
    <s v="Campsite 160"/>
    <s v="SKN-160"/>
    <s v="DRY"/>
    <s v="Camping Daily - Dry Camping"/>
    <n v="365"/>
    <n v="42.363636363636367"/>
    <n v="86"/>
  </r>
  <r>
    <x v="6"/>
    <s v="Campsite 161"/>
    <s v="SKN-161"/>
    <s v="DRY"/>
    <s v="Camping Daily - Dry Camping"/>
    <n v="365"/>
    <n v="73.833333333333329"/>
    <n v="66"/>
  </r>
  <r>
    <x v="6"/>
    <s v="Campsite 162"/>
    <s v="SKN-162"/>
    <s v="DRY"/>
    <s v="Camping Daily - Dry Camping"/>
    <n v="365"/>
    <n v="55.545454545454547"/>
    <n v="83"/>
  </r>
  <r>
    <x v="6"/>
    <s v="Campsite 163"/>
    <s v="SKN-163"/>
    <s v="DRY"/>
    <s v="Camping Daily - Dry Camping"/>
    <n v="365"/>
    <n v="35.083333333333336"/>
    <n v="80"/>
  </r>
  <r>
    <x v="6"/>
    <s v="Campsite 164"/>
    <s v="SKN-164"/>
    <s v="DRY"/>
    <s v="Camping Daily - Dry Camping"/>
    <n v="365"/>
    <n v="45.909090909090907"/>
    <n v="87"/>
  </r>
  <r>
    <x v="6"/>
    <s v="Campsite 165"/>
    <s v="SKN-165"/>
    <s v="DRY"/>
    <s v="Camping Daily - Dry Camping"/>
    <n v="365"/>
    <n v="29.166666666666668"/>
    <n v="71"/>
  </r>
  <r>
    <x v="6"/>
    <s v="Campsite 166"/>
    <s v="SKN-166"/>
    <s v="DRY"/>
    <s v="Camping Daily - Dry Camping"/>
    <n v="365"/>
    <n v="69.833333333333329"/>
    <n v="76"/>
  </r>
  <r>
    <x v="6"/>
    <s v="Campsite 167"/>
    <s v="SKN-167"/>
    <s v="DRY"/>
    <s v="Camping Daily - Dry Camping"/>
    <n v="365"/>
    <n v="47.81818181818182"/>
    <n v="74"/>
  </r>
  <r>
    <x v="6"/>
    <s v="Campsite 168"/>
    <s v="SKN-168"/>
    <s v="DRY"/>
    <s v="Camping Daily - Dry Camping"/>
    <n v="365"/>
    <n v="40.916666666666664"/>
    <n v="117"/>
  </r>
  <r>
    <x v="6"/>
    <s v="Campsite 182"/>
    <s v="SKN-182"/>
    <s v="DRY"/>
    <s v="Camping Daily - Dry Camping"/>
    <n v="365"/>
    <n v="49.25"/>
    <n v="117"/>
  </r>
  <r>
    <x v="6"/>
    <s v="Campsite 183"/>
    <s v="SKN-183"/>
    <s v="DRY"/>
    <s v="Camping Daily - Dry Camping"/>
    <n v="365"/>
    <n v="75.090909090909093"/>
    <n v="97"/>
  </r>
  <r>
    <x v="6"/>
    <s v="Campsite 184"/>
    <s v="SKN-184"/>
    <s v="DRY"/>
    <s v="Camping Daily - Dry Camping"/>
    <n v="365"/>
    <n v="38.416666666666664"/>
    <n v="98"/>
  </r>
  <r>
    <x v="6"/>
    <s v="Campsite 185"/>
    <s v="SKN-185"/>
    <s v="DRY"/>
    <s v="Camping Daily - Dry Camping"/>
    <n v="365"/>
    <n v="46"/>
    <n v="96"/>
  </r>
  <r>
    <x v="6"/>
    <s v="Campsite 186"/>
    <s v="SKN-186"/>
    <s v="DRY"/>
    <s v="Camping Daily - Dry Camping"/>
    <n v="365"/>
    <n v="33.81818181818182"/>
    <n v="95"/>
  </r>
  <r>
    <x v="6"/>
    <s v="Campsite 187"/>
    <s v="SKN-187"/>
    <s v="DRY"/>
    <s v="Camping Daily - Dry Camping"/>
    <n v="365"/>
    <n v="41.916666666666664"/>
    <n v="72"/>
  </r>
  <r>
    <x v="6"/>
    <s v="Campsite 188"/>
    <s v="SKN-188"/>
    <s v="DRY"/>
    <s v="Camping Daily - Dry Camping"/>
    <n v="365"/>
    <n v="61.166666666666664"/>
    <n v="107"/>
  </r>
  <r>
    <x v="6"/>
    <s v="Campsite 189"/>
    <s v="SKN-189"/>
    <s v="DRY"/>
    <s v="Camping Daily - Dry Camping"/>
    <n v="365"/>
    <n v="49.333333333333336"/>
    <n v="107"/>
  </r>
  <r>
    <x v="6"/>
    <s v="Campsite 190"/>
    <s v="SKN-190"/>
    <s v="DRY"/>
    <s v="Camping Daily - Dry Camping"/>
    <n v="365"/>
    <n v="48"/>
    <n v="85"/>
  </r>
  <r>
    <x v="6"/>
    <s v="Campsite 191"/>
    <s v="SKN-191"/>
    <s v="DRY"/>
    <s v="Camping Daily - Dry Camping"/>
    <n v="365"/>
    <n v="70.090909090909093"/>
    <n v="119"/>
  </r>
  <r>
    <x v="6"/>
    <s v="Campsite 192"/>
    <s v="SKN-192"/>
    <s v="DRY"/>
    <s v="Camping Daily - Dry Camping"/>
    <n v="365"/>
    <n v="42"/>
    <n v="106"/>
  </r>
  <r>
    <x v="1"/>
    <s v="Campsite 1"/>
    <s v="CAH-001"/>
    <s v="FULL HOOKUP"/>
    <s v="Camping Daily - Full Hook Up: Water, Electric &amp; Sewer"/>
    <n v="365"/>
    <n v="64.428571428571431"/>
    <n v="18"/>
  </r>
  <r>
    <x v="1"/>
    <s v="Campsite 28"/>
    <s v="CAH-028"/>
    <s v="FULL HOOKUP"/>
    <s v="Camping Daily - Full Hook Up: Water, Electric &amp; Sewer"/>
    <n v="365"/>
    <n v="190.25"/>
    <n v="187"/>
  </r>
  <r>
    <x v="1"/>
    <s v="Campsite 30"/>
    <s v="CAH-030"/>
    <s v="FULL HOOKUP"/>
    <s v="Camping Daily - Full Hook Up: Water, Electric &amp; Sewer"/>
    <n v="365"/>
    <n v="268.5"/>
    <n v="190"/>
  </r>
  <r>
    <x v="5"/>
    <s v="Campsite B10"/>
    <s v="MFL-B10"/>
    <s v="FULL HOOKUP"/>
    <s v="Camping Daily - Full Hook Up: Water, Electric &amp; Sewer"/>
    <n v="365"/>
    <n v="46"/>
    <n v="49"/>
  </r>
  <r>
    <x v="5"/>
    <s v="Campsite B11"/>
    <s v="MFL-B11"/>
    <s v="FULL HOOKUP"/>
    <s v="Camping Daily - Full Hook Up: Water, Electric &amp; Sewer"/>
    <n v="365"/>
    <n v="403.66666666666669"/>
    <n v="77"/>
  </r>
  <r>
    <x v="5"/>
    <s v="Campsite B12"/>
    <s v="MFL-B12"/>
    <s v="FULL HOOKUP"/>
    <s v="Camping Daily - Full Hook Up: Water, Electric &amp; Sewer"/>
    <n v="365"/>
    <n v="0"/>
    <n v="4"/>
  </r>
  <r>
    <x v="5"/>
    <s v="Campsite B6"/>
    <s v="MFL-B06"/>
    <s v="FULL HOOKUP"/>
    <s v="Camping Daily - Full Hook Up: Water, Electric &amp; Sewer"/>
    <n v="365"/>
    <n v="0"/>
    <n v="4"/>
  </r>
  <r>
    <x v="5"/>
    <s v="Campsite B7"/>
    <s v="MFL-B07"/>
    <s v="FULL HOOKUP"/>
    <s v="Camping Daily - Full Hook Up: Water, Electric &amp; Sewer"/>
    <n v="365"/>
    <n v="313.39999999999998"/>
    <n v="14"/>
  </r>
  <r>
    <x v="5"/>
    <s v="Campsite B8"/>
    <s v="MFL-B08"/>
    <s v="FULL HOOKUP"/>
    <s v="Camping Daily - Full Hook Up: Water, Electric &amp; Sewer"/>
    <n v="365"/>
    <n v="788.83333333333337"/>
    <n v="61"/>
  </r>
  <r>
    <x v="0"/>
    <s v="Campsite 6"/>
    <s v="RJU-006"/>
    <s v="FULL HOOKUP"/>
    <s v="Camping Daily - Full Hook Up: Water, Electric &amp; Sewer"/>
    <n v="365"/>
    <n v="174.58333333333334"/>
    <n v="54"/>
  </r>
  <r>
    <x v="0"/>
    <s v="Campsite 7"/>
    <s v="RJU-007"/>
    <s v="FULL HOOKUP"/>
    <s v="Camping Daily - Full Hook Up: Water, Electric &amp; Sewer"/>
    <n v="365"/>
    <n v="235.41666666666666"/>
    <n v="253"/>
  </r>
  <r>
    <x v="0"/>
    <s v="Campsite 8"/>
    <s v="RJU-008"/>
    <s v="FULL HOOKUP"/>
    <s v="Camping Daily - Full Hook Up: Water, Electric &amp; Sewer"/>
    <n v="365"/>
    <n v="189.33333333333334"/>
    <n v="258"/>
  </r>
  <r>
    <x v="0"/>
    <s v="Campsite 201"/>
    <s v="RJU-201"/>
    <s v="FULL HOOKUP"/>
    <s v="Camping Daily - Full Hook Up: Water, Electric &amp; Sewer"/>
    <n v="365"/>
    <n v="371.33333333333331"/>
    <n v="321"/>
  </r>
  <r>
    <x v="0"/>
    <s v="Campsite 202"/>
    <s v="RJU-202"/>
    <s v="FULL HOOKUP"/>
    <s v="Camping Daily - Full Hook Up: Water, Electric &amp; Sewer"/>
    <n v="365"/>
    <n v="264.25"/>
    <n v="302"/>
  </r>
  <r>
    <x v="0"/>
    <s v="Campsite 203"/>
    <s v="RJU-203"/>
    <s v="FULL HOOKUP"/>
    <s v="Camping Daily - Full Hook Up: Water, Electric &amp; Sewer"/>
    <n v="365"/>
    <n v="288.41666666666669"/>
    <n v="313"/>
  </r>
  <r>
    <x v="0"/>
    <s v="Campsite 204"/>
    <s v="RJU-204"/>
    <s v="FULL HOOKUP"/>
    <s v="Camping Daily - Full Hook Up: Water, Electric &amp; Sewer"/>
    <n v="365"/>
    <n v="282"/>
    <n v="297"/>
  </r>
  <r>
    <x v="0"/>
    <s v="Campsite 205"/>
    <s v="RJU-205"/>
    <s v="FULL HOOKUP"/>
    <s v="Camping Daily - Full Hook Up: Water, Electric &amp; Sewer"/>
    <n v="365"/>
    <n v="290.83333333333331"/>
    <n v="314"/>
  </r>
  <r>
    <x v="0"/>
    <s v="Campsite 206"/>
    <s v="RJU-206"/>
    <s v="FULL HOOKUP"/>
    <s v="Camping Daily - Full Hook Up: Water, Electric &amp; Sewer"/>
    <n v="365"/>
    <n v="272.25"/>
    <n v="296"/>
  </r>
  <r>
    <x v="0"/>
    <s v="Campsite 207"/>
    <s v="RJU-207"/>
    <s v="FULL HOOKUP"/>
    <s v="Camping Daily - Full Hook Up: Water, Electric &amp; Sewer"/>
    <n v="365"/>
    <n v="283.25"/>
    <n v="306"/>
  </r>
  <r>
    <x v="0"/>
    <s v="Campsite 208"/>
    <s v="RJU-208"/>
    <s v="FULL HOOKUP"/>
    <s v="Camping Daily - Full Hook Up: Water, Electric &amp; Sewer"/>
    <n v="365"/>
    <n v="281.08333333333331"/>
    <n v="295"/>
  </r>
  <r>
    <x v="0"/>
    <s v="Campsite 209"/>
    <s v="RJU-209"/>
    <s v="FULL HOOKUP"/>
    <s v="Camping Daily - Full Hook Up: Water, Electric &amp; Sewer"/>
    <n v="365"/>
    <n v="285.25"/>
    <n v="286"/>
  </r>
  <r>
    <x v="0"/>
    <s v="Campsite 210"/>
    <s v="RJU-210"/>
    <s v="FULL HOOKUP"/>
    <s v="Camping Daily - Full Hook Up: Water, Electric &amp; Sewer"/>
    <n v="365"/>
    <n v="287.66666666666669"/>
    <n v="305"/>
  </r>
  <r>
    <x v="0"/>
    <s v="Campsite 211"/>
    <s v="RJU-211"/>
    <s v="FULL HOOKUP"/>
    <s v="Camping Daily - Full Hook Up: Water, Electric &amp; Sewer"/>
    <n v="365"/>
    <n v="284.25"/>
    <n v="281"/>
  </r>
  <r>
    <x v="0"/>
    <s v="Campsite 212"/>
    <s v="RJU-212"/>
    <s v="FULL HOOKUP"/>
    <s v="Camping Daily - Full Hook Up: Water, Electric &amp; Sewer"/>
    <n v="365"/>
    <n v="293"/>
    <n v="290"/>
  </r>
  <r>
    <x v="0"/>
    <s v="Campsite 219"/>
    <s v="RJU-219"/>
    <s v="FULL HOOKUP"/>
    <s v="Camping Daily - Full Hook Up: Water, Electric &amp; Sewer"/>
    <n v="365"/>
    <n v="348.91666666666669"/>
    <n v="247"/>
  </r>
  <r>
    <x v="0"/>
    <s v="Campsite 220"/>
    <s v="RJU-220"/>
    <s v="FULL HOOKUP"/>
    <s v="Camping Daily - Full Hook Up: Water, Electric &amp; Sewer"/>
    <n v="365"/>
    <n v="307.91666666666669"/>
    <n v="279"/>
  </r>
  <r>
    <x v="0"/>
    <s v="Campsite 221"/>
    <s v="RJU-221"/>
    <s v="FULL HOOKUP"/>
    <s v="Camping Daily - Full Hook Up: Water, Electric &amp; Sewer"/>
    <n v="365"/>
    <n v="307.08333333333331"/>
    <n v="286"/>
  </r>
  <r>
    <x v="0"/>
    <s v="Campsite 222"/>
    <s v="RJU-222"/>
    <s v="FULL HOOKUP"/>
    <s v="Camping Daily - Full Hook Up: Water, Electric &amp; Sewer"/>
    <n v="365"/>
    <n v="283.91666666666669"/>
    <n v="282"/>
  </r>
  <r>
    <x v="0"/>
    <s v="Campsite 223"/>
    <s v="RJU-223"/>
    <s v="FULL HOOKUP"/>
    <s v="Camping Daily - Full Hook Up: Water, Electric &amp; Sewer"/>
    <n v="365"/>
    <n v="261.91666666666669"/>
    <n v="273"/>
  </r>
  <r>
    <x v="0"/>
    <s v="Campsite 224"/>
    <s v="RJU-224"/>
    <s v="FULL HOOKUP"/>
    <s v="Camping Daily - Full Hook Up: Water, Electric &amp; Sewer"/>
    <n v="365"/>
    <n v="301.5"/>
    <n v="306"/>
  </r>
  <r>
    <x v="0"/>
    <s v="Campsite 225"/>
    <s v="RJU-225"/>
    <s v="FULL HOOKUP"/>
    <s v="Camping Daily - Full Hook Up: Water, Electric &amp; Sewer"/>
    <n v="365"/>
    <n v="281.41666666666669"/>
    <n v="294"/>
  </r>
  <r>
    <x v="0"/>
    <s v="Campsite 230"/>
    <s v="RJU-230"/>
    <s v="FULL HOOKUP"/>
    <s v="Camping Daily - Full Hook Up: Water, Electric &amp; Sewer"/>
    <n v="365"/>
    <n v="288.58333333333331"/>
    <n v="282"/>
  </r>
  <r>
    <x v="0"/>
    <s v="Campsite 231"/>
    <s v="RJU-231"/>
    <s v="FULL HOOKUP"/>
    <s v="Camping Daily - Full Hook Up: Water, Electric &amp; Sewer"/>
    <n v="365"/>
    <n v="271.08333333333331"/>
    <n v="263"/>
  </r>
  <r>
    <x v="0"/>
    <s v="Campsite 232"/>
    <s v="RJU-232"/>
    <s v="FULL HOOKUP"/>
    <s v="Camping Daily - Full Hook Up: Water, Electric &amp; Sewer"/>
    <n v="365"/>
    <n v="315.66666666666669"/>
    <n v="285"/>
  </r>
  <r>
    <x v="0"/>
    <s v="Campsite 233"/>
    <s v="RJU-233"/>
    <s v="FULL HOOKUP"/>
    <s v="Camping Daily - Full Hook Up: Water, Electric &amp; Sewer"/>
    <n v="365"/>
    <n v="310.5"/>
    <n v="263"/>
  </r>
  <r>
    <x v="0"/>
    <s v="Campsite 234"/>
    <s v="RJU-234"/>
    <s v="FULL HOOKUP"/>
    <s v="Camping Daily - Full Hook Up: Water, Electric &amp; Sewer"/>
    <n v="365"/>
    <n v="234.91666666666666"/>
    <n v="248"/>
  </r>
  <r>
    <x v="0"/>
    <s v="Campsite 235"/>
    <s v="RJU-235"/>
    <s v="FULL HOOKUP"/>
    <s v="Camping Daily - Full Hook Up: Water, Electric &amp; Sewer"/>
    <n v="365"/>
    <n v="225.58333333333334"/>
    <n v="264"/>
  </r>
  <r>
    <x v="0"/>
    <s v="Campsite 236"/>
    <s v="RJU-236"/>
    <s v="FULL HOOKUP"/>
    <s v="Camping Daily - Full Hook Up: Water, Electric &amp; Sewer"/>
    <n v="365"/>
    <n v="378.41666666666669"/>
    <n v="272"/>
  </r>
  <r>
    <x v="0"/>
    <s v="Campsite 237"/>
    <s v="RJU-237"/>
    <s v="FULL HOOKUP"/>
    <s v="Camping Daily - Full Hook Up: Water, Electric &amp; Sewer"/>
    <n v="365"/>
    <n v="266"/>
    <n v="273"/>
  </r>
  <r>
    <x v="0"/>
    <s v="Campsite 241"/>
    <s v="RJU-241"/>
    <s v="FULL HOOKUP"/>
    <s v="Camping Daily - Full Hook Up: Water, Electric &amp; Sewer"/>
    <n v="365"/>
    <n v="283.16666666666669"/>
    <n v="224"/>
  </r>
  <r>
    <x v="0"/>
    <s v="Campsite 243"/>
    <s v="RJU-243"/>
    <s v="FULL HOOKUP"/>
    <s v="Camping Daily - Full Hook Up: Water, Electric &amp; Sewer"/>
    <n v="365"/>
    <n v="301.66666666666669"/>
    <n v="245"/>
  </r>
  <r>
    <x v="0"/>
    <s v="Campsite 244"/>
    <s v="RJU-244"/>
    <s v="FULL HOOKUP"/>
    <s v="Camping Daily - Full Hook Up: Water, Electric &amp; Sewer"/>
    <n v="365"/>
    <n v="295.08333333333331"/>
    <n v="267"/>
  </r>
  <r>
    <x v="0"/>
    <s v="Campsite 245"/>
    <s v="RJU-245"/>
    <s v="FULL HOOKUP"/>
    <s v="Camping Daily - Full Hook Up: Water, Electric &amp; Sewer"/>
    <n v="365"/>
    <n v="321"/>
    <n v="266"/>
  </r>
  <r>
    <x v="0"/>
    <s v="Campsite 246"/>
    <s v="RJU-246"/>
    <s v="FULL HOOKUP"/>
    <s v="Camping Daily - Full Hook Up: Water, Electric &amp; Sewer"/>
    <n v="365"/>
    <n v="240.41666666666666"/>
    <n v="241"/>
  </r>
  <r>
    <x v="0"/>
    <s v="Campsite 247"/>
    <s v="RJU-247"/>
    <s v="FULL HOOKUP"/>
    <s v="Camping Daily - Full Hook Up: Water, Electric &amp; Sewer"/>
    <n v="365"/>
    <n v="245.16666666666666"/>
    <n v="228"/>
  </r>
  <r>
    <x v="0"/>
    <s v="Campsite 248"/>
    <s v="RJU-248"/>
    <s v="FULL HOOKUP"/>
    <s v="Camping Daily - Full Hook Up: Water, Electric &amp; Sewer"/>
    <n v="365"/>
    <n v="223.08333333333334"/>
    <n v="223"/>
  </r>
  <r>
    <x v="0"/>
    <s v="Campsite 249"/>
    <s v="RJU-249"/>
    <s v="FULL HOOKUP"/>
    <s v="Camping Daily - Full Hook Up: Water, Electric &amp; Sewer"/>
    <n v="365"/>
    <n v="241.75"/>
    <n v="284"/>
  </r>
  <r>
    <x v="0"/>
    <s v="Campsite 250"/>
    <s v="RJU-250"/>
    <s v="FULL HOOKUP"/>
    <s v="Camping Daily - Full Hook Up: Water, Electric &amp; Sewer"/>
    <n v="365"/>
    <n v="70.818181818181813"/>
    <n v="55"/>
  </r>
  <r>
    <x v="0"/>
    <s v="Campsite 251"/>
    <s v="RJU-251"/>
    <s v="FULL HOOKUP"/>
    <s v="Camping Daily - Full Hook Up: Water, Electric &amp; Sewer"/>
    <n v="365"/>
    <n v="282.33333333333331"/>
    <n v="300"/>
  </r>
  <r>
    <x v="0"/>
    <s v="Campsite 252"/>
    <s v="RJU-252"/>
    <s v="FULL HOOKUP"/>
    <s v="Camping Daily - Full Hook Up: Water, Electric &amp; Sewer"/>
    <n v="365"/>
    <n v="439.33333333333331"/>
    <n v="263"/>
  </r>
  <r>
    <x v="0"/>
    <s v="Campsite 254"/>
    <s v="RJU-254"/>
    <s v="FULL HOOKUP"/>
    <s v="Camping Daily - Full Hook Up: Water, Electric &amp; Sewer"/>
    <n v="365"/>
    <n v="284.75"/>
    <n v="238"/>
  </r>
  <r>
    <x v="0"/>
    <s v="Campsite 255"/>
    <s v="RJU-255"/>
    <s v="FULL HOOKUP"/>
    <s v="Camping Daily - Full Hook Up: Water, Electric &amp; Sewer"/>
    <n v="365"/>
    <n v="252.75"/>
    <n v="228"/>
  </r>
  <r>
    <x v="0"/>
    <s v="Campsite 256"/>
    <s v="RJU-256"/>
    <s v="FULL HOOKUP"/>
    <s v="Camping Daily - Full Hook Up: Water, Electric &amp; Sewer"/>
    <n v="365"/>
    <n v="328.41666666666669"/>
    <n v="220"/>
  </r>
  <r>
    <x v="0"/>
    <s v="Campsite 257"/>
    <s v="RJU-257"/>
    <s v="FULL HOOKUP"/>
    <s v="Camping Daily - Full Hook Up: Water, Electric &amp; Sewer"/>
    <n v="365"/>
    <n v="269.75"/>
    <n v="240"/>
  </r>
  <r>
    <x v="0"/>
    <s v="Campsite 258"/>
    <s v="RJU-258"/>
    <s v="FULL HOOKUP"/>
    <s v="Camping Daily - Full Hook Up: Water, Electric &amp; Sewer"/>
    <n v="365"/>
    <n v="16.833333333333332"/>
    <n v="1"/>
  </r>
  <r>
    <x v="0"/>
    <s v="Campsite 260"/>
    <s v="RJU-260"/>
    <s v="FULL HOOKUP"/>
    <s v="Camping Daily - Full Hook Up: Water, Electric &amp; Sewer"/>
    <n v="365"/>
    <n v="333.91666666666669"/>
    <n v="249"/>
  </r>
  <r>
    <x v="0"/>
    <s v="Campsite 261"/>
    <s v="RJU-261"/>
    <s v="FULL HOOKUP"/>
    <s v="Camping Daily - Full Hook Up: Water, Electric &amp; Sewer"/>
    <n v="365"/>
    <n v="397.75"/>
    <n v="252"/>
  </r>
  <r>
    <x v="6"/>
    <s v="Campsite 127"/>
    <s v="SKN-127"/>
    <s v="FULL HOOKUP"/>
    <s v="Camping Daily - Full Hook Up: Water, Electric &amp; Sewer"/>
    <n v="365"/>
    <n v="114.91666666666667"/>
    <n v="165"/>
  </r>
  <r>
    <x v="6"/>
    <s v="Campsite 128"/>
    <s v="SKN-128"/>
    <s v="FULL HOOKUP"/>
    <s v="Camping Daily - Full Hook Up: Water, Electric &amp; Sewer"/>
    <n v="365"/>
    <n v="93.75"/>
    <n v="131"/>
  </r>
  <r>
    <x v="6"/>
    <s v="Campsite 129"/>
    <s v="SKN-129"/>
    <s v="FULL HOOKUP"/>
    <s v="Camping Daily - Full Hook Up: Water, Electric &amp; Sewer"/>
    <n v="365"/>
    <n v="145.83333333333334"/>
    <n v="121"/>
  </r>
  <r>
    <x v="6"/>
    <s v="Campsite 130"/>
    <s v="SKN-130"/>
    <s v="FULL HOOKUP"/>
    <s v="Camping Daily - Full Hook Up: Water, Electric &amp; Sewer"/>
    <n v="365"/>
    <n v="90.75"/>
    <n v="128"/>
  </r>
  <r>
    <x v="6"/>
    <s v="Campsite 131"/>
    <s v="SKN-131"/>
    <s v="FULL HOOKUP"/>
    <s v="Camping Daily - Full Hook Up: Water, Electric &amp; Sewer"/>
    <n v="365"/>
    <n v="79.583333333333329"/>
    <n v="138"/>
  </r>
  <r>
    <x v="6"/>
    <s v="Campsite 132"/>
    <s v="SKN-132"/>
    <s v="FULL HOOKUP"/>
    <s v="Camping Daily - Full Hook Up: Water, Electric &amp; Sewer"/>
    <n v="365"/>
    <n v="73.5"/>
    <n v="121"/>
  </r>
  <r>
    <x v="6"/>
    <s v="Campsite 149"/>
    <s v="SKN-149"/>
    <s v="FULL HOOKUP"/>
    <s v="Camping Daily - Full Hook Up: Water, Electric &amp; Sewer"/>
    <n v="365"/>
    <n v="136.25"/>
    <n v="143"/>
  </r>
  <r>
    <x v="6"/>
    <s v="Campsite 150"/>
    <s v="SKN-150"/>
    <s v="FULL HOOKUP"/>
    <s v="Camping Daily - Full Hook Up: Water, Electric &amp; Sewer"/>
    <n v="365"/>
    <n v="109"/>
    <n v="112"/>
  </r>
  <r>
    <x v="6"/>
    <s v="Campsite 151"/>
    <s v="SKN-151"/>
    <s v="FULL HOOKUP"/>
    <s v="Camping Daily - Full Hook Up: Water, Electric &amp; Sewer"/>
    <n v="365"/>
    <n v="93.333333333333329"/>
    <n v="143"/>
  </r>
  <r>
    <x v="6"/>
    <s v="Campsite 152"/>
    <s v="SKN-152"/>
    <s v="FULL HOOKUP"/>
    <s v="Camping Daily - Full Hook Up: Water, Electric &amp; Sewer"/>
    <n v="365"/>
    <n v="87.833333333333329"/>
    <n v="129"/>
  </r>
  <r>
    <x v="6"/>
    <s v="Campsite 169"/>
    <s v="SKN-169"/>
    <s v="FULL HOOKUP"/>
    <s v="Camping Daily - Full Hook Up: Water, Electric &amp; Sewer"/>
    <n v="365"/>
    <n v="54.2"/>
    <n v="54"/>
  </r>
  <r>
    <x v="6"/>
    <s v="Campsite 170"/>
    <s v="SKN-170"/>
    <s v="FULL HOOKUP"/>
    <s v="Camping Daily - Full Hook Up: Water, Electric &amp; Sewer"/>
    <n v="365"/>
    <n v="100.91666666666667"/>
    <n v="168"/>
  </r>
  <r>
    <x v="6"/>
    <s v="Campsite 171"/>
    <s v="SKN-171"/>
    <s v="FULL HOOKUP"/>
    <s v="Camping Daily - Full Hook Up: Water, Electric &amp; Sewer"/>
    <n v="365"/>
    <n v="146.5"/>
    <n v="144"/>
  </r>
  <r>
    <x v="6"/>
    <s v="Campsite 172"/>
    <s v="SKN-172"/>
    <s v="FULL HOOKUP"/>
    <s v="Camping Daily - Full Hook Up: Water, Electric &amp; Sewer"/>
    <n v="365"/>
    <n v="104"/>
    <n v="158"/>
  </r>
  <r>
    <x v="6"/>
    <s v="Campsite 173"/>
    <s v="SKN-173"/>
    <s v="FULL HOOKUP"/>
    <s v="Camping Daily - Full Hook Up: Water, Electric &amp; Sewer"/>
    <n v="365"/>
    <n v="110.5"/>
    <n v="168"/>
  </r>
  <r>
    <x v="6"/>
    <s v="Campsite 174"/>
    <s v="SKN-174"/>
    <s v="FULL HOOKUP"/>
    <s v="Camping Daily - Full Hook Up: Water, Electric &amp; Sewer"/>
    <n v="365"/>
    <n v="103.16666666666667"/>
    <n v="146"/>
  </r>
  <r>
    <x v="6"/>
    <s v="Campsite 175"/>
    <s v="SKN-175"/>
    <s v="FULL HOOKUP"/>
    <s v="Camping Daily - Full Hook Up: Water, Electric &amp; Sewer"/>
    <n v="365"/>
    <n v="119.83333333333333"/>
    <n v="154"/>
  </r>
  <r>
    <x v="6"/>
    <s v="Campsite 225"/>
    <s v="SKN-225"/>
    <s v="FULL HOOKUP"/>
    <s v="Camping Daily - Full Hook Up: Water, Electric &amp; Sewer"/>
    <n v="365"/>
    <n v="119.08333333333333"/>
    <n v="161"/>
  </r>
  <r>
    <x v="6"/>
    <s v="Campsite 226"/>
    <s v="SKN-226"/>
    <s v="FULL HOOKUP"/>
    <s v="Camping Daily - Full Hook Up: Water, Electric &amp; Sewer"/>
    <n v="365"/>
    <n v="80.5"/>
    <n v="131"/>
  </r>
  <r>
    <x v="6"/>
    <s v="Campsite 227"/>
    <s v="SKN-227"/>
    <s v="FULL HOOKUP"/>
    <s v="Camping Daily - Full Hook Up: Water, Electric &amp; Sewer"/>
    <n v="365"/>
    <n v="93.5"/>
    <n v="159"/>
  </r>
  <r>
    <x v="6"/>
    <s v="Campsite 228"/>
    <s v="SKN-228"/>
    <s v="FULL HOOKUP"/>
    <s v="Camping Daily - Full Hook Up: Water, Electric &amp; Sewer"/>
    <n v="365"/>
    <n v="96.916666666666671"/>
    <n v="142"/>
  </r>
  <r>
    <x v="6"/>
    <s v="Campsite 229"/>
    <s v="SKN-229"/>
    <s v="FULL HOOKUP"/>
    <s v="Camping Daily - Full Hook Up: Water, Electric &amp; Sewer"/>
    <n v="365"/>
    <n v="112.83333333333333"/>
    <n v="141"/>
  </r>
  <r>
    <x v="6"/>
    <s v="Campsite 230"/>
    <s v="SKN-230"/>
    <s v="FULL HOOKUP"/>
    <s v="Camping Daily - Full Hook Up: Water, Electric &amp; Sewer"/>
    <n v="365"/>
    <n v="114.33333333333333"/>
    <n v="138"/>
  </r>
  <r>
    <x v="6"/>
    <s v="Campsite 231"/>
    <s v="SKN-231"/>
    <s v="FULL HOOKUP"/>
    <s v="Camping Daily - Full Hook Up: Water, Electric &amp; Sewer"/>
    <n v="365"/>
    <n v="108.25"/>
    <n v="129"/>
  </r>
  <r>
    <x v="6"/>
    <s v="Campsite 232"/>
    <s v="SKN-232"/>
    <s v="FULL HOOKUP"/>
    <s v="Camping Daily - Full Hook Up: Water, Electric &amp; Sewer"/>
    <n v="365"/>
    <n v="134.16666666666666"/>
    <n v="132"/>
  </r>
  <r>
    <x v="6"/>
    <s v="Campsite 233"/>
    <s v="SKN-233"/>
    <s v="FULL HOOKUP"/>
    <s v="Camping Daily - Full Hook Up: Water, Electric &amp; Sewer"/>
    <n v="365"/>
    <n v="70.166666666666671"/>
    <n v="121"/>
  </r>
  <r>
    <x v="6"/>
    <s v="Campsite 234"/>
    <s v="SKN-234"/>
    <s v="FULL HOOKUP"/>
    <s v="Camping Daily - Full Hook Up: Water, Electric &amp; Sewer"/>
    <n v="365"/>
    <n v="100.08333333333333"/>
    <n v="122"/>
  </r>
  <r>
    <x v="6"/>
    <s v="Campsite 235"/>
    <s v="SKN-235"/>
    <s v="FULL HOOKUP"/>
    <s v="Camping Daily - Full Hook Up: Water, Electric &amp; Sewer"/>
    <n v="365"/>
    <n v="149.75"/>
    <n v="138"/>
  </r>
  <r>
    <x v="6"/>
    <s v="Campsite 236"/>
    <s v="SKN-236"/>
    <s v="FULL HOOKUP"/>
    <s v="Camping Daily - Full Hook Up: Water, Electric &amp; Sewer"/>
    <n v="365"/>
    <n v="84.833333333333329"/>
    <n v="112"/>
  </r>
  <r>
    <x v="6"/>
    <s v="Campsite 237"/>
    <s v="SKN-237"/>
    <s v="FULL HOOKUP"/>
    <s v="Camping Daily - Full Hook Up: Water, Electric &amp; Sewer"/>
    <n v="365"/>
    <n v="83.083333333333329"/>
    <n v="106"/>
  </r>
  <r>
    <x v="6"/>
    <s v="Campsite 238"/>
    <s v="SKN-238"/>
    <s v="FULL HOOKUP"/>
    <s v="Camping Daily - Full Hook Up: Water, Electric &amp; Sewer"/>
    <n v="365"/>
    <n v="68.333333333333329"/>
    <n v="118"/>
  </r>
  <r>
    <x v="6"/>
    <s v="Campsite 239"/>
    <s v="SKN-239"/>
    <s v="FULL HOOKUP"/>
    <s v="Camping Daily - Full Hook Up: Water, Electric &amp; Sewer"/>
    <n v="365"/>
    <n v="78"/>
    <n v="115"/>
  </r>
  <r>
    <x v="6"/>
    <s v="Campsite 240"/>
    <s v="SKN-240"/>
    <s v="FULL HOOKUP"/>
    <s v="Camping Daily - Full Hook Up: Water, Electric &amp; Sewer"/>
    <n v="365"/>
    <n v="99.583333333333329"/>
    <n v="124"/>
  </r>
  <r>
    <x v="6"/>
    <s v="Campsite 241"/>
    <s v="SKN-241"/>
    <s v="FULL HOOKUP"/>
    <s v="Camping Daily - Full Hook Up: Water, Electric &amp; Sewer"/>
    <n v="365"/>
    <n v="76.333333333333329"/>
    <n v="106"/>
  </r>
  <r>
    <x v="6"/>
    <s v="Campsite 242"/>
    <s v="SKN-242"/>
    <s v="FULL HOOKUP"/>
    <s v="Camping Daily - Full Hook Up: Water, Electric &amp; Sewer"/>
    <n v="365"/>
    <n v="83.25"/>
    <n v="109"/>
  </r>
  <r>
    <x v="6"/>
    <s v="Campsite 243"/>
    <s v="SKN-243"/>
    <s v="FULL HOOKUP"/>
    <s v="Camping Daily - Full Hook Up: Water, Electric &amp; Sewer"/>
    <n v="365"/>
    <n v="144.66666666666666"/>
    <n v="110"/>
  </r>
  <r>
    <x v="6"/>
    <s v="Campsite 244"/>
    <s v="SKN-244"/>
    <s v="FULL HOOKUP"/>
    <s v="Camping Daily - Full Hook Up: Water, Electric &amp; Sewer"/>
    <n v="365"/>
    <n v="136.66666666666666"/>
    <n v="117"/>
  </r>
  <r>
    <x v="6"/>
    <s v="Campsite 245"/>
    <s v="SKN-245"/>
    <s v="FULL HOOKUP"/>
    <s v="Camping Daily - Full Hook Up: Water, Electric &amp; Sewer"/>
    <n v="365"/>
    <n v="88.166666666666671"/>
    <n v="162"/>
  </r>
  <r>
    <x v="6"/>
    <s v="Campsite 249"/>
    <s v="SKN-249"/>
    <s v="FULL HOOKUP"/>
    <s v="Camping Daily - Full Hook Up: Water, Electric &amp; Sewer"/>
    <n v="365"/>
    <n v="144.58333333333334"/>
    <n v="199"/>
  </r>
  <r>
    <x v="6"/>
    <s v="Campsite 250"/>
    <s v="SKN-250"/>
    <s v="FULL HOOKUP"/>
    <s v="Camping Daily - Full Hook Up: Water, Electric &amp; Sewer"/>
    <n v="365"/>
    <n v="126.33333333333333"/>
    <n v="145"/>
  </r>
  <r>
    <x v="6"/>
    <s v="Campsite 251"/>
    <s v="SKN-251"/>
    <s v="FULL HOOKUP"/>
    <s v="Camping Daily - Full Hook Up: Water, Electric &amp; Sewer"/>
    <n v="365"/>
    <n v="95"/>
    <n v="134"/>
  </r>
  <r>
    <x v="6"/>
    <s v="Campsite 252"/>
    <s v="SKN-252"/>
    <s v="FULL HOOKUP"/>
    <s v="Camping Daily - Full Hook Up: Water, Electric &amp; Sewer"/>
    <n v="365"/>
    <n v="92.083333333333329"/>
    <n v="120"/>
  </r>
  <r>
    <x v="6"/>
    <s v="Campsite 253"/>
    <s v="SKN-253"/>
    <s v="FULL HOOKUP"/>
    <s v="Camping Daily - Full Hook Up: Water, Electric &amp; Sewer"/>
    <n v="365"/>
    <n v="134.33333333333334"/>
    <n v="133"/>
  </r>
  <r>
    <x v="6"/>
    <s v="Campsite 254"/>
    <s v="SKN-254"/>
    <s v="FULL HOOKUP"/>
    <s v="Camping Daily - Full Hook Up: Water, Electric &amp; Sewer"/>
    <n v="365"/>
    <n v="98.666666666666671"/>
    <n v="137"/>
  </r>
  <r>
    <x v="6"/>
    <s v="Campsite 255"/>
    <s v="SKN-255"/>
    <s v="FULL HOOKUP"/>
    <s v="Camping Daily - Full Hook Up: Water, Electric &amp; Sewer"/>
    <n v="365"/>
    <n v="124.33333333333333"/>
    <n v="144"/>
  </r>
  <r>
    <x v="6"/>
    <s v="Campsite 256"/>
    <s v="SKN-256"/>
    <s v="FULL HOOKUP"/>
    <s v="Camping Daily - Full Hook Up: Water, Electric &amp; Sewer"/>
    <n v="365"/>
    <n v="96.666666666666671"/>
    <n v="116"/>
  </r>
  <r>
    <x v="6"/>
    <s v="Campsite 257"/>
    <s v="SKN-257"/>
    <s v="FULL HOOKUP"/>
    <s v="Camping Daily - Full Hook Up: Water, Electric &amp; Sewer"/>
    <n v="365"/>
    <n v="115.91666666666667"/>
    <n v="120"/>
  </r>
  <r>
    <x v="6"/>
    <s v="Campsite 258"/>
    <s v="SKN-258"/>
    <s v="FULL HOOKUP"/>
    <s v="Camping Daily - Full Hook Up: Water, Electric &amp; Sewer"/>
    <n v="365"/>
    <n v="92.166666666666671"/>
    <n v="100"/>
  </r>
  <r>
    <x v="6"/>
    <s v="Campsite 259"/>
    <s v="SKN-259"/>
    <s v="FULL HOOKUP"/>
    <s v="Camping Daily - Full Hook Up: Water, Electric &amp; Sewer"/>
    <n v="365"/>
    <n v="128.91666666666666"/>
    <n v="124"/>
  </r>
  <r>
    <x v="6"/>
    <s v="Campsite 260"/>
    <s v="SKN-260"/>
    <s v="FULL HOOKUP"/>
    <s v="Camping Daily - Full Hook Up: Water, Electric &amp; Sewer"/>
    <n v="365"/>
    <n v="130.66666666666666"/>
    <n v="104"/>
  </r>
  <r>
    <x v="6"/>
    <s v="Campsite 261"/>
    <s v="SKN-261"/>
    <s v="FULL HOOKUP"/>
    <s v="Camping Daily - Full Hook Up: Water, Electric &amp; Sewer"/>
    <n v="365"/>
    <n v="78.166666666666671"/>
    <n v="115"/>
  </r>
  <r>
    <x v="6"/>
    <s v="Campsite 262"/>
    <s v="SKN-262"/>
    <s v="FULL HOOKUP"/>
    <s v="Camping Daily - Full Hook Up: Water, Electric &amp; Sewer"/>
    <n v="365"/>
    <n v="109.66666666666667"/>
    <n v="119"/>
  </r>
  <r>
    <x v="6"/>
    <s v="Campsite 263"/>
    <s v="SKN-263"/>
    <s v="FULL HOOKUP"/>
    <s v="Camping Daily - Full Hook Up: Water, Electric &amp; Sewer"/>
    <n v="365"/>
    <n v="93.5"/>
    <n v="104"/>
  </r>
  <r>
    <x v="6"/>
    <s v="Campsite 264"/>
    <s v="SKN-264"/>
    <s v="FULL HOOKUP"/>
    <s v="Camping Daily - Full Hook Up: Water, Electric &amp; Sewer"/>
    <n v="365"/>
    <n v="67.666666666666671"/>
    <n v="115"/>
  </r>
  <r>
    <x v="6"/>
    <s v="Campsite 265"/>
    <s v="SKN-265"/>
    <s v="FULL HOOKUP"/>
    <s v="Camping Daily - Full Hook Up: Water, Electric &amp; Sewer"/>
    <n v="365"/>
    <n v="105.16666666666667"/>
    <n v="105"/>
  </r>
  <r>
    <x v="6"/>
    <s v="Campsite 266"/>
    <s v="SKN-266"/>
    <s v="FULL HOOKUP"/>
    <s v="Camping Daily - Full Hook Up: Water, Electric &amp; Sewer"/>
    <n v="365"/>
    <n v="86.166666666666671"/>
    <n v="108"/>
  </r>
  <r>
    <x v="6"/>
    <s v="Campsite 267"/>
    <s v="SKN-267"/>
    <s v="FULL HOOKUP"/>
    <s v="Camping Daily - Full Hook Up: Water, Electric &amp; Sewer"/>
    <n v="365"/>
    <n v="85.166666666666671"/>
    <n v="98"/>
  </r>
  <r>
    <x v="6"/>
    <s v="Campsite 268"/>
    <s v="SKN-268"/>
    <s v="FULL HOOKUP"/>
    <s v="Camping Daily - Full Hook Up: Water, Electric &amp; Sewer"/>
    <n v="365"/>
    <n v="136.91666666666666"/>
    <n v="123"/>
  </r>
  <r>
    <x v="6"/>
    <s v="Campsite 269"/>
    <s v="SKN-269"/>
    <s v="FULL HOOKUP"/>
    <s v="Camping Daily - Full Hook Up: Water, Electric &amp; Sewer"/>
    <n v="365"/>
    <n v="134.83333333333334"/>
    <n v="131"/>
  </r>
  <r>
    <x v="6"/>
    <s v="Campsite 270"/>
    <s v="SKN-270"/>
    <s v="FULL HOOKUP"/>
    <s v="Camping Daily - Full Hook Up: Water, Electric &amp; Sewer"/>
    <n v="365"/>
    <n v="130"/>
    <n v="175"/>
  </r>
  <r>
    <x v="6"/>
    <s v="Campsite 277"/>
    <s v="SKN-277"/>
    <s v="FULL HOOKUP"/>
    <s v="Camping Daily - Full Hook Up: Water, Electric &amp; Sewer"/>
    <n v="365"/>
    <n v="162.25"/>
    <n v="181"/>
  </r>
  <r>
    <x v="6"/>
    <s v="Campsite 278"/>
    <s v="SKN-278"/>
    <s v="FULL HOOKUP"/>
    <s v="Camping Daily - Full Hook Up: Water, Electric &amp; Sewer"/>
    <n v="365"/>
    <n v="124.16666666666667"/>
    <n v="138"/>
  </r>
  <r>
    <x v="6"/>
    <s v="Campsite 279"/>
    <s v="SKN-279"/>
    <s v="FULL HOOKUP"/>
    <s v="Camping Daily - Full Hook Up: Water, Electric &amp; Sewer"/>
    <n v="365"/>
    <n v="185.5"/>
    <n v="168"/>
  </r>
  <r>
    <x v="6"/>
    <s v="Campsite 280"/>
    <s v="SKN-280"/>
    <s v="FULL HOOKUP"/>
    <s v="Camping Daily - Full Hook Up: Water, Electric &amp; Sewer"/>
    <n v="365"/>
    <n v="120.08333333333333"/>
    <n v="122"/>
  </r>
  <r>
    <x v="6"/>
    <s v="Campsite 281"/>
    <s v="SKN-281"/>
    <s v="FULL HOOKUP"/>
    <s v="Camping Daily - Full Hook Up: Water, Electric &amp; Sewer"/>
    <n v="365"/>
    <n v="129.25"/>
    <n v="137"/>
  </r>
  <r>
    <x v="6"/>
    <s v="Campsite 282"/>
    <s v="SKN-282"/>
    <s v="FULL HOOKUP"/>
    <s v="Camping Daily - Full Hook Up: Water, Electric &amp; Sewer"/>
    <n v="365"/>
    <n v="105.25"/>
    <n v="133"/>
  </r>
  <r>
    <x v="6"/>
    <s v="Campsite 283"/>
    <s v="SKN-283"/>
    <s v="FULL HOOKUP"/>
    <s v="Camping Daily - Full Hook Up: Water, Electric &amp; Sewer"/>
    <n v="365"/>
    <n v="149.08333333333334"/>
    <n v="172"/>
  </r>
  <r>
    <x v="6"/>
    <s v="Campsite 284"/>
    <s v="SKN-284"/>
    <s v="FULL HOOKUP"/>
    <s v="Camping Daily - Full Hook Up: Water, Electric &amp; Sewer"/>
    <n v="365"/>
    <n v="125.66666666666667"/>
    <n v="124"/>
  </r>
  <r>
    <x v="6"/>
    <s v="Campsite 285"/>
    <s v="SKN-285"/>
    <s v="FULL HOOKUP"/>
    <s v="Camping Daily - Full Hook Up: Water, Electric &amp; Sewer"/>
    <n v="365"/>
    <n v="138.25"/>
    <n v="157"/>
  </r>
  <r>
    <x v="6"/>
    <s v="Campsite 286"/>
    <s v="SKN-286"/>
    <s v="FULL HOOKUP"/>
    <s v="Camping Daily - Full Hook Up: Water, Electric &amp; Sewer"/>
    <n v="365"/>
    <n v="165.5"/>
    <n v="145"/>
  </r>
  <r>
    <x v="6"/>
    <s v="Campsite 287"/>
    <s v="SKN-287"/>
    <s v="FULL HOOKUP"/>
    <s v="Camping Daily - Full Hook Up: Water, Electric &amp; Sewer"/>
    <n v="365"/>
    <n v="150.08333333333334"/>
    <n v="131"/>
  </r>
  <r>
    <x v="6"/>
    <s v="Campsite 288"/>
    <s v="SKN-288"/>
    <s v="FULL HOOKUP"/>
    <s v="Camping Daily - Full Hook Up: Water, Electric &amp; Sewer"/>
    <n v="365"/>
    <n v="137"/>
    <n v="156"/>
  </r>
  <r>
    <x v="6"/>
    <s v="Campsite 289"/>
    <s v="SKN-289"/>
    <s v="FULL HOOKUP"/>
    <s v="Camping Daily - Full Hook Up: Water, Electric &amp; Sewer"/>
    <n v="365"/>
    <n v="139.75"/>
    <n v="187"/>
  </r>
  <r>
    <x v="6"/>
    <s v="Campsite 290"/>
    <s v="SKN-290"/>
    <s v="FULL HOOKUP"/>
    <s v="Camping Daily - Full Hook Up: Water, Electric &amp; Sewer"/>
    <n v="365"/>
    <n v="131.75"/>
    <n v="149"/>
  </r>
  <r>
    <x v="6"/>
    <s v="Campsite 291"/>
    <s v="SKN-291"/>
    <s v="FULL HOOKUP"/>
    <s v="Camping Daily - Full Hook Up: Water, Electric &amp; Sewer"/>
    <n v="365"/>
    <n v="171.91666666666666"/>
    <n v="170"/>
  </r>
  <r>
    <x v="6"/>
    <s v="Campsite 292"/>
    <s v="SKN-292"/>
    <s v="FULL HOOKUP"/>
    <s v="Camping Daily - Full Hook Up: Water, Electric &amp; Sewer"/>
    <n v="365"/>
    <n v="183.66666666666666"/>
    <n v="177"/>
  </r>
  <r>
    <x v="6"/>
    <s v="Campsite 293"/>
    <s v="SKN-293"/>
    <s v="FULL HOOKUP"/>
    <s v="Camping Daily - Full Hook Up: Water, Electric &amp; Sewer"/>
    <n v="365"/>
    <n v="130.25"/>
    <n v="177"/>
  </r>
  <r>
    <x v="6"/>
    <s v="Campsite 294"/>
    <s v="SKN-294"/>
    <s v="FULL HOOKUP"/>
    <s v="Camping Daily - Full Hook Up: Water, Electric &amp; Sewer"/>
    <n v="365"/>
    <n v="146.25"/>
    <n v="172"/>
  </r>
  <r>
    <x v="6"/>
    <s v="Campsite 321"/>
    <s v="SKN-321"/>
    <s v="FULL HOOKUP"/>
    <s v="Camping Daily - Full Hook Up: Water, Electric &amp; Sewer"/>
    <n v="365"/>
    <n v="129.16666666666666"/>
    <n v="190"/>
  </r>
  <r>
    <x v="6"/>
    <s v="Campsite 322"/>
    <s v="SKN-322"/>
    <s v="FULL HOOKUP"/>
    <s v="Camping Daily - Full Hook Up: Water, Electric &amp; Sewer"/>
    <n v="365"/>
    <n v="146.41666666666666"/>
    <n v="154"/>
  </r>
  <r>
    <x v="6"/>
    <s v="Campsite 323"/>
    <s v="SKN-323"/>
    <s v="FULL HOOKUP"/>
    <s v="Camping Daily - Full Hook Up: Water, Electric &amp; Sewer"/>
    <n v="365"/>
    <n v="173.83333333333334"/>
    <n v="193"/>
  </r>
  <r>
    <x v="6"/>
    <s v="Campsite 324"/>
    <s v="SKN-324"/>
    <s v="FULL HOOKUP"/>
    <s v="Camping Daily - Full Hook Up: Water, Electric &amp; Sewer"/>
    <n v="365"/>
    <n v="169.08333333333334"/>
    <n v="156"/>
  </r>
  <r>
    <x v="6"/>
    <s v="Campsite 325"/>
    <s v="SKN-325"/>
    <s v="FULL HOOKUP"/>
    <s v="Camping Daily - Full Hook Up: Water, Electric &amp; Sewer"/>
    <n v="365"/>
    <n v="148.66666666666666"/>
    <n v="166"/>
  </r>
  <r>
    <x v="6"/>
    <s v="Campsite 326"/>
    <s v="SKN-326"/>
    <s v="FULL HOOKUP"/>
    <s v="Camping Daily - Full Hook Up: Water, Electric &amp; Sewer"/>
    <n v="365"/>
    <n v="176.08333333333334"/>
    <n v="170"/>
  </r>
  <r>
    <x v="6"/>
    <s v="Campsite 327"/>
    <s v="SKN-327"/>
    <s v="FULL HOOKUP"/>
    <s v="Camping Daily - Full Hook Up: Water, Electric &amp; Sewer"/>
    <n v="365"/>
    <n v="126.66666666666667"/>
    <n v="173"/>
  </r>
  <r>
    <x v="6"/>
    <s v="Campsite 328"/>
    <s v="SKN-328"/>
    <s v="FULL HOOKUP"/>
    <s v="Camping Daily - Full Hook Up: Water, Electric &amp; Sewer"/>
    <n v="365"/>
    <n v="110.83333333333333"/>
    <n v="149"/>
  </r>
  <r>
    <x v="6"/>
    <s v="Campsite 331"/>
    <s v="SKN-331"/>
    <s v="FULL HOOKUP"/>
    <s v="Camping Daily - Full Hook Up: Water, Electric &amp; Sewer"/>
    <n v="365"/>
    <n v="130.08333333333334"/>
    <n v="143"/>
  </r>
  <r>
    <x v="6"/>
    <s v="Campsite 332"/>
    <s v="SKN-332"/>
    <s v="FULL HOOKUP"/>
    <s v="Camping Daily - Full Hook Up: Water, Electric &amp; Sewer"/>
    <n v="365"/>
    <n v="159.16666666666666"/>
    <n v="139"/>
  </r>
  <r>
    <x v="6"/>
    <s v="Campsite 333"/>
    <s v="SKN-333"/>
    <s v="FULL HOOKUP"/>
    <s v="Camping Daily - Full Hook Up: Water, Electric &amp; Sewer"/>
    <n v="365"/>
    <n v="103.41666666666667"/>
    <n v="137"/>
  </r>
  <r>
    <x v="6"/>
    <s v="Campsite 334"/>
    <s v="SKN-334"/>
    <s v="FULL HOOKUP"/>
    <s v="Camping Daily - Full Hook Up: Water, Electric &amp; Sewer"/>
    <n v="365"/>
    <n v="130.33333333333334"/>
    <n v="135"/>
  </r>
  <r>
    <x v="6"/>
    <s v="Campsite 335"/>
    <s v="SKN-335"/>
    <s v="FULL HOOKUP"/>
    <s v="Camping Daily - Full Hook Up: Water, Electric &amp; Sewer"/>
    <n v="365"/>
    <n v="108.5"/>
    <n v="195"/>
  </r>
  <r>
    <x v="6"/>
    <s v="Campsite 339"/>
    <s v="SKN-339"/>
    <s v="FULL HOOKUP"/>
    <s v="Camping Daily - Full Hook Up: Water, Electric &amp; Sewer"/>
    <n v="365"/>
    <n v="145.16666666666666"/>
    <n v="163"/>
  </r>
  <r>
    <x v="6"/>
    <s v="Campsite 340"/>
    <s v="SKN-340"/>
    <s v="FULL HOOKUP"/>
    <s v="Camping Daily - Full Hook Up: Water, Electric &amp; Sewer"/>
    <n v="365"/>
    <n v="164.75"/>
    <n v="160"/>
  </r>
  <r>
    <x v="6"/>
    <s v="Campsite 341"/>
    <s v="SKN-341"/>
    <s v="FULL HOOKUP"/>
    <s v="Camping Daily - Full Hook Up: Water, Electric &amp; Sewer"/>
    <n v="365"/>
    <n v="135.08333333333334"/>
    <n v="151"/>
  </r>
  <r>
    <x v="6"/>
    <s v="Campsite 342"/>
    <s v="SKN-342"/>
    <s v="FULL HOOKUP"/>
    <s v="Camping Daily - Full Hook Up: Water, Electric &amp; Sewer"/>
    <n v="365"/>
    <n v="100.5"/>
    <n v="126"/>
  </r>
  <r>
    <x v="6"/>
    <s v="Campsite 343"/>
    <s v="SKN-343"/>
    <s v="FULL HOOKUP"/>
    <s v="Camping Daily - Full Hook Up: Water, Electric &amp; Sewer"/>
    <n v="365"/>
    <n v="173.75"/>
    <n v="143"/>
  </r>
  <r>
    <x v="6"/>
    <s v="Campsite 344"/>
    <s v="SKN-344"/>
    <s v="FULL HOOKUP"/>
    <s v="Camping Daily - Full Hook Up: Water, Electric &amp; Sewer"/>
    <n v="365"/>
    <n v="137"/>
    <n v="129"/>
  </r>
  <r>
    <x v="6"/>
    <s v="Campsite 345"/>
    <s v="SKN-345"/>
    <s v="FULL HOOKUP"/>
    <s v="Camping Daily - Full Hook Up: Water, Electric &amp; Sewer"/>
    <n v="365"/>
    <n v="98.666666666666671"/>
    <n v="137"/>
  </r>
  <r>
    <x v="6"/>
    <s v="Campsite 346"/>
    <s v="SKN-346"/>
    <s v="FULL HOOKUP"/>
    <s v="Camping Daily - Full Hook Up: Water, Electric &amp; Sewer"/>
    <n v="365"/>
    <n v="94.666666666666671"/>
    <n v="127"/>
  </r>
  <r>
    <x v="6"/>
    <s v="Campsite 347"/>
    <s v="SKN-347"/>
    <s v="FULL HOOKUP"/>
    <s v="Camping Daily - Full Hook Up: Water, Electric &amp; Sewer"/>
    <n v="365"/>
    <n v="109.91666666666667"/>
    <n v="142"/>
  </r>
  <r>
    <x v="6"/>
    <s v="Campsite 348"/>
    <s v="SKN-348"/>
    <s v="FULL HOOKUP"/>
    <s v="Camping Daily - Full Hook Up: Water, Electric &amp; Sewer"/>
    <n v="365"/>
    <n v="93.25"/>
    <n v="148"/>
  </r>
  <r>
    <x v="6"/>
    <s v="Campsite 351"/>
    <s v="SKN-351"/>
    <s v="FULL HOOKUP"/>
    <s v="Camping Daily - Full Hook Up: Water, Electric &amp; Sewer"/>
    <n v="365"/>
    <n v="119.25"/>
    <n v="162"/>
  </r>
  <r>
    <x v="6"/>
    <s v="Campsite 352"/>
    <s v="SKN-352"/>
    <s v="FULL HOOKUP"/>
    <s v="Camping Daily - Full Hook Up: Water, Electric &amp; Sewer"/>
    <n v="365"/>
    <n v="163.58333333333334"/>
    <n v="147"/>
  </r>
  <r>
    <x v="6"/>
    <s v="Campsite 353"/>
    <s v="SKN-353"/>
    <s v="FULL HOOKUP"/>
    <s v="Camping Daily - Full Hook Up: Water, Electric &amp; Sewer"/>
    <n v="365"/>
    <n v="136.75"/>
    <n v="143"/>
  </r>
  <r>
    <x v="6"/>
    <s v="Campsite 354"/>
    <s v="SKN-354"/>
    <s v="FULL HOOKUP"/>
    <s v="Camping Daily - Full Hook Up: Water, Electric &amp; Sewer"/>
    <n v="365"/>
    <n v="108.25"/>
    <n v="177"/>
  </r>
  <r>
    <x v="6"/>
    <s v="Campsite 356"/>
    <s v="SKN-356"/>
    <s v="FULL HOOKUP"/>
    <s v="Camping Daily - Full Hook Up: Water, Electric &amp; Sewer"/>
    <n v="365"/>
    <n v="270.66666666666669"/>
    <n v="154"/>
  </r>
  <r>
    <x v="6"/>
    <s v="Campsite 357"/>
    <s v="SKN-357"/>
    <s v="FULL HOOKUP"/>
    <s v="Camping Daily - Full Hook Up: Water, Electric &amp; Sewer"/>
    <n v="365"/>
    <n v="200.75"/>
    <n v="217"/>
  </r>
  <r>
    <x v="6"/>
    <s v="Campsite 358"/>
    <s v="SKN-358"/>
    <s v="FULL HOOKUP"/>
    <s v="Camping Daily - Full Hook Up: Water, Electric &amp; Sewer"/>
    <n v="365"/>
    <n v="108.5"/>
    <n v="179"/>
  </r>
  <r>
    <x v="6"/>
    <s v="Campsite 361"/>
    <s v="SKN-361"/>
    <s v="FULL HOOKUP"/>
    <s v="Camping Daily - Full Hook Up: Water, Electric &amp; Sewer"/>
    <n v="365"/>
    <n v="147.16666666666666"/>
    <n v="146"/>
  </r>
  <r>
    <x v="6"/>
    <s v="Campsite 362"/>
    <s v="SKN-362"/>
    <s v="FULL HOOKUP"/>
    <s v="Camping Daily - Full Hook Up: Water, Electric &amp; Sewer"/>
    <n v="365"/>
    <n v="165.66666666666666"/>
    <n v="169"/>
  </r>
  <r>
    <x v="6"/>
    <s v="Campsite 363"/>
    <s v="SKN-363"/>
    <s v="FULL HOOKUP"/>
    <s v="Camping Daily - Full Hook Up: Water, Electric &amp; Sewer"/>
    <n v="365"/>
    <n v="142.5"/>
    <n v="157"/>
  </r>
  <r>
    <x v="6"/>
    <s v="Campsite 364"/>
    <s v="SKN-364"/>
    <s v="FULL HOOKUP"/>
    <s v="Camping Daily - Full Hook Up: Water, Electric &amp; Sewer"/>
    <n v="365"/>
    <n v="149.16666666666666"/>
    <n v="178"/>
  </r>
  <r>
    <x v="6"/>
    <s v="Campsite 365"/>
    <s v="SKN-365"/>
    <s v="FULL HOOKUP"/>
    <s v="Camping Daily - Full Hook Up: Water, Electric &amp; Sewer"/>
    <n v="365"/>
    <n v="157.33333333333334"/>
    <n v="153"/>
  </r>
  <r>
    <x v="6"/>
    <s v="Campsite 366"/>
    <s v="SKN-366"/>
    <s v="FULL HOOKUP"/>
    <s v="Camping Daily - Full Hook Up: Water, Electric &amp; Sewer"/>
    <n v="365"/>
    <n v="103.58333333333333"/>
    <n v="162"/>
  </r>
  <r>
    <x v="6"/>
    <s v="Campsite 367"/>
    <s v="SKN-367"/>
    <s v="FULL HOOKUP"/>
    <s v="Camping Daily - Full Hook Up: Water, Electric &amp; Sewer"/>
    <n v="365"/>
    <n v="250.75"/>
    <n v="201"/>
  </r>
  <r>
    <x v="6"/>
    <s v="Campsite 368"/>
    <s v="SKN-368"/>
    <s v="FULL HOOKUP"/>
    <s v="Camping Daily - Full Hook Up: Water, Electric &amp; Sewer"/>
    <n v="365"/>
    <n v="170.91666666666666"/>
    <n v="209"/>
  </r>
  <r>
    <x v="6"/>
    <s v="Campsite 369"/>
    <s v="SKN-369"/>
    <s v="FULL HOOKUP"/>
    <s v="Camping Daily - Full Hook Up: Water, Electric &amp; Sewer"/>
    <n v="365"/>
    <n v="165.91666666666666"/>
    <n v="160"/>
  </r>
  <r>
    <x v="6"/>
    <s v="Campsite 370"/>
    <s v="SKN-370"/>
    <s v="FULL HOOKUP"/>
    <s v="Camping Daily - Full Hook Up: Water, Electric &amp; Sewer"/>
    <n v="365"/>
    <n v="129.75"/>
    <n v="159"/>
  </r>
  <r>
    <x v="6"/>
    <s v="Campsite 373"/>
    <s v="SKN-373"/>
    <s v="FULL HOOKUP"/>
    <s v="Camping Daily - Full Hook Up: Water, Electric &amp; Sewer"/>
    <n v="365"/>
    <n v="999"/>
    <n v="217"/>
  </r>
  <r>
    <x v="6"/>
    <s v="Campsite 374"/>
    <s v="SKN-374"/>
    <s v="FULL HOOKUP"/>
    <s v="Camping Daily - Full Hook Up: Water, Electric &amp; Sewer"/>
    <n v="365"/>
    <n v="1312.75"/>
    <n v="206"/>
  </r>
  <r>
    <x v="6"/>
    <s v="Campsite 375"/>
    <s v="SKN-375"/>
    <s v="FULL HOOKUP"/>
    <s v="Camping Daily - Full Hook Up: Water, Electric &amp; Sewer"/>
    <n v="365"/>
    <n v="1098.75"/>
    <n v="218"/>
  </r>
  <r>
    <x v="6"/>
    <s v="Campsite 376"/>
    <s v="SKN-376"/>
    <s v="FULL HOOKUP"/>
    <s v="Camping Daily - Full Hook Up: Water, Electric &amp; Sewer"/>
    <n v="365"/>
    <n v="965"/>
    <n v="193"/>
  </r>
  <r>
    <x v="6"/>
    <s v="Campsite 377"/>
    <s v="SKN-377"/>
    <s v="FULL HOOKUP"/>
    <s v="Camping Daily - Full Hook Up: Water, Electric &amp; Sewer"/>
    <n v="365"/>
    <n v="840.41666666666663"/>
    <n v="228"/>
  </r>
  <r>
    <x v="6"/>
    <s v="Campsite 378"/>
    <s v="SKN-378"/>
    <s v="FULL HOOKUP"/>
    <s v="Camping Daily - Full Hook Up: Water, Electric &amp; Sewer"/>
    <n v="365"/>
    <n v="653.9"/>
    <n v="84"/>
  </r>
  <r>
    <x v="6"/>
    <s v="Campsite 379"/>
    <s v="SKN-379"/>
    <s v="FULL HOOKUP"/>
    <s v="Camping Daily - Full Hook Up: Water, Electric &amp; Sewer"/>
    <n v="365"/>
    <n v="1139.3333333333333"/>
    <n v="190"/>
  </r>
  <r>
    <x v="6"/>
    <s v="Campsite 380"/>
    <s v="SKN-380"/>
    <s v="FULL HOOKUP"/>
    <s v="Camping Daily - Full Hook Up: Water, Electric &amp; Sewer"/>
    <n v="365"/>
    <n v="0"/>
    <n v="2"/>
  </r>
  <r>
    <x v="6"/>
    <s v="Campsite 181"/>
    <s v="SKN-181"/>
    <s v="HOST - DRY"/>
    <s v="Camping Daily - Dry Camping"/>
    <n v="365"/>
    <n v="30.7"/>
    <n v="13"/>
  </r>
  <r>
    <x v="5"/>
    <s v="Campsite B9"/>
    <s v="MFL-B09"/>
    <s v="HOST - FULL"/>
    <s v="Camping Daily - Full Hook Up: Water, Electric &amp; Sewer"/>
    <n v="365"/>
    <n v="452"/>
    <n v="0"/>
  </r>
  <r>
    <x v="0"/>
    <s v="Campsite 240"/>
    <s v="RJU-240"/>
    <s v="HOST - FULL"/>
    <s v="Camping Daily - Full Hook Up: Water, Electric &amp; Sewer"/>
    <n v="365"/>
    <n v="347.66666666666669"/>
    <n v="266"/>
  </r>
  <r>
    <x v="0"/>
    <s v="Campsite 242"/>
    <s v="RJU-242"/>
    <s v="HOST - FULL"/>
    <s v="Camping Daily - Full Hook Up: Water, Electric &amp; Sewer"/>
    <n v="365"/>
    <n v="0"/>
    <n v="0"/>
  </r>
  <r>
    <x v="0"/>
    <s v="Campsite 253"/>
    <s v="RJU-253"/>
    <s v="HOST - FULL"/>
    <s v="Camping Daily - Full Hook Up: Water, Electric &amp; Sewer"/>
    <n v="365"/>
    <n v="72.75"/>
    <n v="0"/>
  </r>
  <r>
    <x v="0"/>
    <s v="Campsite 259"/>
    <s v="RJU-259"/>
    <s v="HOST - FULL"/>
    <s v="Camping Daily - Full Hook Up: Water, Electric &amp; Sewer"/>
    <n v="365"/>
    <n v="30.2"/>
    <n v="45"/>
  </r>
  <r>
    <x v="6"/>
    <s v="Campsite 110"/>
    <s v="SKN-110"/>
    <s v="HOST - FULL"/>
    <s v="Camping Daily - Full Hook Up: Water, Electric &amp; Sewer"/>
    <n v="365"/>
    <n v="4.333333333333333"/>
    <n v="11"/>
  </r>
  <r>
    <x v="6"/>
    <s v="Campsite 111"/>
    <s v="SKN-111"/>
    <s v="HOST - FULL"/>
    <s v="Camping Daily - Full Hook Up: Water, Electric &amp; Sewer"/>
    <n v="365"/>
    <n v="0"/>
    <n v="0"/>
  </r>
  <r>
    <x v="6"/>
    <s v="Campsite 125"/>
    <s v="SKN-125"/>
    <s v="HOST - FULL"/>
    <s v="Camping Daily - Full Hook Up: Water, Electric &amp; Sewer"/>
    <n v="365"/>
    <n v="9"/>
    <n v="0"/>
  </r>
  <r>
    <x v="6"/>
    <s v="Campsite 126"/>
    <s v="SKN-126"/>
    <s v="HOST - FULL"/>
    <s v="Camping Daily - Full Hook Up: Water, Electric &amp; Sewer"/>
    <n v="365"/>
    <n v="46.555555555555557"/>
    <n v="7"/>
  </r>
  <r>
    <x v="6"/>
    <s v="Campsite 147"/>
    <s v="SKN-147"/>
    <s v="HOST - FULL"/>
    <s v="Camping Daily - Full Hook Up: Water, Electric &amp; Sewer"/>
    <n v="365"/>
    <n v="0"/>
    <n v="0"/>
  </r>
  <r>
    <x v="6"/>
    <s v="Campsite 148"/>
    <s v="SKN-148"/>
    <s v="HOST - FULL"/>
    <s v="Camping Daily - Full Hook Up: Water, Electric &amp; Sewer"/>
    <n v="365"/>
    <n v="4.666666666666667"/>
    <n v="9"/>
  </r>
  <r>
    <x v="6"/>
    <s v="Campsite 176"/>
    <s v="SKN-176"/>
    <s v="HOST - FULL"/>
    <s v="Camping Daily - Full Hook Up: Water, Electric &amp; Sewer"/>
    <n v="365"/>
    <n v="1"/>
    <n v="0"/>
  </r>
  <r>
    <x v="6"/>
    <s v="Campsite 223"/>
    <s v="SKN-223"/>
    <s v="HOST - FULL"/>
    <s v="Camping Daily - Full Hook Up: Water, Electric &amp; Sewer"/>
    <n v="365"/>
    <n v="0"/>
    <n v="2"/>
  </r>
  <r>
    <x v="6"/>
    <s v="Campsite 224"/>
    <s v="SKN-224"/>
    <s v="HOST - FULL"/>
    <s v="Camping Daily - Full Hook Up: Water, Electric &amp; Sewer"/>
    <n v="365"/>
    <n v="28"/>
    <n v="10"/>
  </r>
  <r>
    <x v="6"/>
    <s v="Campsite 246"/>
    <s v="SKN-246"/>
    <s v="HOST - FULL"/>
    <s v="Camping Daily - Full Hook Up: Water, Electric &amp; Sewer"/>
    <n v="365"/>
    <n v="67.833333333333329"/>
    <n v="6"/>
  </r>
  <r>
    <x v="6"/>
    <s v="Campsite 247"/>
    <s v="SKN-247"/>
    <s v="HOST - FULL"/>
    <s v="Camping Daily - Full Hook Up: Water, Electric &amp; Sewer"/>
    <n v="365"/>
    <n v="6.5"/>
    <n v="3"/>
  </r>
  <r>
    <x v="6"/>
    <s v="Campsite 248"/>
    <s v="SKN-248"/>
    <s v="HOST - FULL"/>
    <s v="Camping Daily - Full Hook Up: Water, Electric &amp; Sewer"/>
    <n v="365"/>
    <n v="4"/>
    <n v="2"/>
  </r>
  <r>
    <x v="6"/>
    <s v="Campsite 271"/>
    <s v="SKN-271"/>
    <s v="HOST - FULL"/>
    <s v="Camping Daily - Full Hook Up: Water, Electric &amp; Sewer"/>
    <n v="365"/>
    <n v="150.41666666666666"/>
    <n v="28"/>
  </r>
  <r>
    <x v="6"/>
    <s v="Campsite 272"/>
    <s v="SKN-272"/>
    <s v="HOST - FULL"/>
    <s v="Camping Daily - Full Hook Up: Water, Electric &amp; Sewer"/>
    <n v="365"/>
    <n v="33.200000000000003"/>
    <n v="2"/>
  </r>
  <r>
    <x v="6"/>
    <s v="Campsite 273"/>
    <s v="SKN-273"/>
    <s v="HOST - FULL"/>
    <s v="Camping Daily - Full Hook Up: Water, Electric &amp; Sewer"/>
    <n v="365"/>
    <n v="8.5"/>
    <n v="2"/>
  </r>
  <r>
    <x v="6"/>
    <s v="Campsite 275"/>
    <s v="SKN-275"/>
    <s v="HOST - FULL"/>
    <s v="Camping Daily - Full Hook Up: Water, Electric &amp; Sewer"/>
    <n v="365"/>
    <n v="0"/>
    <n v="2"/>
  </r>
  <r>
    <x v="6"/>
    <s v="Campsite 276"/>
    <s v="SKN-276"/>
    <s v="HOST - FULL"/>
    <s v="Camping Daily - Full Hook Up: Water, Electric &amp; Sewer"/>
    <n v="365"/>
    <n v="21.111111111111111"/>
    <n v="69"/>
  </r>
  <r>
    <x v="6"/>
    <s v="Campsite 318"/>
    <s v="SKN-318"/>
    <s v="HOST - FULL"/>
    <s v="Camping Daily - Full Hook Up: Water, Electric &amp; Sewer"/>
    <n v="365"/>
    <n v="53.2"/>
    <n v="60"/>
  </r>
  <r>
    <x v="6"/>
    <s v="Campsite 319"/>
    <s v="SKN-319"/>
    <s v="HOST - FULL"/>
    <s v="Camping Daily - Full Hook Up: Water, Electric &amp; Sewer"/>
    <n v="365"/>
    <n v="0"/>
    <n v="2"/>
  </r>
  <r>
    <x v="6"/>
    <s v="Campsite 336"/>
    <s v="SKN-336"/>
    <s v="HOST - FULL"/>
    <s v="Camping Daily - Full Hook Up: Water, Electric &amp; Sewer"/>
    <n v="365"/>
    <n v="88.545454545454547"/>
    <n v="39"/>
  </r>
  <r>
    <x v="6"/>
    <s v="Campsite 337"/>
    <s v="SKN-337"/>
    <s v="HOST - FULL"/>
    <s v="Camping Daily - Full Hook Up: Water, Electric &amp; Sewer"/>
    <n v="365"/>
    <n v="1"/>
    <n v="2"/>
  </r>
  <r>
    <x v="6"/>
    <s v="Campsite 372"/>
    <s v="SKN-372"/>
    <s v="HOST - FULL"/>
    <s v="Camping Daily - Full Hook Up: Water, Electric &amp; Sewer"/>
    <n v="365"/>
    <n v="0"/>
    <n v="2"/>
  </r>
  <r>
    <x v="5"/>
    <s v="Campsite B1"/>
    <s v="MFL-B01"/>
    <s v="HOST - PARTIAL"/>
    <s v="Camping Daily - Campsite w/ Water &amp; Electric"/>
    <n v="365"/>
    <n v="638.25"/>
    <n v="3"/>
  </r>
  <r>
    <x v="5"/>
    <s v="Campsite B2"/>
    <s v="MFL-B02"/>
    <s v="HOST - PARTIAL"/>
    <s v="Camping Daily - Campsite w/ Water &amp; Electric"/>
    <n v="365"/>
    <n v="76.142857142857139"/>
    <n v="47"/>
  </r>
  <r>
    <x v="5"/>
    <s v="Campsite B3"/>
    <s v="MFL-B03"/>
    <s v="HOST - PARTIAL"/>
    <s v="Camping Daily - Campsite w/ Water &amp; Electric"/>
    <n v="365"/>
    <n v="102.8"/>
    <n v="20"/>
  </r>
  <r>
    <x v="5"/>
    <s v="Campsite B4"/>
    <s v="MFL-B04"/>
    <s v="HOST - PARTIAL"/>
    <s v="Camping Daily - Campsite w/ Water &amp; Electric"/>
    <n v="365"/>
    <n v="179.71428571428572"/>
    <n v="28"/>
  </r>
  <r>
    <x v="5"/>
    <s v="Campsite B5"/>
    <s v="MFL-B05"/>
    <s v="HOST - PARTIAL"/>
    <s v="Camping Daily - Campsite w/ Water &amp; Electric"/>
    <n v="365"/>
    <n v="87.333333333333329"/>
    <n v="2"/>
  </r>
  <r>
    <x v="5"/>
    <s v="Campsite C44"/>
    <s v="MFL-C44"/>
    <s v="HOST - PARTIAL"/>
    <s v="Camping Daily - Campsite w/ Water &amp; Electric"/>
    <n v="365"/>
    <n v="238.33333333333334"/>
    <n v="3"/>
  </r>
  <r>
    <x v="5"/>
    <s v="Campsite C73"/>
    <s v="MFL-C73"/>
    <s v="HOST - PARTIAL"/>
    <s v="Camping Daily - Campsite w/ Water &amp; Electric"/>
    <n v="365"/>
    <n v="45.571428571428569"/>
    <n v="0"/>
  </r>
  <r>
    <x v="5"/>
    <s v="Campsite C83"/>
    <s v="MFL-C83"/>
    <s v="HOST - PARTIAL"/>
    <s v="Camping Daily - Campsite w/ Water &amp; Electric"/>
    <n v="365"/>
    <n v="186.1"/>
    <n v="134"/>
  </r>
  <r>
    <x v="0"/>
    <s v="Campsite 18"/>
    <s v="RJU-018"/>
    <s v="HOST - PARTIAL"/>
    <s v="Camping Daily - Campsite w/ Water &amp; Electric"/>
    <n v="365"/>
    <n v="1"/>
    <n v="14"/>
  </r>
  <r>
    <x v="0"/>
    <s v="Campsite 19"/>
    <s v="RJU-019"/>
    <s v="HOST - PARTIAL"/>
    <s v="Camping Daily - Campsite w/ Water &amp; Electric"/>
    <n v="365"/>
    <n v="285.75"/>
    <n v="39"/>
  </r>
  <r>
    <x v="0"/>
    <s v="Campsite 64"/>
    <s v="RJU-064"/>
    <s v="HOST - PARTIAL"/>
    <s v="Camping Daily - Campsite w/ Water &amp; Electric"/>
    <n v="365"/>
    <n v="36.428571428571431"/>
    <n v="0"/>
  </r>
  <r>
    <x v="0"/>
    <s v="Campsite 65"/>
    <s v="RJU-065"/>
    <s v="HOST - PARTIAL"/>
    <s v="Camping Daily - Campsite w/ Water &amp; Electric"/>
    <n v="365"/>
    <n v="0"/>
    <n v="0"/>
  </r>
  <r>
    <x v="0"/>
    <s v="Campsite 66"/>
    <s v="RJU-066"/>
    <s v="HOST - PARTIAL"/>
    <s v="Camping Daily - Campsite w/ Water &amp; Electric"/>
    <n v="365"/>
    <n v="9"/>
    <n v="0"/>
  </r>
  <r>
    <x v="0"/>
    <s v="Campsite 67"/>
    <s v="RJU-067"/>
    <s v="HOST - PARTIAL"/>
    <s v="Camping Daily - Campsite w/ Water &amp; Electric"/>
    <n v="365"/>
    <n v="72.625"/>
    <n v="14"/>
  </r>
  <r>
    <x v="0"/>
    <s v="Campsite 68"/>
    <s v="RJU-068"/>
    <s v="HOST - PARTIAL"/>
    <s v="Camping Daily - Campsite w/ Water &amp; Electric"/>
    <n v="365"/>
    <n v="0"/>
    <n v="0"/>
  </r>
  <r>
    <x v="6"/>
    <s v="Campsite 177"/>
    <s v="SKN-177"/>
    <s v="HOST - PARTIAL"/>
    <s v="Camping Daily - Campsite w/ Water &amp; Electric"/>
    <n v="365"/>
    <n v="2"/>
    <n v="12"/>
  </r>
  <r>
    <x v="6"/>
    <s v="Campsite 180"/>
    <s v="SKN-180"/>
    <s v="HOST - PARTIAL"/>
    <s v="Camping Daily - Campsite w/ Water &amp; Electric"/>
    <n v="365"/>
    <n v="72.25"/>
    <n v="23"/>
  </r>
  <r>
    <x v="1"/>
    <s v="Campsite 2"/>
    <s v="CAH-002"/>
    <s v="PARTIAL HOOKUP (W/E)"/>
    <s v="Camping Daily - Campsite w/ Water &amp; Electric"/>
    <n v="365"/>
    <n v="117.08333333333333"/>
    <n v="157"/>
  </r>
  <r>
    <x v="1"/>
    <s v="Campsite 3"/>
    <s v="CAH-003"/>
    <s v="PARTIAL HOOKUP (W/E)"/>
    <s v="Camping Daily - Campsite w/ Water &amp; Electric"/>
    <n v="365"/>
    <n v="90.909090909090907"/>
    <n v="129"/>
  </r>
  <r>
    <x v="1"/>
    <s v="Campsite 4"/>
    <s v="CAH-004"/>
    <s v="PARTIAL HOOKUP (W/E)"/>
    <s v="Camping Daily - Campsite w/ Water &amp; Electric"/>
    <n v="365"/>
    <n v="146.5"/>
    <n v="115"/>
  </r>
  <r>
    <x v="1"/>
    <s v="Campsite 5"/>
    <s v="CAH-005"/>
    <s v="PARTIAL HOOKUP (W/E)"/>
    <s v="Camping Daily - Campsite w/ Water &amp; Electric"/>
    <n v="365"/>
    <n v="148.80000000000001"/>
    <n v="112"/>
  </r>
  <r>
    <x v="1"/>
    <s v="Campsite 6"/>
    <s v="CAH-006"/>
    <s v="PARTIAL HOOKUP (W/E)"/>
    <s v="Camping Daily - Campsite w/ Water &amp; Electric"/>
    <n v="365"/>
    <n v="99.6"/>
    <n v="119"/>
  </r>
  <r>
    <x v="1"/>
    <s v="Campsite 7"/>
    <s v="CAH-007"/>
    <s v="PARTIAL HOOKUP (W/E)"/>
    <s v="Camping Daily - Campsite w/ Water &amp; Electric"/>
    <n v="365"/>
    <n v="83.1"/>
    <n v="102"/>
  </r>
  <r>
    <x v="1"/>
    <s v="Campsite 8"/>
    <s v="CAH-008"/>
    <s v="PARTIAL HOOKUP (W/E)"/>
    <s v="Camping Daily - Campsite w/ Water &amp; Electric"/>
    <n v="365"/>
    <n v="109.4"/>
    <n v="107"/>
  </r>
  <r>
    <x v="1"/>
    <s v="Campsite 9"/>
    <s v="CAH-009"/>
    <s v="PARTIAL HOOKUP (W/E)"/>
    <s v="Camping Daily - Campsite w/ Water &amp; Electric"/>
    <n v="365"/>
    <n v="103"/>
    <n v="105"/>
  </r>
  <r>
    <x v="1"/>
    <s v="Campsite 10"/>
    <s v="CAH-010"/>
    <s v="PARTIAL HOOKUP (W/E)"/>
    <s v="Camping Daily - Campsite w/ Water &amp; Electric"/>
    <n v="365"/>
    <n v="98"/>
    <n v="126"/>
  </r>
  <r>
    <x v="1"/>
    <s v="Campsite 11"/>
    <s v="CAH-011"/>
    <s v="PARTIAL HOOKUP (W/E)"/>
    <s v="Camping Daily - Campsite w/ Water &amp; Electric"/>
    <n v="365"/>
    <n v="100.7"/>
    <n v="108"/>
  </r>
  <r>
    <x v="1"/>
    <s v="Campsite 12"/>
    <s v="CAH-012"/>
    <s v="PARTIAL HOOKUP (W/E)"/>
    <s v="Camping Daily - Campsite w/ Water &amp; Electric"/>
    <n v="365"/>
    <n v="84.571428571428569"/>
    <n v="88"/>
  </r>
  <r>
    <x v="1"/>
    <s v="Campsite 13"/>
    <s v="CAH-013"/>
    <s v="PARTIAL HOOKUP (W/E)"/>
    <s v="Camping Daily - Campsite w/ Water &amp; Electric"/>
    <n v="365"/>
    <n v="114.875"/>
    <n v="121"/>
  </r>
  <r>
    <x v="1"/>
    <s v="Campsite 14"/>
    <s v="CAH-014"/>
    <s v="PARTIAL HOOKUP (W/E)"/>
    <s v="Camping Daily - Campsite w/ Water &amp; Electric"/>
    <n v="365"/>
    <n v="77.8"/>
    <n v="98"/>
  </r>
  <r>
    <x v="1"/>
    <s v="Campsite 15"/>
    <s v="CAH-015"/>
    <s v="PARTIAL HOOKUP (W/E)"/>
    <s v="Camping Daily - Campsite w/ Water &amp; Electric"/>
    <n v="365"/>
    <n v="134"/>
    <n v="134"/>
  </r>
  <r>
    <x v="1"/>
    <s v="Campsite 16"/>
    <s v="CAH-016"/>
    <s v="PARTIAL HOOKUP (W/E)"/>
    <s v="Camping Daily - Campsite w/ Water &amp; Electric"/>
    <n v="365"/>
    <n v="109.42857142857143"/>
    <n v="87"/>
  </r>
  <r>
    <x v="1"/>
    <s v="Campsite 17"/>
    <s v="CAH-017"/>
    <s v="PARTIAL HOOKUP (W/E)"/>
    <s v="Camping Daily - Campsite w/ Water &amp; Electric"/>
    <n v="365"/>
    <n v="147.71428571428572"/>
    <n v="123"/>
  </r>
  <r>
    <x v="1"/>
    <s v="Campsite 18"/>
    <s v="CAH-018"/>
    <s v="PARTIAL HOOKUP (W/E)"/>
    <s v="Camping Daily - Campsite w/ Water &amp; Electric"/>
    <n v="365"/>
    <n v="45.857142857142854"/>
    <n v="77"/>
  </r>
  <r>
    <x v="1"/>
    <s v="Campsite 19"/>
    <s v="CAH-019"/>
    <s v="PARTIAL HOOKUP (W/E)"/>
    <s v="Camping Daily - Campsite w/ Water &amp; Electric"/>
    <n v="365"/>
    <n v="110.14285714285714"/>
    <n v="105"/>
  </r>
  <r>
    <x v="1"/>
    <s v="Campsite 20"/>
    <s v="CAH-020"/>
    <s v="PARTIAL HOOKUP (W/E)"/>
    <s v="Camping Daily - Campsite w/ Water &amp; Electric"/>
    <n v="365"/>
    <n v="57.285714285714285"/>
    <n v="62"/>
  </r>
  <r>
    <x v="1"/>
    <s v="Campsite 21"/>
    <s v="CAH-021"/>
    <s v="PARTIAL HOOKUP (W/E)"/>
    <s v="Camping Daily - Campsite w/ Water &amp; Electric"/>
    <n v="365"/>
    <n v="131.22222222222223"/>
    <n v="127"/>
  </r>
  <r>
    <x v="1"/>
    <s v="Campsite 22"/>
    <s v="CAH-022"/>
    <s v="PARTIAL HOOKUP (W/E)"/>
    <s v="Camping Daily - Campsite w/ Water &amp; Electric"/>
    <n v="365"/>
    <n v="84"/>
    <n v="103"/>
  </r>
  <r>
    <x v="1"/>
    <s v="Campsite 23"/>
    <s v="CAH-023"/>
    <s v="PARTIAL HOOKUP (W/E)"/>
    <s v="Camping Daily - Campsite w/ Water &amp; Electric"/>
    <n v="365"/>
    <n v="112.7"/>
    <n v="103"/>
  </r>
  <r>
    <x v="1"/>
    <s v="Campsite 24"/>
    <s v="CAH-024"/>
    <s v="PARTIAL HOOKUP (W/E)"/>
    <s v="Camping Daily - Campsite w/ Water &amp; Electric"/>
    <n v="365"/>
    <n v="103.66666666666667"/>
    <n v="96"/>
  </r>
  <r>
    <x v="1"/>
    <s v="Campsite 25"/>
    <s v="CAH-025"/>
    <s v="PARTIAL HOOKUP (W/E)"/>
    <s v="Camping Daily - Campsite w/ Water &amp; Electric"/>
    <n v="365"/>
    <n v="117.1"/>
    <n v="116"/>
  </r>
  <r>
    <x v="1"/>
    <s v="Campsite 26"/>
    <s v="CAH-026"/>
    <s v="PARTIAL HOOKUP (W/E)"/>
    <s v="Camping Daily - Campsite w/ Water &amp; Electric"/>
    <n v="365"/>
    <n v="118.75"/>
    <n v="92"/>
  </r>
  <r>
    <x v="1"/>
    <s v="Campsite 27"/>
    <s v="CAH-027"/>
    <s v="PARTIAL HOOKUP (W/E)"/>
    <s v="Camping Daily - Campsite w/ Water &amp; Electric"/>
    <n v="365"/>
    <n v="168.3"/>
    <n v="104"/>
  </r>
  <r>
    <x v="1"/>
    <s v="Campsite 29"/>
    <s v="CAH-029"/>
    <s v="PARTIAL HOOKUP (W/E)"/>
    <s v="Camping Daily - Campsite w/ Water &amp; Electric"/>
    <n v="365"/>
    <n v="131.80000000000001"/>
    <n v="120"/>
  </r>
  <r>
    <x v="1"/>
    <s v="Campsite 31"/>
    <s v="CAH-031"/>
    <s v="PARTIAL HOOKUP (W/E)"/>
    <s v="Camping Daily - Campsite w/ Water &amp; Electric"/>
    <n v="365"/>
    <n v="147.1"/>
    <n v="121"/>
  </r>
  <r>
    <x v="1"/>
    <s v="Campsite 32"/>
    <s v="CAH-032"/>
    <s v="PARTIAL HOOKUP (W/E)"/>
    <s v="Camping Daily - Campsite w/ Water &amp; Electric"/>
    <n v="365"/>
    <n v="156.63636363636363"/>
    <n v="135"/>
  </r>
  <r>
    <x v="1"/>
    <s v="Campsite 33"/>
    <s v="CAH-033"/>
    <s v="PARTIAL HOOKUP (W/E)"/>
    <s v="Camping Daily - Campsite w/ Water &amp; Electric"/>
    <n v="365"/>
    <n v="174.63636363636363"/>
    <n v="159"/>
  </r>
  <r>
    <x v="1"/>
    <s v="Campsite 34"/>
    <s v="CAH-034"/>
    <s v="PARTIAL HOOKUP (W/E)"/>
    <s v="Camping Daily - Campsite w/ Water &amp; Electric"/>
    <n v="365"/>
    <n v="140"/>
    <n v="140"/>
  </r>
  <r>
    <x v="1"/>
    <s v="Campsite 35"/>
    <s v="CAH-035"/>
    <s v="PARTIAL HOOKUP (W/E)"/>
    <s v="Camping Daily - Campsite w/ Water &amp; Electric"/>
    <n v="365"/>
    <n v="125.33333333333333"/>
    <n v="19"/>
  </r>
  <r>
    <x v="1"/>
    <s v="Campsite 36"/>
    <s v="CAH-036"/>
    <s v="PARTIAL HOOKUP (W/E)"/>
    <s v="Camping Daily - Campsite w/ Water &amp; Electric"/>
    <n v="365"/>
    <n v="123"/>
    <n v="179"/>
  </r>
  <r>
    <x v="1"/>
    <s v="Campsite 37"/>
    <s v="CAH-037"/>
    <s v="PARTIAL HOOKUP (W/E)"/>
    <s v="Camping Daily - Campsite w/ Water &amp; Electric"/>
    <n v="365"/>
    <n v="147.6"/>
    <n v="142"/>
  </r>
  <r>
    <x v="1"/>
    <s v="Campsite 38"/>
    <s v="CAH-038"/>
    <s v="PARTIAL HOOKUP (W/E)"/>
    <s v="Camping Daily - Campsite w/ Water &amp; Electric"/>
    <n v="365"/>
    <n v="148.18181818181819"/>
    <n v="143"/>
  </r>
  <r>
    <x v="1"/>
    <s v="Campsite 39"/>
    <s v="CAH-039"/>
    <s v="PARTIAL HOOKUP (W/E)"/>
    <s v="Camping Daily - Campsite w/ Water &amp; Electric"/>
    <n v="365"/>
    <n v="209.81818181818181"/>
    <n v="187"/>
  </r>
  <r>
    <x v="1"/>
    <s v="Campsite 40"/>
    <s v="CAH-040"/>
    <s v="PARTIAL HOOKUP (W/E)"/>
    <s v="Camping Daily - Campsite w/ Water &amp; Electric"/>
    <n v="365"/>
    <n v="103.14285714285714"/>
    <n v="3"/>
  </r>
  <r>
    <x v="1"/>
    <s v="Campsite 41"/>
    <s v="CAH-041"/>
    <s v="PARTIAL HOOKUP (W/E)"/>
    <s v="Camping Daily - Campsite w/ Water &amp; Electric"/>
    <n v="365"/>
    <n v="97.666666666666671"/>
    <n v="0"/>
  </r>
  <r>
    <x v="1"/>
    <s v="Campsite 43"/>
    <s v="CAH-043"/>
    <s v="PARTIAL HOOKUP (W/E)"/>
    <s v="Camping Daily - Campsite w/ Water &amp; Electric"/>
    <n v="365"/>
    <n v="126.2"/>
    <n v="153"/>
  </r>
  <r>
    <x v="1"/>
    <s v="Campsite 45"/>
    <s v="CAH-045"/>
    <s v="PARTIAL HOOKUP (W/E)"/>
    <s v="Camping Daily - Campsite w/ Water &amp; Electric"/>
    <n v="365"/>
    <n v="154.91666666666666"/>
    <n v="155"/>
  </r>
  <r>
    <x v="1"/>
    <s v="Campsite 47"/>
    <s v="CAH-047"/>
    <s v="PARTIAL HOOKUP (W/E)"/>
    <s v="Camping Daily - Campsite w/ Water &amp; Electric"/>
    <n v="365"/>
    <n v="94.5"/>
    <n v="107"/>
  </r>
  <r>
    <x v="1"/>
    <s v="Campsite 49"/>
    <s v="CAH-049"/>
    <s v="PARTIAL HOOKUP (W/E)"/>
    <s v="Camping Daily - Campsite w/ Water &amp; Electric"/>
    <n v="365"/>
    <n v="117.77777777777777"/>
    <n v="110"/>
  </r>
  <r>
    <x v="1"/>
    <s v="Campsite 51"/>
    <s v="CAH-051"/>
    <s v="PARTIAL HOOKUP (W/E)"/>
    <s v="Camping Daily - Campsite w/ Water &amp; Electric"/>
    <n v="365"/>
    <n v="117.55555555555556"/>
    <n v="101"/>
  </r>
  <r>
    <x v="1"/>
    <s v="Campsite 53"/>
    <s v="CAH-053"/>
    <s v="PARTIAL HOOKUP (W/E)"/>
    <s v="Camping Daily - Campsite w/ Water &amp; Electric"/>
    <n v="365"/>
    <n v="125.5"/>
    <n v="111"/>
  </r>
  <r>
    <x v="1"/>
    <s v="Campsite 55"/>
    <s v="CAH-055"/>
    <s v="PARTIAL HOOKUP (W/E)"/>
    <s v="Camping Daily - Campsite w/ Water &amp; Electric"/>
    <n v="365"/>
    <n v="136.80000000000001"/>
    <n v="128"/>
  </r>
  <r>
    <x v="1"/>
    <s v="Campsite 57"/>
    <s v="CAH-057"/>
    <s v="PARTIAL HOOKUP (W/E)"/>
    <s v="Camping Daily - Campsite w/ Water &amp; Electric"/>
    <n v="365"/>
    <n v="127.72727272727273"/>
    <n v="124"/>
  </r>
  <r>
    <x v="1"/>
    <s v="Campsite 59"/>
    <s v="CAH-059"/>
    <s v="PARTIAL HOOKUP (W/E)"/>
    <s v="Camping Daily - Campsite w/ Water &amp; Electric"/>
    <n v="365"/>
    <n v="134.09090909090909"/>
    <n v="164"/>
  </r>
  <r>
    <x v="5"/>
    <s v="Campsite B13"/>
    <s v="MFL-B13"/>
    <s v="PARTIAL HOOKUP (W/E)"/>
    <s v="Camping Daily - Campsite w/ Water &amp; Electric"/>
    <n v="365"/>
    <n v="300.25"/>
    <n v="42"/>
  </r>
  <r>
    <x v="5"/>
    <s v="Campsite B14"/>
    <s v="MFL-B14"/>
    <s v="PARTIAL HOOKUP (W/E)"/>
    <s v="Camping Daily - Campsite w/ Water &amp; Electric"/>
    <n v="365"/>
    <n v="6.666666666666667"/>
    <n v="66"/>
  </r>
  <r>
    <x v="5"/>
    <s v="Campsite B15"/>
    <s v="MFL-B15"/>
    <s v="PARTIAL HOOKUP (W/E)"/>
    <s v="Camping Daily - Campsite w/ Water &amp; Electric"/>
    <n v="365"/>
    <n v="20.181818181818183"/>
    <n v="41"/>
  </r>
  <r>
    <x v="5"/>
    <s v="Campsite B16"/>
    <s v="MFL-B16"/>
    <s v="PARTIAL HOOKUP (W/E)"/>
    <s v="Camping Daily - Campsite w/ Water &amp; Electric"/>
    <n v="365"/>
    <n v="367.90909090909093"/>
    <n v="93"/>
  </r>
  <r>
    <x v="5"/>
    <s v="Campsite B17"/>
    <s v="MFL-B17"/>
    <s v="PARTIAL HOOKUP (W/E)"/>
    <s v="Camping Daily - Campsite w/ Water &amp; Electric"/>
    <n v="365"/>
    <n v="766.41666666666663"/>
    <n v="100"/>
  </r>
  <r>
    <x v="5"/>
    <s v="Campsite B18"/>
    <s v="MFL-B18"/>
    <s v="PARTIAL HOOKUP (W/E)"/>
    <s v="Camping Daily - Campsite w/ Water &amp; Electric"/>
    <n v="365"/>
    <n v="557.4545454545455"/>
    <n v="127"/>
  </r>
  <r>
    <x v="5"/>
    <s v="Campsite B19"/>
    <s v="MFL-B19"/>
    <s v="PARTIAL HOOKUP (W/E)"/>
    <s v="Camping Daily - Campsite w/ Water &amp; Electric"/>
    <n v="365"/>
    <n v="238"/>
    <n v="56"/>
  </r>
  <r>
    <x v="5"/>
    <s v="Campsite B20"/>
    <s v="MFL-B20"/>
    <s v="PARTIAL HOOKUP (W/E)"/>
    <s v="Camping Daily - Campsite w/ Water &amp; Electric"/>
    <n v="365"/>
    <n v="534.70000000000005"/>
    <n v="25"/>
  </r>
  <r>
    <x v="5"/>
    <s v="Campsite B21"/>
    <s v="MFL-B21"/>
    <s v="PARTIAL HOOKUP (W/E)"/>
    <s v="Camping Daily - Campsite w/ Water &amp; Electric"/>
    <n v="365"/>
    <n v="580.33333333333337"/>
    <n v="51"/>
  </r>
  <r>
    <x v="5"/>
    <s v="Campsite B22"/>
    <s v="MFL-B22"/>
    <s v="PARTIAL HOOKUP (W/E)"/>
    <s v="Camping Daily - Campsite w/ Water &amp; Electric"/>
    <n v="365"/>
    <n v="120"/>
    <n v="31"/>
  </r>
  <r>
    <x v="5"/>
    <s v="Campsite B23"/>
    <s v="MFL-B23"/>
    <s v="PARTIAL HOOKUP (W/E)"/>
    <s v="Camping Daily - Campsite w/ Water &amp; Electric"/>
    <n v="365"/>
    <n v="770.41666666666663"/>
    <n v="12"/>
  </r>
  <r>
    <x v="5"/>
    <s v="Campsite B24"/>
    <s v="MFL-B24"/>
    <s v="PARTIAL HOOKUP (W/E)"/>
    <s v="Camping Daily - Campsite w/ Water &amp; Electric"/>
    <n v="365"/>
    <n v="615.27272727272725"/>
    <n v="6"/>
  </r>
  <r>
    <x v="5"/>
    <s v="Campsite B25"/>
    <s v="MFL-B25"/>
    <s v="PARTIAL HOOKUP (W/E)"/>
    <s v="Camping Daily - Campsite w/ Water &amp; Electric"/>
    <n v="365"/>
    <n v="16"/>
    <n v="29"/>
  </r>
  <r>
    <x v="5"/>
    <s v="Campsite B26"/>
    <s v="MFL-B26"/>
    <s v="PARTIAL HOOKUP (W/E)"/>
    <s v="Camping Daily - Campsite w/ Water &amp; Electric"/>
    <n v="365"/>
    <n v="316.18181818181819"/>
    <n v="11"/>
  </r>
  <r>
    <x v="5"/>
    <s v="Campsite B27"/>
    <s v="MFL-B27"/>
    <s v="PARTIAL HOOKUP (W/E)"/>
    <s v="Camping Daily - Campsite w/ Water &amp; Electric"/>
    <n v="365"/>
    <n v="120.375"/>
    <n v="7"/>
  </r>
  <r>
    <x v="5"/>
    <s v="Campsite B28"/>
    <s v="MFL-B28"/>
    <s v="PARTIAL HOOKUP (W/E)"/>
    <s v="Camping Daily - Campsite w/ Water &amp; Electric"/>
    <n v="365"/>
    <n v="468.66666666666669"/>
    <n v="140"/>
  </r>
  <r>
    <x v="5"/>
    <s v="Campsite B29"/>
    <s v="MFL-B29"/>
    <s v="PARTIAL HOOKUP (W/E)"/>
    <s v="Camping Daily - Campsite w/ Water &amp; Electric"/>
    <n v="365"/>
    <n v="1162.3333333333333"/>
    <n v="150"/>
  </r>
  <r>
    <x v="5"/>
    <s v="Campsite B30"/>
    <s v="MFL-B30"/>
    <s v="PARTIAL HOOKUP (W/E)"/>
    <s v="Camping Daily - Campsite w/ Water &amp; Electric"/>
    <n v="365"/>
    <n v="264.85714285714283"/>
    <n v="9"/>
  </r>
  <r>
    <x v="5"/>
    <s v="Campsite B31"/>
    <s v="MFL-B31"/>
    <s v="PARTIAL HOOKUP (W/E)"/>
    <s v="Camping Daily - Campsite w/ Water &amp; Electric"/>
    <n v="365"/>
    <n v="37.166666666666664"/>
    <n v="2"/>
  </r>
  <r>
    <x v="5"/>
    <s v="Campsite B32"/>
    <s v="MFL-B32"/>
    <s v="PARTIAL HOOKUP (W/E)"/>
    <s v="Camping Daily - Campsite w/ Water &amp; Electric"/>
    <n v="365"/>
    <n v="901.90909090909088"/>
    <n v="79"/>
  </r>
  <r>
    <x v="5"/>
    <s v="Campsite B33"/>
    <s v="MFL-B33"/>
    <s v="PARTIAL HOOKUP (W/E)"/>
    <s v="Camping Daily - Campsite w/ Water &amp; Electric"/>
    <n v="365"/>
    <n v="27.333333333333332"/>
    <n v="6"/>
  </r>
  <r>
    <x v="5"/>
    <s v="Campsite B34"/>
    <s v="MFL-B34"/>
    <s v="PARTIAL HOOKUP (W/E)"/>
    <s v="Camping Daily - Campsite w/ Water &amp; Electric"/>
    <n v="365"/>
    <n v="288.66666666666669"/>
    <n v="24"/>
  </r>
  <r>
    <x v="5"/>
    <s v="Campsite B35"/>
    <s v="MFL-B35"/>
    <s v="PARTIAL HOOKUP (W/E)"/>
    <s v="Camping Daily - Campsite w/ Water &amp; Electric"/>
    <n v="365"/>
    <n v="101.5"/>
    <n v="63"/>
  </r>
  <r>
    <x v="5"/>
    <s v="Campsite B36"/>
    <s v="MFL-B36"/>
    <s v="PARTIAL HOOKUP (W/E)"/>
    <s v="Camping Daily - Campsite w/ Water &amp; Electric"/>
    <n v="365"/>
    <n v="356.5"/>
    <n v="8"/>
  </r>
  <r>
    <x v="5"/>
    <s v="Campsite B37"/>
    <s v="MFL-B37"/>
    <s v="PARTIAL HOOKUP (W/E)"/>
    <s v="Camping Daily - Campsite w/ Water &amp; Electric"/>
    <n v="365"/>
    <n v="127.75"/>
    <n v="5"/>
  </r>
  <r>
    <x v="5"/>
    <s v="Campsite B38"/>
    <s v="MFL-B38"/>
    <s v="PARTIAL HOOKUP (W/E)"/>
    <s v="Camping Daily - Campsite w/ Water &amp; Electric"/>
    <n v="365"/>
    <n v="833.6"/>
    <n v="11"/>
  </r>
  <r>
    <x v="5"/>
    <s v="Campsite B39"/>
    <s v="MFL-B39"/>
    <s v="PARTIAL HOOKUP (W/E)"/>
    <s v="Camping Daily - Campsite w/ Water &amp; Electric"/>
    <n v="365"/>
    <n v="693.41666666666663"/>
    <n v="9"/>
  </r>
  <r>
    <x v="5"/>
    <s v="Campsite B40"/>
    <s v="MFL-B40"/>
    <s v="PARTIAL HOOKUP (W/E)"/>
    <s v="Camping Daily - Campsite w/ Water &amp; Electric"/>
    <n v="365"/>
    <n v="202"/>
    <n v="5"/>
  </r>
  <r>
    <x v="5"/>
    <s v="Campsite B41"/>
    <s v="MFL-B41"/>
    <s v="PARTIAL HOOKUP (W/E)"/>
    <s v="Camping Daily - Campsite w/ Water &amp; Electric"/>
    <n v="365"/>
    <n v="288.66666666666669"/>
    <n v="63"/>
  </r>
  <r>
    <x v="5"/>
    <s v="Campsite B42"/>
    <s v="MFL-B42"/>
    <s v="PARTIAL HOOKUP (W/E)"/>
    <s v="Camping Daily - Campsite w/ Water &amp; Electric"/>
    <n v="365"/>
    <n v="173.3"/>
    <n v="12"/>
  </r>
  <r>
    <x v="5"/>
    <s v="Campsite B43"/>
    <s v="MFL-B43"/>
    <s v="PARTIAL HOOKUP (W/E)"/>
    <s v="Camping Daily - Campsite w/ Water &amp; Electric"/>
    <n v="365"/>
    <n v="939.66666666666663"/>
    <n v="2"/>
  </r>
  <r>
    <x v="5"/>
    <s v="Campsite B44"/>
    <s v="MFL-B44"/>
    <s v="PARTIAL HOOKUP (W/E)"/>
    <s v="Camping Daily - Campsite w/ Water &amp; Electric"/>
    <n v="365"/>
    <n v="662.4"/>
    <n v="9"/>
  </r>
  <r>
    <x v="5"/>
    <s v="Campsite B45"/>
    <s v="MFL-B45"/>
    <s v="PARTIAL HOOKUP (W/E)"/>
    <s v="Camping Daily - Campsite w/ Water &amp; Electric"/>
    <n v="365"/>
    <n v="378.77777777777777"/>
    <n v="37"/>
  </r>
  <r>
    <x v="5"/>
    <s v="Campsite B46"/>
    <s v="MFL-B46"/>
    <s v="PARTIAL HOOKUP (W/E)"/>
    <s v="Camping Daily - Campsite w/ Water &amp; Electric"/>
    <n v="365"/>
    <n v="14.857142857142858"/>
    <n v="45"/>
  </r>
  <r>
    <x v="5"/>
    <s v="Campsite B47"/>
    <s v="MFL-B47"/>
    <s v="PARTIAL HOOKUP (W/E)"/>
    <s v="Camping Daily - Campsite w/ Water &amp; Electric"/>
    <n v="365"/>
    <n v="4.5999999999999996"/>
    <n v="4"/>
  </r>
  <r>
    <x v="5"/>
    <s v="Campsite B48"/>
    <s v="MFL-B48"/>
    <s v="PARTIAL HOOKUP (W/E)"/>
    <s v="Camping Daily - Campsite w/ Water &amp; Electric"/>
    <n v="365"/>
    <n v="991.9"/>
    <n v="153"/>
  </r>
  <r>
    <x v="5"/>
    <s v="Campsite B49"/>
    <s v="MFL-B49"/>
    <s v="PARTIAL HOOKUP (W/E)"/>
    <s v="Camping Daily - Campsite w/ Water &amp; Electric"/>
    <n v="365"/>
    <n v="1215.3333333333333"/>
    <n v="184"/>
  </r>
  <r>
    <x v="5"/>
    <s v="Campsite B50"/>
    <s v="MFL-B50"/>
    <s v="PARTIAL HOOKUP (W/E)"/>
    <s v="Camping Daily - Campsite w/ Water &amp; Electric"/>
    <n v="365"/>
    <n v="19.714285714285715"/>
    <n v="41"/>
  </r>
  <r>
    <x v="5"/>
    <s v="Campsite B51"/>
    <s v="MFL-B51"/>
    <s v="PARTIAL HOOKUP (W/E)"/>
    <s v="Camping Daily - Campsite w/ Water &amp; Electric"/>
    <n v="365"/>
    <n v="257"/>
    <n v="41"/>
  </r>
  <r>
    <x v="5"/>
    <s v="Campsite B52"/>
    <s v="MFL-B52"/>
    <s v="PARTIAL HOOKUP (W/E)"/>
    <s v="Camping Daily - Campsite w/ Water &amp; Electric"/>
    <n v="365"/>
    <n v="30.666666666666668"/>
    <n v="36"/>
  </r>
  <r>
    <x v="5"/>
    <s v="Campsite B53"/>
    <s v="MFL-B53"/>
    <s v="PARTIAL HOOKUP (W/E)"/>
    <s v="Camping Daily - Campsite w/ Water &amp; Electric"/>
    <n v="365"/>
    <n v="103.27272727272727"/>
    <n v="7"/>
  </r>
  <r>
    <x v="5"/>
    <s v="Campsite B54"/>
    <s v="MFL-B54"/>
    <s v="PARTIAL HOOKUP (W/E)"/>
    <s v="Camping Daily - Campsite w/ Water &amp; Electric"/>
    <n v="365"/>
    <n v="12.285714285714286"/>
    <n v="115"/>
  </r>
  <r>
    <x v="5"/>
    <s v="Campsite B55"/>
    <s v="MFL-B55"/>
    <s v="PARTIAL HOOKUP (W/E)"/>
    <s v="Camping Daily - Campsite w/ Water &amp; Electric"/>
    <n v="365"/>
    <n v="898.5"/>
    <n v="0"/>
  </r>
  <r>
    <x v="5"/>
    <s v="Campsite B56"/>
    <s v="MFL-B56"/>
    <s v="PARTIAL HOOKUP (W/E)"/>
    <s v="Camping Daily - Campsite w/ Water &amp; Electric"/>
    <n v="365"/>
    <n v="1303.2"/>
    <n v="0"/>
  </r>
  <r>
    <x v="5"/>
    <s v="Campsite B57"/>
    <s v="MFL-B57"/>
    <s v="PARTIAL HOOKUP (W/E)"/>
    <s v="Camping Daily - Campsite w/ Water &amp; Electric"/>
    <n v="365"/>
    <n v="1043.75"/>
    <n v="124"/>
  </r>
  <r>
    <x v="5"/>
    <s v="Campsite B58"/>
    <s v="MFL-B58"/>
    <s v="PARTIAL HOOKUP (W/E)"/>
    <s v="Camping Daily - Campsite w/ Water &amp; Electric"/>
    <n v="365"/>
    <n v="619.70000000000005"/>
    <n v="144"/>
  </r>
  <r>
    <x v="5"/>
    <s v="Campsite B59"/>
    <s v="MFL-B59"/>
    <s v="PARTIAL HOOKUP (W/E)"/>
    <s v="Camping Daily - Campsite w/ Water &amp; Electric"/>
    <n v="365"/>
    <n v="878.27272727272725"/>
    <n v="148"/>
  </r>
  <r>
    <x v="5"/>
    <s v="Campsite B60"/>
    <s v="MFL-B60"/>
    <s v="PARTIAL HOOKUP (W/E)"/>
    <s v="Camping Daily - Campsite w/ Water &amp; Electric"/>
    <n v="365"/>
    <n v="520.5"/>
    <n v="58"/>
  </r>
  <r>
    <x v="5"/>
    <s v="Campsite B61"/>
    <s v="MFL-B61"/>
    <s v="PARTIAL HOOKUP (W/E)"/>
    <s v="Camping Daily - Campsite w/ Water &amp; Electric"/>
    <n v="365"/>
    <n v="286.7"/>
    <n v="155"/>
  </r>
  <r>
    <x v="5"/>
    <s v="Campsite B62"/>
    <s v="MFL-B62"/>
    <s v="PARTIAL HOOKUP (W/E)"/>
    <s v="Camping Daily - Campsite w/ Water &amp; Electric"/>
    <n v="365"/>
    <n v="617.09090909090912"/>
    <n v="10"/>
  </r>
  <r>
    <x v="5"/>
    <s v="Campsite B63"/>
    <s v="MFL-B63"/>
    <s v="PARTIAL HOOKUP (W/E)"/>
    <s v="Camping Daily - Campsite w/ Water &amp; Electric"/>
    <n v="365"/>
    <n v="275"/>
    <n v="84"/>
  </r>
  <r>
    <x v="5"/>
    <s v="Campsite B64"/>
    <s v="MFL-B64"/>
    <s v="PARTIAL HOOKUP (W/E)"/>
    <s v="Camping Daily - Campsite w/ Water &amp; Electric"/>
    <n v="365"/>
    <n v="612.79999999999995"/>
    <n v="33"/>
  </r>
  <r>
    <x v="5"/>
    <s v="Campsite C21"/>
    <s v="MFL-C21"/>
    <s v="PARTIAL HOOKUP (W/E)"/>
    <s v="Camping Daily - Campsite w/ Water &amp; Electric"/>
    <n v="365"/>
    <n v="829.75"/>
    <n v="100"/>
  </r>
  <r>
    <x v="5"/>
    <s v="Campsite C22"/>
    <s v="MFL-C22"/>
    <s v="PARTIAL HOOKUP (W/E)"/>
    <s v="Camping Daily - Campsite w/ Water &amp; Electric"/>
    <n v="365"/>
    <n v="596.5454545454545"/>
    <n v="28"/>
  </r>
  <r>
    <x v="5"/>
    <s v="Campsite C23"/>
    <s v="MFL-C23"/>
    <s v="PARTIAL HOOKUP (W/E)"/>
    <s v="Camping Daily - Campsite w/ Water &amp; Electric"/>
    <n v="365"/>
    <n v="175.81818181818181"/>
    <n v="55"/>
  </r>
  <r>
    <x v="5"/>
    <s v="Campsite C24"/>
    <s v="MFL-C24"/>
    <s v="PARTIAL HOOKUP (W/E)"/>
    <s v="Camping Daily - Campsite w/ Water &amp; Electric"/>
    <n v="365"/>
    <n v="20"/>
    <n v="51"/>
  </r>
  <r>
    <x v="5"/>
    <s v="Campsite C25"/>
    <s v="MFL-C25"/>
    <s v="PARTIAL HOOKUP (W/E)"/>
    <s v="Camping Daily - Campsite w/ Water &amp; Electric"/>
    <n v="365"/>
    <n v="191.25"/>
    <n v="88"/>
  </r>
  <r>
    <x v="5"/>
    <s v="Campsite C26"/>
    <s v="MFL-C26"/>
    <s v="PARTIAL HOOKUP (W/E)"/>
    <s v="Camping Daily - Campsite w/ Water &amp; Electric"/>
    <n v="365"/>
    <n v="308.54545454545456"/>
    <n v="23"/>
  </r>
  <r>
    <x v="5"/>
    <s v="Campsite C27"/>
    <s v="MFL-C27"/>
    <s v="PARTIAL HOOKUP (W/E)"/>
    <s v="Camping Daily - Campsite w/ Water &amp; Electric"/>
    <n v="365"/>
    <n v="372.41666666666669"/>
    <n v="103"/>
  </r>
  <r>
    <x v="5"/>
    <s v="Campsite C28"/>
    <s v="MFL-C28"/>
    <s v="PARTIAL HOOKUP (W/E)"/>
    <s v="Camping Daily - Campsite w/ Water &amp; Electric"/>
    <n v="365"/>
    <n v="267.5"/>
    <n v="18"/>
  </r>
  <r>
    <x v="5"/>
    <s v="Campsite C29"/>
    <s v="MFL-C29"/>
    <s v="PARTIAL HOOKUP (W/E)"/>
    <s v="Camping Daily - Campsite w/ Water &amp; Electric"/>
    <n v="365"/>
    <n v="175.54545454545453"/>
    <n v="54"/>
  </r>
  <r>
    <x v="5"/>
    <s v="Campsite C30"/>
    <s v="MFL-C30"/>
    <s v="PARTIAL HOOKUP (W/E)"/>
    <s v="Camping Daily - Campsite w/ Water &amp; Electric"/>
    <n v="365"/>
    <n v="436.25"/>
    <n v="106"/>
  </r>
  <r>
    <x v="5"/>
    <s v="Campsite C31"/>
    <s v="MFL-C31"/>
    <s v="PARTIAL HOOKUP (W/E)"/>
    <s v="Camping Daily - Campsite w/ Water &amp; Electric"/>
    <n v="365"/>
    <n v="292.33333333333331"/>
    <n v="67"/>
  </r>
  <r>
    <x v="5"/>
    <s v="Campsite C32"/>
    <s v="MFL-C32"/>
    <s v="PARTIAL HOOKUP (W/E)"/>
    <s v="Camping Daily - Campsite w/ Water &amp; Electric"/>
    <n v="365"/>
    <n v="919.75"/>
    <n v="109"/>
  </r>
  <r>
    <x v="5"/>
    <s v="Campsite C33"/>
    <s v="MFL-C33"/>
    <s v="PARTIAL HOOKUP (W/E)"/>
    <s v="Camping Daily - Campsite w/ Water &amp; Electric"/>
    <n v="365"/>
    <n v="244.45454545454547"/>
    <n v="84"/>
  </r>
  <r>
    <x v="5"/>
    <s v="Campsite C34"/>
    <s v="MFL-C34"/>
    <s v="PARTIAL HOOKUP (W/E)"/>
    <s v="Camping Daily - Campsite w/ Water &amp; Electric"/>
    <n v="365"/>
    <n v="261.81818181818181"/>
    <n v="86"/>
  </r>
  <r>
    <x v="5"/>
    <s v="Campsite C35"/>
    <s v="MFL-C35"/>
    <s v="PARTIAL HOOKUP (W/E)"/>
    <s v="Camping Daily - Campsite w/ Water &amp; Electric"/>
    <n v="365"/>
    <n v="268.54545454545456"/>
    <n v="24"/>
  </r>
  <r>
    <x v="5"/>
    <s v="Campsite C36"/>
    <s v="MFL-C36"/>
    <s v="PARTIAL HOOKUP (W/E)"/>
    <s v="Camping Daily - Campsite w/ Water &amp; Electric"/>
    <n v="365"/>
    <n v="333.45454545454544"/>
    <n v="140"/>
  </r>
  <r>
    <x v="5"/>
    <s v="Campsite C37"/>
    <s v="MFL-C37"/>
    <s v="PARTIAL HOOKUP (W/E)"/>
    <s v="Camping Daily - Campsite w/ Water &amp; Electric"/>
    <n v="365"/>
    <n v="29.555555555555557"/>
    <n v="44"/>
  </r>
  <r>
    <x v="5"/>
    <s v="Campsite C38"/>
    <s v="MFL-C38"/>
    <s v="PARTIAL HOOKUP (W/E)"/>
    <s v="Camping Daily - Campsite w/ Water &amp; Electric"/>
    <n v="365"/>
    <n v="250.36363636363637"/>
    <n v="74"/>
  </r>
  <r>
    <x v="5"/>
    <s v="Campsite C39"/>
    <s v="MFL-C39"/>
    <s v="PARTIAL HOOKUP (W/E)"/>
    <s v="Camping Daily - Campsite w/ Water &amp; Electric"/>
    <n v="365"/>
    <n v="36.5"/>
    <n v="9"/>
  </r>
  <r>
    <x v="5"/>
    <s v="Campsite C40"/>
    <s v="MFL-C40"/>
    <s v="PARTIAL HOOKUP (W/E)"/>
    <s v="Camping Daily - Campsite w/ Water &amp; Electric"/>
    <n v="365"/>
    <n v="96.916666666666671"/>
    <n v="157"/>
  </r>
  <r>
    <x v="5"/>
    <s v="Campsite C41"/>
    <s v="MFL-C41"/>
    <s v="PARTIAL HOOKUP (W/E)"/>
    <s v="Camping Daily - Campsite w/ Water &amp; Electric"/>
    <n v="365"/>
    <n v="291"/>
    <n v="14"/>
  </r>
  <r>
    <x v="5"/>
    <s v="Campsite C42"/>
    <s v="MFL-C42"/>
    <s v="PARTIAL HOOKUP (W/E)"/>
    <s v="Camping Daily - Campsite w/ Water &amp; Electric"/>
    <n v="365"/>
    <n v="256.54545454545456"/>
    <n v="18"/>
  </r>
  <r>
    <x v="5"/>
    <s v="Campsite C43"/>
    <s v="MFL-C43"/>
    <s v="PARTIAL HOOKUP (W/E)"/>
    <s v="Camping Daily - Campsite w/ Water &amp; Electric"/>
    <n v="365"/>
    <n v="334"/>
    <n v="7"/>
  </r>
  <r>
    <x v="5"/>
    <s v="Campsite C45"/>
    <s v="MFL-C45"/>
    <s v="PARTIAL HOOKUP (W/E)"/>
    <s v="Camping Daily - Campsite w/ Water &amp; Electric"/>
    <n v="365"/>
    <n v="398.45454545454544"/>
    <n v="6"/>
  </r>
  <r>
    <x v="5"/>
    <s v="Campsite C46"/>
    <s v="MFL-C46"/>
    <s v="PARTIAL HOOKUP (W/E)"/>
    <s v="Camping Daily - Campsite w/ Water &amp; Electric"/>
    <n v="365"/>
    <n v="10.666666666666666"/>
    <n v="12"/>
  </r>
  <r>
    <x v="5"/>
    <s v="Campsite C47"/>
    <s v="MFL-C47"/>
    <s v="PARTIAL HOOKUP (W/E)"/>
    <s v="Camping Daily - Campsite w/ Water &amp; Electric"/>
    <n v="365"/>
    <n v="132.44444444444446"/>
    <n v="23"/>
  </r>
  <r>
    <x v="5"/>
    <s v="Campsite C48"/>
    <s v="MFL-C48"/>
    <s v="PARTIAL HOOKUP (W/E)"/>
    <s v="Camping Daily - Campsite w/ Water &amp; Electric"/>
    <n v="365"/>
    <n v="9"/>
    <n v="8"/>
  </r>
  <r>
    <x v="5"/>
    <s v="Campsite C49"/>
    <s v="MFL-C49"/>
    <s v="PARTIAL HOOKUP (W/E)"/>
    <s v="Camping Daily - Campsite w/ Water &amp; Electric"/>
    <n v="365"/>
    <n v="677.36363636363637"/>
    <n v="4"/>
  </r>
  <r>
    <x v="5"/>
    <s v="Campsite C50"/>
    <s v="MFL-C50"/>
    <s v="PARTIAL HOOKUP (W/E)"/>
    <s v="Camping Daily - Campsite w/ Water &amp; Electric"/>
    <n v="365"/>
    <n v="17.125"/>
    <n v="19"/>
  </r>
  <r>
    <x v="5"/>
    <s v="Campsite C51"/>
    <s v="MFL-C51"/>
    <s v="PARTIAL HOOKUP (W/E)"/>
    <s v="Camping Daily - Campsite w/ Water &amp; Electric"/>
    <n v="365"/>
    <n v="98.090909090909093"/>
    <n v="175"/>
  </r>
  <r>
    <x v="5"/>
    <s v="Campsite C52"/>
    <s v="MFL-C52"/>
    <s v="PARTIAL HOOKUP (W/E)"/>
    <s v="Camping Daily - Campsite w/ Water &amp; Electric"/>
    <n v="365"/>
    <n v="311.54545454545456"/>
    <n v="15"/>
  </r>
  <r>
    <x v="5"/>
    <s v="Campsite C53"/>
    <s v="MFL-C53"/>
    <s v="PARTIAL HOOKUP (W/E)"/>
    <s v="Camping Daily - Campsite w/ Water &amp; Electric"/>
    <n v="365"/>
    <n v="302.41666666666669"/>
    <n v="95"/>
  </r>
  <r>
    <x v="5"/>
    <s v="Campsite C54"/>
    <s v="MFL-C54"/>
    <s v="PARTIAL HOOKUP (W/E)"/>
    <s v="Camping Daily - Campsite w/ Water &amp; Electric"/>
    <n v="365"/>
    <n v="120.75"/>
    <n v="20"/>
  </r>
  <r>
    <x v="5"/>
    <s v="Campsite C55"/>
    <s v="MFL-C55"/>
    <s v="PARTIAL HOOKUP (W/E)"/>
    <s v="Camping Daily - Campsite w/ Water &amp; Electric"/>
    <n v="365"/>
    <n v="412.09090909090907"/>
    <n v="131"/>
  </r>
  <r>
    <x v="5"/>
    <s v="Campsite C56"/>
    <s v="MFL-C56"/>
    <s v="PARTIAL HOOKUP (W/E)"/>
    <s v="Camping Daily - Campsite w/ Water &amp; Electric"/>
    <n v="365"/>
    <n v="575.81818181818187"/>
    <n v="55"/>
  </r>
  <r>
    <x v="5"/>
    <s v="Campsite C57"/>
    <s v="MFL-C57"/>
    <s v="PARTIAL HOOKUP (W/E)"/>
    <s v="Camping Daily - Campsite w/ Water &amp; Electric"/>
    <n v="365"/>
    <n v="554"/>
    <n v="164"/>
  </r>
  <r>
    <x v="5"/>
    <s v="Campsite C58"/>
    <s v="MFL-C58"/>
    <s v="PARTIAL HOOKUP (W/E)"/>
    <s v="Camping Daily - Campsite w/ Water &amp; Electric"/>
    <n v="365"/>
    <n v="397.90909090909093"/>
    <n v="6"/>
  </r>
  <r>
    <x v="5"/>
    <s v="Campsite C59"/>
    <s v="MFL-C59"/>
    <s v="PARTIAL HOOKUP (W/E)"/>
    <s v="Camping Daily - Campsite w/ Water &amp; Electric"/>
    <n v="365"/>
    <n v="326.5"/>
    <n v="5"/>
  </r>
  <r>
    <x v="5"/>
    <s v="Campsite C60"/>
    <s v="MFL-C60"/>
    <s v="PARTIAL HOOKUP (W/E)"/>
    <s v="Camping Daily - Campsite w/ Water &amp; Electric"/>
    <n v="365"/>
    <n v="621.63636363636363"/>
    <n v="146"/>
  </r>
  <r>
    <x v="5"/>
    <s v="Campsite C61"/>
    <s v="MFL-C61"/>
    <s v="PARTIAL HOOKUP (W/E)"/>
    <s v="Camping Daily - Campsite w/ Water &amp; Electric"/>
    <n v="365"/>
    <n v="261.85714285714283"/>
    <n v="146"/>
  </r>
  <r>
    <x v="5"/>
    <s v="Campsite C62"/>
    <s v="MFL-C62"/>
    <s v="PARTIAL HOOKUP (W/E)"/>
    <s v="Camping Daily - Campsite w/ Water &amp; Electric"/>
    <n v="365"/>
    <n v="281.8"/>
    <n v="12"/>
  </r>
  <r>
    <x v="5"/>
    <s v="Campsite C63"/>
    <s v="MFL-C63"/>
    <s v="PARTIAL HOOKUP (W/E)"/>
    <s v="Camping Daily - Campsite w/ Water &amp; Electric"/>
    <n v="365"/>
    <n v="371.44444444444446"/>
    <n v="7"/>
  </r>
  <r>
    <x v="5"/>
    <s v="Campsite C64"/>
    <s v="MFL-C64"/>
    <s v="PARTIAL HOOKUP (W/E)"/>
    <s v="Camping Daily - Campsite w/ Water &amp; Electric"/>
    <n v="365"/>
    <n v="164.16666666666666"/>
    <n v="33"/>
  </r>
  <r>
    <x v="5"/>
    <s v="Campsite C65"/>
    <s v="MFL-C65"/>
    <s v="PARTIAL HOOKUP (W/E)"/>
    <s v="Camping Daily - Campsite w/ Water &amp; Electric"/>
    <n v="365"/>
    <n v="259.57142857142856"/>
    <n v="8"/>
  </r>
  <r>
    <x v="5"/>
    <s v="Campsite C66"/>
    <s v="MFL-C66"/>
    <s v="PARTIAL HOOKUP (W/E)"/>
    <s v="Camping Daily - Campsite w/ Water &amp; Electric"/>
    <n v="365"/>
    <n v="278"/>
    <n v="139"/>
  </r>
  <r>
    <x v="5"/>
    <s v="Campsite C67"/>
    <s v="MFL-C67"/>
    <s v="PARTIAL HOOKUP (W/E)"/>
    <s v="Camping Daily - Campsite w/ Water &amp; Electric"/>
    <n v="365"/>
    <n v="104.9"/>
    <n v="11"/>
  </r>
  <r>
    <x v="5"/>
    <s v="Campsite C68"/>
    <s v="MFL-C68"/>
    <s v="PARTIAL HOOKUP (W/E)"/>
    <s v="Camping Daily - Campsite w/ Water &amp; Electric"/>
    <n v="365"/>
    <n v="1127.3333333333333"/>
    <n v="102"/>
  </r>
  <r>
    <x v="5"/>
    <s v="Campsite C69"/>
    <s v="MFL-C69"/>
    <s v="PARTIAL HOOKUP (W/E)"/>
    <s v="Camping Daily - Campsite w/ Water &amp; Electric"/>
    <n v="365"/>
    <n v="1479.8"/>
    <n v="176"/>
  </r>
  <r>
    <x v="5"/>
    <s v="Campsite C70"/>
    <s v="MFL-C70"/>
    <s v="PARTIAL HOOKUP (W/E)"/>
    <s v="Camping Daily - Campsite w/ Water &amp; Electric"/>
    <n v="365"/>
    <n v="302.66666666666669"/>
    <n v="5"/>
  </r>
  <r>
    <x v="5"/>
    <s v="Campsite C71"/>
    <s v="MFL-C71"/>
    <s v="PARTIAL HOOKUP (W/E)"/>
    <s v="Camping Daily - Campsite w/ Water &amp; Electric"/>
    <n v="365"/>
    <n v="13"/>
    <n v="3"/>
  </r>
  <r>
    <x v="5"/>
    <s v="Campsite C72"/>
    <s v="MFL-C72"/>
    <s v="PARTIAL HOOKUP (W/E)"/>
    <s v="Camping Daily - Campsite w/ Water &amp; Electric"/>
    <n v="365"/>
    <n v="1160.8333333333333"/>
    <n v="127"/>
  </r>
  <r>
    <x v="5"/>
    <s v="Campsite C74"/>
    <s v="MFL-C74"/>
    <s v="PARTIAL HOOKUP (W/E)"/>
    <s v="Camping Daily - Campsite w/ Water &amp; Electric"/>
    <n v="365"/>
    <n v="367.63636363636363"/>
    <n v="10"/>
  </r>
  <r>
    <x v="5"/>
    <s v="Campsite C75"/>
    <s v="MFL-C75"/>
    <s v="PARTIAL HOOKUP (W/E)"/>
    <s v="Camping Daily - Campsite w/ Water &amp; Electric"/>
    <n v="365"/>
    <n v="715.27272727272725"/>
    <n v="75"/>
  </r>
  <r>
    <x v="5"/>
    <s v="Campsite C76"/>
    <s v="MFL-C76"/>
    <s v="PARTIAL HOOKUP (W/E)"/>
    <s v="Camping Daily - Campsite w/ Water &amp; Electric"/>
    <n v="365"/>
    <n v="428.1"/>
    <n v="24"/>
  </r>
  <r>
    <x v="5"/>
    <s v="Campsite C77"/>
    <s v="MFL-C77"/>
    <s v="PARTIAL HOOKUP (W/E)"/>
    <s v="Camping Daily - Campsite w/ Water &amp; Electric"/>
    <n v="365"/>
    <n v="288.66666666666669"/>
    <n v="55"/>
  </r>
  <r>
    <x v="5"/>
    <s v="Campsite C78"/>
    <s v="MFL-C78"/>
    <s v="PARTIAL HOOKUP (W/E)"/>
    <s v="Camping Daily - Campsite w/ Water &amp; Electric"/>
    <n v="365"/>
    <n v="1401.8181818181818"/>
    <n v="86"/>
  </r>
  <r>
    <x v="5"/>
    <s v="Campsite C79"/>
    <s v="MFL-C79"/>
    <s v="PARTIAL HOOKUP (W/E)"/>
    <s v="Camping Daily - Campsite w/ Water &amp; Electric"/>
    <n v="365"/>
    <n v="363.41666666666669"/>
    <n v="122"/>
  </r>
  <r>
    <x v="5"/>
    <s v="Campsite C80"/>
    <s v="MFL-C80"/>
    <s v="PARTIAL HOOKUP (W/E)"/>
    <s v="Camping Daily - Campsite w/ Water &amp; Electric"/>
    <n v="365"/>
    <n v="125.375"/>
    <n v="125"/>
  </r>
  <r>
    <x v="5"/>
    <s v="Campsite C81"/>
    <s v="MFL-C81"/>
    <s v="PARTIAL HOOKUP (W/E)"/>
    <s v="Camping Daily - Campsite w/ Water &amp; Electric"/>
    <n v="365"/>
    <n v="974.90909090909088"/>
    <n v="132"/>
  </r>
  <r>
    <x v="5"/>
    <s v="Campsite C82"/>
    <s v="MFL-C82"/>
    <s v="PARTIAL HOOKUP (W/E)"/>
    <s v="Camping Daily - Campsite w/ Water &amp; Electric"/>
    <n v="365"/>
    <n v="1275.1818181818182"/>
    <n v="67"/>
  </r>
  <r>
    <x v="5"/>
    <s v="Campsite C84"/>
    <s v="MFL-C84"/>
    <s v="PARTIAL HOOKUP (W/E)"/>
    <s v="Camping Daily - Campsite w/ Water &amp; Electric"/>
    <n v="365"/>
    <n v="1080.9000000000001"/>
    <n v="34"/>
  </r>
  <r>
    <x v="5"/>
    <s v="Campsite C85"/>
    <s v="MFL-C85"/>
    <s v="PARTIAL HOOKUP (W/E)"/>
    <s v="Camping Daily - Campsite w/ Water &amp; Electric"/>
    <n v="365"/>
    <n v="687.58333333333337"/>
    <n v="92"/>
  </r>
  <r>
    <x v="5"/>
    <s v="Campsite C86"/>
    <s v="MFL-C86"/>
    <s v="PARTIAL HOOKUP (W/E)"/>
    <s v="Camping Daily - Campsite w/ Water &amp; Electric"/>
    <n v="365"/>
    <n v="441"/>
    <n v="59"/>
  </r>
  <r>
    <x v="5"/>
    <s v="Campsite C87"/>
    <s v="MFL-C87"/>
    <s v="PARTIAL HOOKUP (W/E)"/>
    <s v="Camping Daily - Campsite w/ Water &amp; Electric"/>
    <n v="365"/>
    <n v="566"/>
    <n v="39"/>
  </r>
  <r>
    <x v="5"/>
    <s v="Campsite C88"/>
    <s v="MFL-C88"/>
    <s v="PARTIAL HOOKUP (W/E)"/>
    <s v="Camping Daily - Campsite w/ Water &amp; Electric"/>
    <n v="365"/>
    <n v="1276.6666666666667"/>
    <n v="186"/>
  </r>
  <r>
    <x v="0"/>
    <s v="Campsite 14"/>
    <s v="RJU-014"/>
    <s v="PARTIAL HOOKUP (W/E)"/>
    <s v="Camping Daily - Campsite w/ Water &amp; Electric"/>
    <n v="365"/>
    <n v="145.66666666666666"/>
    <n v="179"/>
  </r>
  <r>
    <x v="0"/>
    <s v="Campsite 15"/>
    <s v="RJU-015"/>
    <s v="PARTIAL HOOKUP (W/E)"/>
    <s v="Camping Daily - Campsite w/ Water &amp; Electric"/>
    <n v="365"/>
    <n v="143.08333333333334"/>
    <n v="178"/>
  </r>
  <r>
    <x v="0"/>
    <s v="Campsite 16"/>
    <s v="RJU-016"/>
    <s v="PARTIAL HOOKUP (W/E)"/>
    <s v="Camping Daily - Campsite w/ Water &amp; Electric"/>
    <n v="365"/>
    <n v="185.83333333333334"/>
    <n v="182"/>
  </r>
  <r>
    <x v="0"/>
    <s v="Campsite 17"/>
    <s v="RJU-017"/>
    <s v="PARTIAL HOOKUP (W/E)"/>
    <s v="Camping Daily - Campsite w/ Water &amp; Electric"/>
    <n v="365"/>
    <n v="3.25"/>
    <n v="23"/>
  </r>
  <r>
    <x v="0"/>
    <s v="Campsite 20"/>
    <s v="RJU-020"/>
    <s v="PARTIAL HOOKUP (W/E)"/>
    <s v="Camping Daily - Campsite w/ Water &amp; Electric"/>
    <n v="365"/>
    <n v="98.75"/>
    <n v="201"/>
  </r>
  <r>
    <x v="0"/>
    <s v="Campsite 21"/>
    <s v="RJU-021"/>
    <s v="PARTIAL HOOKUP (W/E)"/>
    <s v="Camping Daily - Campsite w/ Water &amp; Electric"/>
    <n v="365"/>
    <n v="124.5"/>
    <n v="152"/>
  </r>
  <r>
    <x v="0"/>
    <s v="Campsite 22"/>
    <s v="RJU-022"/>
    <s v="PARTIAL HOOKUP (W/E)"/>
    <s v="Camping Daily - Campsite w/ Water &amp; Electric"/>
    <n v="365"/>
    <n v="116.5"/>
    <n v="175"/>
  </r>
  <r>
    <x v="0"/>
    <s v="Campsite 23"/>
    <s v="RJU-023"/>
    <s v="PARTIAL HOOKUP (W/E)"/>
    <s v="Camping Daily - Campsite w/ Water &amp; Electric"/>
    <n v="365"/>
    <n v="135.83333333333334"/>
    <n v="174"/>
  </r>
  <r>
    <x v="0"/>
    <s v="Campsite 24"/>
    <s v="RJU-024"/>
    <s v="PARTIAL HOOKUP (W/E)"/>
    <s v="Camping Daily - Campsite w/ Water &amp; Electric"/>
    <n v="365"/>
    <n v="167.58333333333334"/>
    <n v="176"/>
  </r>
  <r>
    <x v="0"/>
    <s v="Campsite 25"/>
    <s v="RJU-025"/>
    <s v="PARTIAL HOOKUP (W/E)"/>
    <s v="Camping Daily - Campsite w/ Water &amp; Electric"/>
    <n v="365"/>
    <n v="158.16666666666666"/>
    <n v="174"/>
  </r>
  <r>
    <x v="0"/>
    <s v="Campsite 26"/>
    <s v="RJU-026"/>
    <s v="PARTIAL HOOKUP (W/E)"/>
    <s v="Camping Daily - Campsite w/ Water &amp; Electric"/>
    <n v="365"/>
    <n v="183.16666666666666"/>
    <n v="171"/>
  </r>
  <r>
    <x v="0"/>
    <s v="Campsite 27"/>
    <s v="RJU-027"/>
    <s v="PARTIAL HOOKUP (W/E)"/>
    <s v="Camping Daily - Campsite w/ Water &amp; Electric"/>
    <n v="365"/>
    <n v="149"/>
    <n v="136"/>
  </r>
  <r>
    <x v="0"/>
    <s v="Campsite 30"/>
    <s v="RJU-030"/>
    <s v="PARTIAL HOOKUP (W/E)"/>
    <s v="Camping Daily - Campsite w/ Water &amp; Electric"/>
    <n v="365"/>
    <n v="152.25"/>
    <n v="154"/>
  </r>
  <r>
    <x v="0"/>
    <s v="Campsite 31"/>
    <s v="RJU-031"/>
    <s v="PARTIAL HOOKUP (W/E)"/>
    <s v="Camping Daily - Campsite w/ Water &amp; Electric"/>
    <n v="365"/>
    <n v="171.5"/>
    <n v="177"/>
  </r>
  <r>
    <x v="0"/>
    <s v="Campsite 32"/>
    <s v="RJU-032"/>
    <s v="PARTIAL HOOKUP (W/E)"/>
    <s v="Camping Daily - Campsite w/ Water &amp; Electric"/>
    <n v="365"/>
    <n v="142.41666666666666"/>
    <n v="170"/>
  </r>
  <r>
    <x v="0"/>
    <s v="Campsite 33"/>
    <s v="RJU-033"/>
    <s v="PARTIAL HOOKUP (W/E)"/>
    <s v="Camping Daily - Campsite w/ Water &amp; Electric"/>
    <n v="365"/>
    <n v="171.41666666666666"/>
    <n v="188"/>
  </r>
  <r>
    <x v="0"/>
    <s v="Campsite 34"/>
    <s v="RJU-034"/>
    <s v="PARTIAL HOOKUP (W/E)"/>
    <s v="Camping Daily - Campsite w/ Water &amp; Electric"/>
    <n v="365"/>
    <n v="169.25"/>
    <n v="150"/>
  </r>
  <r>
    <x v="0"/>
    <s v="Campsite 35"/>
    <s v="RJU-035"/>
    <s v="PARTIAL HOOKUP (W/E)"/>
    <s v="Camping Daily - Campsite w/ Water &amp; Electric"/>
    <n v="365"/>
    <n v="171"/>
    <n v="175"/>
  </r>
  <r>
    <x v="0"/>
    <s v="Campsite 36"/>
    <s v="RJU-036"/>
    <s v="PARTIAL HOOKUP (W/E)"/>
    <s v="Camping Daily - Campsite w/ Water &amp; Electric"/>
    <n v="365"/>
    <n v="209.83333333333334"/>
    <n v="234"/>
  </r>
  <r>
    <x v="0"/>
    <s v="Campsite 37"/>
    <s v="RJU-037"/>
    <s v="PARTIAL HOOKUP (W/E)"/>
    <s v="Camping Daily - Campsite w/ Water &amp; Electric"/>
    <n v="365"/>
    <n v="253.08333333333334"/>
    <n v="181"/>
  </r>
  <r>
    <x v="0"/>
    <s v="Campsite 38"/>
    <s v="RJU-038"/>
    <s v="PARTIAL HOOKUP (W/E)"/>
    <s v="Camping Daily - Campsite w/ Water &amp; Electric"/>
    <n v="365"/>
    <n v="163.66666666666666"/>
    <n v="186"/>
  </r>
  <r>
    <x v="0"/>
    <s v="Campsite 39"/>
    <s v="RJU-039"/>
    <s v="PARTIAL HOOKUP (W/E)"/>
    <s v="Camping Daily - Campsite w/ Water &amp; Electric"/>
    <n v="365"/>
    <n v="139.16666666666666"/>
    <n v="174"/>
  </r>
  <r>
    <x v="0"/>
    <s v="Campsite 40"/>
    <s v="RJU-040"/>
    <s v="PARTIAL HOOKUP (W/E)"/>
    <s v="Camping Daily - Campsite w/ Water &amp; Electric"/>
    <n v="365"/>
    <n v="215.16666666666666"/>
    <n v="218"/>
  </r>
  <r>
    <x v="0"/>
    <s v="Campsite 41"/>
    <s v="RJU-041"/>
    <s v="PARTIAL HOOKUP (W/E)"/>
    <s v="Camping Daily - Campsite w/ Water &amp; Electric"/>
    <n v="365"/>
    <n v="172.83333333333334"/>
    <n v="182"/>
  </r>
  <r>
    <x v="0"/>
    <s v="Campsite 44"/>
    <s v="RJU-044"/>
    <s v="PARTIAL HOOKUP (W/E)"/>
    <s v="Camping Daily - Campsite w/ Water &amp; Electric"/>
    <n v="365"/>
    <n v="150.5"/>
    <n v="147"/>
  </r>
  <r>
    <x v="0"/>
    <s v="Campsite 45"/>
    <s v="RJU-045"/>
    <s v="PARTIAL HOOKUP (W/E)"/>
    <s v="Camping Daily - Campsite w/ Water &amp; Electric"/>
    <n v="365"/>
    <n v="110.08333333333333"/>
    <n v="161"/>
  </r>
  <r>
    <x v="0"/>
    <s v="Campsite 46"/>
    <s v="RJU-046"/>
    <s v="PARTIAL HOOKUP (W/E)"/>
    <s v="Camping Daily - Campsite w/ Water &amp; Electric"/>
    <n v="365"/>
    <n v="229.16666666666666"/>
    <n v="153"/>
  </r>
  <r>
    <x v="0"/>
    <s v="Campsite 47"/>
    <s v="RJU-047"/>
    <s v="PARTIAL HOOKUP (W/E)"/>
    <s v="Camping Daily - Campsite w/ Water &amp; Electric"/>
    <n v="365"/>
    <n v="200.41666666666666"/>
    <n v="180"/>
  </r>
  <r>
    <x v="0"/>
    <s v="Campsite 48"/>
    <s v="RJU-048"/>
    <s v="PARTIAL HOOKUP (W/E)"/>
    <s v="Camping Daily - Campsite w/ Water &amp; Electric"/>
    <n v="365"/>
    <n v="208.5"/>
    <n v="177"/>
  </r>
  <r>
    <x v="0"/>
    <s v="Campsite 49"/>
    <s v="RJU-049"/>
    <s v="PARTIAL HOOKUP (W/E)"/>
    <s v="Camping Daily - Campsite w/ Water &amp; Electric"/>
    <n v="365"/>
    <n v="130.91666666666666"/>
    <n v="174"/>
  </r>
  <r>
    <x v="0"/>
    <s v="Campsite 50"/>
    <s v="RJU-050"/>
    <s v="PARTIAL HOOKUP (W/E)"/>
    <s v="Camping Daily - Campsite w/ Water &amp; Electric"/>
    <n v="365"/>
    <n v="212.33333333333334"/>
    <n v="203"/>
  </r>
  <r>
    <x v="0"/>
    <s v="Campsite 51"/>
    <s v="RJU-051"/>
    <s v="PARTIAL HOOKUP (W/E)"/>
    <s v="Camping Daily - Campsite w/ Water &amp; Electric"/>
    <n v="365"/>
    <n v="140.5"/>
    <n v="221"/>
  </r>
  <r>
    <x v="0"/>
    <s v="Campsite 52"/>
    <s v="RJU-052"/>
    <s v="PARTIAL HOOKUP (W/E)"/>
    <s v="Camping Daily - Campsite w/ Water &amp; Electric"/>
    <n v="365"/>
    <n v="146.91666666666666"/>
    <n v="203"/>
  </r>
  <r>
    <x v="0"/>
    <s v="Campsite 53"/>
    <s v="RJU-053"/>
    <s v="PARTIAL HOOKUP (W/E)"/>
    <s v="Camping Daily - Campsite w/ Water &amp; Electric"/>
    <n v="365"/>
    <n v="158.25"/>
    <n v="196"/>
  </r>
  <r>
    <x v="0"/>
    <s v="Campsite 54"/>
    <s v="RJU-054"/>
    <s v="PARTIAL HOOKUP (W/E)"/>
    <s v="Camping Daily - Campsite w/ Water &amp; Electric"/>
    <n v="365"/>
    <n v="154.83333333333334"/>
    <n v="65"/>
  </r>
  <r>
    <x v="0"/>
    <s v="Campsite 55"/>
    <s v="RJU-055"/>
    <s v="PARTIAL HOOKUP (W/E)"/>
    <s v="Camping Daily - Campsite w/ Water &amp; Electric"/>
    <n v="365"/>
    <n v="156.91666666666666"/>
    <n v="197"/>
  </r>
  <r>
    <x v="0"/>
    <s v="Campsite 58"/>
    <s v="RJU-058"/>
    <s v="PARTIAL HOOKUP (W/E)"/>
    <s v="Camping Daily - Campsite w/ Water &amp; Electric"/>
    <n v="365"/>
    <n v="132.25"/>
    <n v="236"/>
  </r>
  <r>
    <x v="0"/>
    <s v="Campsite 59"/>
    <s v="RJU-059"/>
    <s v="PARTIAL HOOKUP (W/E)"/>
    <s v="Camping Daily - Campsite w/ Water &amp; Electric"/>
    <n v="365"/>
    <n v="152.25"/>
    <n v="211"/>
  </r>
  <r>
    <x v="0"/>
    <s v="Campsite 60"/>
    <s v="RJU-060"/>
    <s v="PARTIAL HOOKUP (W/E)"/>
    <s v="Camping Daily - Campsite w/ Water &amp; Electric"/>
    <n v="365"/>
    <n v="85.583333333333329"/>
    <n v="186"/>
  </r>
  <r>
    <x v="0"/>
    <s v="Campsite 61"/>
    <s v="RJU-061"/>
    <s v="PARTIAL HOOKUP (W/E)"/>
    <s v="Camping Daily - Campsite w/ Water &amp; Electric"/>
    <n v="365"/>
    <n v="87.166666666666671"/>
    <n v="152"/>
  </r>
  <r>
    <x v="0"/>
    <s v="Campsite 62"/>
    <s v="RJU-062"/>
    <s v="PARTIAL HOOKUP (W/E)"/>
    <s v="Camping Daily - Campsite w/ Water &amp; Electric"/>
    <n v="365"/>
    <n v="151.41666666666666"/>
    <n v="136"/>
  </r>
  <r>
    <x v="0"/>
    <s v="Campsite 69"/>
    <s v="RJU-069"/>
    <s v="PARTIAL HOOKUP (W/E)"/>
    <s v="Camping Daily - Campsite w/ Water &amp; Electric"/>
    <n v="365"/>
    <n v="173.41666666666666"/>
    <n v="209"/>
  </r>
  <r>
    <x v="0"/>
    <s v="Campsite 70"/>
    <s v="RJU-070"/>
    <s v="PARTIAL HOOKUP (W/E)"/>
    <s v="Camping Daily - Campsite w/ Water &amp; Electric"/>
    <n v="365"/>
    <n v="120.25"/>
    <n v="163"/>
  </r>
  <r>
    <x v="0"/>
    <s v="Campsite 71"/>
    <s v="RJU-071"/>
    <s v="PARTIAL HOOKUP (W/E)"/>
    <s v="Camping Daily - Campsite w/ Water &amp; Electric"/>
    <n v="365"/>
    <n v="137.08333333333334"/>
    <n v="146"/>
  </r>
  <r>
    <x v="0"/>
    <s v="Campsite 72"/>
    <s v="RJU-072"/>
    <s v="PARTIAL HOOKUP (W/E)"/>
    <s v="Camping Daily - Campsite w/ Water &amp; Electric"/>
    <n v="365"/>
    <n v="117.66666666666667"/>
    <n v="157"/>
  </r>
  <r>
    <x v="0"/>
    <s v="Campsite 73"/>
    <s v="RJU-073"/>
    <s v="PARTIAL HOOKUP (W/E)"/>
    <s v="Camping Daily - Campsite w/ Water &amp; Electric"/>
    <n v="365"/>
    <n v="111.58333333333333"/>
    <n v="143"/>
  </r>
  <r>
    <x v="0"/>
    <s v="Campsite 74"/>
    <s v="RJU-074"/>
    <s v="PARTIAL HOOKUP (W/E)"/>
    <s v="Camping Daily - Campsite w/ Water &amp; Electric"/>
    <n v="365"/>
    <n v="135.91666666666666"/>
    <n v="171"/>
  </r>
  <r>
    <x v="0"/>
    <s v="Campsite 75"/>
    <s v="RJU-075"/>
    <s v="PARTIAL HOOKUP (W/E)"/>
    <s v="Camping Daily - Campsite w/ Water &amp; Electric"/>
    <n v="365"/>
    <n v="117.16666666666667"/>
    <n v="172"/>
  </r>
  <r>
    <x v="0"/>
    <s v="Campsite 76"/>
    <s v="RJU-076"/>
    <s v="PARTIAL HOOKUP (W/E)"/>
    <s v="Camping Daily - Campsite w/ Water &amp; Electric"/>
    <n v="365"/>
    <n v="74.416666666666671"/>
    <n v="40"/>
  </r>
  <r>
    <x v="0"/>
    <s v="Campsite 77"/>
    <s v="RJU-077"/>
    <s v="PARTIAL HOOKUP (W/E)"/>
    <s v="Camping Daily - Campsite w/ Water &amp; Electric"/>
    <n v="365"/>
    <n v="151.58333333333334"/>
    <n v="183"/>
  </r>
  <r>
    <x v="0"/>
    <s v="Campsite 78"/>
    <s v="RJU-078"/>
    <s v="PARTIAL HOOKUP (W/E)"/>
    <s v="Camping Daily - Campsite w/ Water &amp; Electric"/>
    <n v="365"/>
    <n v="74.583333333333329"/>
    <n v="37"/>
  </r>
  <r>
    <x v="0"/>
    <s v="Campsite 79"/>
    <s v="RJU-079"/>
    <s v="PARTIAL HOOKUP (W/E)"/>
    <s v="Camping Daily - Campsite w/ Water &amp; Electric"/>
    <n v="365"/>
    <n v="145.91666666666666"/>
    <n v="196"/>
  </r>
  <r>
    <x v="2"/>
    <s v="Campsite 8"/>
    <s v="HKY-008"/>
    <s v="DRY - PREMIER"/>
    <s v="Camping Premier - Dry Camping"/>
    <n v="365"/>
    <n v="56.6"/>
    <n v="82"/>
  </r>
  <r>
    <x v="2"/>
    <s v="Campsite 9"/>
    <s v="HKY-009"/>
    <s v="DRY - PREMIER"/>
    <s v="Camping Premier - Dry Camping"/>
    <n v="365"/>
    <n v="77.416666666666671"/>
    <n v="92"/>
  </r>
  <r>
    <x v="2"/>
    <s v="Campsite 10"/>
    <s v="HKY-010"/>
    <s v="DRY - PREMIER"/>
    <s v="Camping Premier - Dry Camping"/>
    <n v="365"/>
    <n v="64.818181818181813"/>
    <n v="84"/>
  </r>
  <r>
    <x v="2"/>
    <s v="Campsite 12"/>
    <s v="HKY-012"/>
    <s v="DRY - PREMIER"/>
    <s v="Camping Premier - Dry Camping"/>
    <n v="365"/>
    <n v="95.2"/>
    <n v="105"/>
  </r>
  <r>
    <x v="2"/>
    <s v="Campsite 38"/>
    <s v="HKY-038"/>
    <s v="DRY - PREMIER"/>
    <s v="Camping Premier - Dry Camping"/>
    <n v="365"/>
    <n v="35.6"/>
    <n v="61"/>
  </r>
  <r>
    <x v="2"/>
    <s v="Campsite 39"/>
    <s v="HKY-039"/>
    <s v="DRY - PREMIER"/>
    <s v="Camping Premier - Dry Camping"/>
    <n v="365"/>
    <n v="38"/>
    <n v="62"/>
  </r>
  <r>
    <x v="2"/>
    <s v="Campsite 40"/>
    <s v="HKY-040"/>
    <s v="DRY - PREMIER"/>
    <s v="Camping Premier - Dry Camping"/>
    <n v="365"/>
    <n v="44.545454545454547"/>
    <n v="60"/>
  </r>
  <r>
    <x v="2"/>
    <s v="Campsite 41"/>
    <s v="HKY-041"/>
    <s v="DRY - PREMIER"/>
    <s v="Camping Premier - Dry Camping"/>
    <n v="365"/>
    <n v="54.777777777777779"/>
    <n v="86"/>
  </r>
  <r>
    <x v="2"/>
    <s v="Campsite 45"/>
    <s v="HKY-045"/>
    <s v="DRY - PREMIER"/>
    <s v="Camping Premier - Dry Camping"/>
    <n v="365"/>
    <n v="44.909090909090907"/>
    <n v="68"/>
  </r>
  <r>
    <x v="2"/>
    <s v="Campsite 67"/>
    <s v="HKY-067"/>
    <s v="DRY - PREMIER"/>
    <s v="Camping Premier - Dry Camping"/>
    <n v="365"/>
    <n v="100.6"/>
    <n v="114"/>
  </r>
  <r>
    <x v="2"/>
    <s v="Campsite 68"/>
    <s v="HKY-068"/>
    <s v="DRY - PREMIER"/>
    <s v="Camping Premier - Dry Camping"/>
    <n v="365"/>
    <n v="41.166666666666664"/>
    <n v="55"/>
  </r>
  <r>
    <x v="2"/>
    <s v="Campsite 69"/>
    <s v="HKY-069"/>
    <s v="DRY - PREMIER"/>
    <s v="Camping Premier - Dry Camping"/>
    <n v="365"/>
    <n v="38.75"/>
    <n v="53"/>
  </r>
  <r>
    <x v="2"/>
    <s v="Campsite 87"/>
    <s v="HKY-087"/>
    <s v="DRY - PREMIER"/>
    <s v="Camping Premier - Dry Camping"/>
    <n v="365"/>
    <n v="55.7"/>
    <n v="51"/>
  </r>
  <r>
    <x v="2"/>
    <s v="Campsite 88"/>
    <s v="HKY-088"/>
    <s v="DRY - PREMIER"/>
    <s v="Camping Premier - Dry Camping"/>
    <n v="365"/>
    <n v="55.3"/>
    <n v="73"/>
  </r>
  <r>
    <x v="2"/>
    <s v="Campsite 89"/>
    <s v="HKY-089"/>
    <s v="DRY - PREMIER"/>
    <s v="Camping Premier - Dry Camping"/>
    <n v="365"/>
    <n v="60"/>
    <n v="67"/>
  </r>
  <r>
    <x v="2"/>
    <s v="Campsite 90"/>
    <s v="HKY-090"/>
    <s v="DRY - PREMIER"/>
    <s v="Camping Premier - Dry Camping"/>
    <n v="365"/>
    <n v="62.636363636363633"/>
    <n v="82"/>
  </r>
  <r>
    <x v="2"/>
    <s v="Campsite 92"/>
    <s v="HKY-092"/>
    <s v="DRY - PREMIER"/>
    <s v="Camping Premier - Dry Camping"/>
    <n v="365"/>
    <n v="97.75"/>
    <n v="159"/>
  </r>
  <r>
    <x v="2"/>
    <s v="Campsite 93"/>
    <s v="HKY-093"/>
    <s v="DRY - PREMIER"/>
    <s v="Camping Premier - Dry Camping"/>
    <n v="365"/>
    <n v="80.583333333333329"/>
    <n v="125"/>
  </r>
  <r>
    <x v="2"/>
    <s v="Campsite 117"/>
    <s v="HKY-117"/>
    <s v="DRY - PREMIER"/>
    <s v="Camping Premier - Dry Camping"/>
    <n v="365"/>
    <n v="60"/>
    <n v="100"/>
  </r>
  <r>
    <x v="2"/>
    <s v="Campsite 123"/>
    <s v="HKY-123"/>
    <s v="DRY - PREMIER"/>
    <s v="Camping Premier - Dry Camping"/>
    <n v="365"/>
    <n v="67.833333333333329"/>
    <n v="121"/>
  </r>
  <r>
    <x v="2"/>
    <s v="Campsite 124"/>
    <s v="HKY-124"/>
    <s v="DRY - PREMIER"/>
    <s v="Camping Premier - Dry Camping"/>
    <n v="365"/>
    <n v="67.181818181818187"/>
    <n v="76"/>
  </r>
  <r>
    <x v="2"/>
    <s v="Campsite 130"/>
    <s v="HKY-130"/>
    <s v="DRY - PREMIER"/>
    <s v="Camping Premier - Dry Camping"/>
    <n v="365"/>
    <n v="94.416666666666671"/>
    <n v="156"/>
  </r>
  <r>
    <x v="3"/>
    <s v="Campsite 1"/>
    <s v="IDY-001"/>
    <s v="DRY - PREMIER"/>
    <s v="Camping Premier - Dry Camping"/>
    <n v="365"/>
    <n v="132.58333333333334"/>
    <n v="117"/>
  </r>
  <r>
    <x v="3"/>
    <s v="Campsite 15"/>
    <s v="IDY-015"/>
    <s v="DRY - PREMIER"/>
    <s v="Camping Premier - Dry Camping"/>
    <n v="365"/>
    <n v="78.833333333333329"/>
    <n v="133"/>
  </r>
  <r>
    <x v="3"/>
    <s v="Campsite 39"/>
    <s v="IDY-039"/>
    <s v="DRY - PREMIER"/>
    <s v="Camping Premier - Dry Camping"/>
    <n v="365"/>
    <n v="73.916666666666671"/>
    <n v="95"/>
  </r>
  <r>
    <x v="3"/>
    <s v="Campsite 44"/>
    <s v="IDY-044"/>
    <s v="DRY - PREMIER"/>
    <s v="Camping Premier - Dry Camping"/>
    <n v="365"/>
    <n v="107"/>
    <n v="160"/>
  </r>
  <r>
    <x v="3"/>
    <s v="Campsite 47"/>
    <s v="IDY-046"/>
    <s v="DRY - PREMIER"/>
    <s v="Camping Premier - Dry Camping"/>
    <n v="365"/>
    <n v="27.166666666666668"/>
    <n v="108"/>
  </r>
  <r>
    <x v="3"/>
    <s v="Campsite 50"/>
    <s v="IDY-050"/>
    <s v="DRY - PREMIER"/>
    <s v="Camping Premier - Dry Camping"/>
    <n v="365"/>
    <n v="75.916666666666671"/>
    <n v="128"/>
  </r>
  <r>
    <x v="3"/>
    <s v="Campsite 63"/>
    <s v="IDY-063"/>
    <s v="DRY - PREMIER"/>
    <s v="Camping Premier - Dry Camping"/>
    <n v="365"/>
    <n v="84.36363636363636"/>
    <n v="132"/>
  </r>
  <r>
    <x v="3"/>
    <s v="Campsite 83"/>
    <s v="IDY-083"/>
    <s v="DRY - PREMIER"/>
    <s v="Camping Premier - Dry Camping"/>
    <n v="365"/>
    <n v="61.272727272727273"/>
    <n v="80"/>
  </r>
  <r>
    <x v="3"/>
    <s v="Campsite 84"/>
    <s v="IDY-084"/>
    <s v="DRY - PREMIER"/>
    <s v="Camping Premier - Dry Camping"/>
    <n v="365"/>
    <n v="77"/>
    <n v="98"/>
  </r>
  <r>
    <x v="3"/>
    <s v="Campsite 9"/>
    <s v="IDY-009"/>
    <s v="DRY - PREMIER"/>
    <s v="Camping Premier - Dry Camping"/>
    <n v="365"/>
    <n v="94.166666666666671"/>
    <n v="119"/>
  </r>
  <r>
    <x v="3"/>
    <s v="Campsite 92"/>
    <s v="IDY-092"/>
    <s v="DRY - PREMIER"/>
    <s v="Camping Premier - Dry Camping"/>
    <n v="365"/>
    <n v="92.727272727272734"/>
    <n v="94"/>
  </r>
  <r>
    <x v="3"/>
    <s v="Campsite 93"/>
    <s v="IDY-093"/>
    <s v="DRY - PREMIER"/>
    <s v="Camping Premier - Dry Camping"/>
    <n v="365"/>
    <n v="80.8"/>
    <n v="104"/>
  </r>
  <r>
    <x v="3"/>
    <s v="Campsite 94"/>
    <s v="IDY-094"/>
    <s v="DRY - PREMIER"/>
    <s v="Camping Premier - Dry Camping"/>
    <n v="365"/>
    <n v="72.099999999999994"/>
    <n v="83"/>
  </r>
  <r>
    <x v="3"/>
    <s v="Campsite 95"/>
    <s v="IDY-095"/>
    <s v="DRY - PREMIER"/>
    <s v="Camping Premier - Dry Camping"/>
    <n v="365"/>
    <n v="94.5"/>
    <n v="110"/>
  </r>
  <r>
    <x v="3"/>
    <s v="Campsite 96"/>
    <s v="IDY-096"/>
    <s v="DRY - PREMIER"/>
    <s v="Camping Premier - Dry Camping"/>
    <n v="365"/>
    <n v="69.909090909090907"/>
    <n v="83"/>
  </r>
  <r>
    <x v="5"/>
    <s v="Campsite A19"/>
    <s v="MFL-A19"/>
    <s v="DRY - PREMIER"/>
    <s v="Camping Premier - Dry Camping"/>
    <n v="365"/>
    <n v="58.833333333333336"/>
    <n v="73"/>
  </r>
  <r>
    <x v="5"/>
    <s v="Campsite A20"/>
    <s v="MFL-A20"/>
    <s v="DRY - PREMIER"/>
    <s v="Camping Premier - Dry Camping"/>
    <n v="365"/>
    <n v="39.416666666666664"/>
    <n v="34"/>
  </r>
  <r>
    <x v="5"/>
    <s v="Campsite A21"/>
    <s v="MFL-A21"/>
    <s v="DRY - PREMIER"/>
    <s v="Camping Premier - Dry Camping"/>
    <n v="365"/>
    <n v="35.909090909090907"/>
    <n v="38"/>
  </r>
  <r>
    <x v="5"/>
    <s v="Campsite A22"/>
    <s v="MFL-A22"/>
    <s v="DRY - PREMIER"/>
    <s v="Camping Premier - Dry Camping"/>
    <n v="365"/>
    <n v="15.833333333333334"/>
    <n v="32"/>
  </r>
  <r>
    <x v="5"/>
    <s v="Campsite A23"/>
    <s v="MFL-A23"/>
    <s v="DRY - PREMIER"/>
    <s v="Camping Premier - Dry Camping"/>
    <n v="365"/>
    <n v="44.916666666666664"/>
    <n v="49"/>
  </r>
  <r>
    <x v="5"/>
    <s v="Campsite A24"/>
    <s v="MFL-A24"/>
    <s v="DRY - PREMIER"/>
    <s v="Camping Premier - Dry Camping"/>
    <n v="365"/>
    <n v="21.272727272727273"/>
    <n v="53"/>
  </r>
  <r>
    <x v="5"/>
    <s v="Campsite A25"/>
    <s v="MFL-A25"/>
    <s v="DRY - PREMIER"/>
    <s v="Camping Premier - Dry Camping"/>
    <n v="365"/>
    <n v="23.416666666666668"/>
    <n v="43"/>
  </r>
  <r>
    <x v="5"/>
    <s v="Campsite A26"/>
    <s v="MFL-A26"/>
    <s v="DRY - PREMIER"/>
    <s v="Camping Premier - Dry Camping"/>
    <n v="365"/>
    <n v="35"/>
    <n v="60"/>
  </r>
  <r>
    <x v="5"/>
    <s v="Campsite A27"/>
    <s v="MFL-A27"/>
    <s v="DRY - PREMIER"/>
    <s v="Camping Premier - Dry Camping"/>
    <n v="365"/>
    <n v="30.25"/>
    <n v="43"/>
  </r>
  <r>
    <x v="6"/>
    <s v="Campsite 115"/>
    <s v="SKN-115"/>
    <s v="DRY - PREMIER"/>
    <s v="Camping Premier - Dry Camping"/>
    <n v="365"/>
    <n v="103.58333333333333"/>
    <n v="149"/>
  </r>
  <r>
    <x v="6"/>
    <s v="Campsite 116"/>
    <s v="SKN-116"/>
    <s v="DRY - PREMIER"/>
    <s v="Camping Premier - Dry Camping"/>
    <n v="365"/>
    <n v="86"/>
    <n v="106"/>
  </r>
  <r>
    <x v="6"/>
    <s v="Campsite 117"/>
    <s v="SKN-117"/>
    <s v="DRY - PREMIER"/>
    <s v="Camping Premier - Dry Camping"/>
    <n v="365"/>
    <n v="85.416666666666671"/>
    <n v="125"/>
  </r>
  <r>
    <x v="6"/>
    <s v="Campsite 118"/>
    <s v="SKN-118"/>
    <s v="DRY - PREMIER"/>
    <s v="Camping Premier - Dry Camping"/>
    <n v="365"/>
    <n v="83.5"/>
    <n v="109"/>
  </r>
  <r>
    <x v="6"/>
    <s v="Campsite 119"/>
    <s v="SKN-119"/>
    <s v="DRY - PREMIER"/>
    <s v="Camping Premier - Dry Camping"/>
    <n v="365"/>
    <n v="111.08333333333333"/>
    <n v="147"/>
  </r>
  <r>
    <x v="6"/>
    <s v="Campsite 120"/>
    <s v="SKN-120"/>
    <s v="DRY - PREMIER"/>
    <s v="Camping Premier - Dry Camping"/>
    <n v="365"/>
    <n v="73.666666666666671"/>
    <n v="122"/>
  </r>
  <r>
    <x v="6"/>
    <s v="Campsite 121"/>
    <s v="SKN-121"/>
    <s v="DRY - PREMIER"/>
    <s v="Camping Premier - Dry Camping"/>
    <n v="365"/>
    <n v="60.75"/>
    <n v="97"/>
  </r>
  <r>
    <x v="6"/>
    <s v="Campsite 122"/>
    <s v="SKN-122"/>
    <s v="DRY - PREMIER"/>
    <s v="Camping Premier - Dry Camping"/>
    <n v="365"/>
    <n v="64.083333333333329"/>
    <n v="104"/>
  </r>
  <r>
    <x v="6"/>
    <s v="Campsite 123"/>
    <s v="SKN-123"/>
    <s v="DRY - PREMIER"/>
    <s v="Camping Premier - Dry Camping"/>
    <n v="365"/>
    <n v="67"/>
    <n v="133"/>
  </r>
  <r>
    <x v="6"/>
    <s v="Campsite 124"/>
    <s v="SKN-124"/>
    <s v="DRY - PREMIER"/>
    <s v="Camping Premier - Dry Camping"/>
    <n v="365"/>
    <n v="114.5"/>
    <n v="162"/>
  </r>
  <r>
    <x v="0"/>
    <s v="Campsite 1"/>
    <s v="RJU-001"/>
    <s v="FULL HOOKUP - PREMIER"/>
    <s v="Camping Premier - Full Hook Up: Water, Electric &amp; Sewer"/>
    <n v="365"/>
    <n v="217.58333333333334"/>
    <n v="248"/>
  </r>
  <r>
    <x v="0"/>
    <s v="Campsite 2"/>
    <s v="RJU-002"/>
    <s v="FULL HOOKUP - PREMIER"/>
    <s v="Camping Premier - Full Hook Up: Water, Electric &amp; Sewer"/>
    <n v="365"/>
    <n v="261.5"/>
    <n v="206"/>
  </r>
  <r>
    <x v="0"/>
    <s v="Campsite 3"/>
    <s v="RJU-003"/>
    <s v="FULL HOOKUP - PREMIER"/>
    <s v="Camping Premier - Full Hook Up: Water, Electric &amp; Sewer"/>
    <n v="365"/>
    <n v="191.83333333333334"/>
    <n v="196"/>
  </r>
  <r>
    <x v="0"/>
    <s v="Campsite 4"/>
    <s v="RJU-004"/>
    <s v="FULL HOOKUP - PREMIER"/>
    <s v="Camping Premier - Full Hook Up: Water, Electric &amp; Sewer"/>
    <n v="365"/>
    <n v="187.08333333333334"/>
    <n v="205"/>
  </r>
  <r>
    <x v="0"/>
    <s v="Campsite 5"/>
    <s v="RJU-005"/>
    <s v="FULL HOOKUP - PREMIER"/>
    <s v="Camping Premier - Full Hook Up: Water, Electric &amp; Sewer"/>
    <n v="365"/>
    <n v="235.16666666666666"/>
    <n v="259"/>
  </r>
  <r>
    <x v="0"/>
    <s v="Campsite 9"/>
    <s v="RJU-009"/>
    <s v="FULL HOOKUP - PREMIER"/>
    <s v="Camping Premier - Full Hook Up: Water, Electric &amp; Sewer"/>
    <n v="365"/>
    <n v="239.5"/>
    <n v="219"/>
  </r>
  <r>
    <x v="0"/>
    <s v="Campsite 10"/>
    <s v="RJU-010"/>
    <s v="FULL HOOKUP - PREMIER"/>
    <s v="Camping Premier - Full Hook Up: Water, Electric &amp; Sewer"/>
    <n v="365"/>
    <n v="203.33333333333334"/>
    <n v="259"/>
  </r>
  <r>
    <x v="0"/>
    <s v="Campsite 11"/>
    <s v="RJU-011"/>
    <s v="FULL HOOKUP - PREMIER"/>
    <s v="Camping Premier - Full Hook Up: Water, Electric &amp; Sewer"/>
    <n v="365"/>
    <n v="211"/>
    <n v="249"/>
  </r>
  <r>
    <x v="0"/>
    <s v="Campsite 12"/>
    <s v="RJU-012"/>
    <s v="FULL HOOKUP - PREMIER"/>
    <s v="Camping Premier - Full Hook Up: Water, Electric &amp; Sewer"/>
    <n v="365"/>
    <n v="243.83333333333334"/>
    <n v="289"/>
  </r>
  <r>
    <x v="0"/>
    <s v="Campsite 213"/>
    <s v="RJU-213"/>
    <s v="FULL HOOKUP - PREMIER"/>
    <s v="Camping Premier - Full Hook Up: Water, Electric &amp; Sewer"/>
    <n v="365"/>
    <n v="284.91666666666669"/>
    <n v="269"/>
  </r>
  <r>
    <x v="0"/>
    <s v="Campsite 214"/>
    <s v="RJU-214"/>
    <s v="FULL HOOKUP - PREMIER"/>
    <s v="Camping Premier - Full Hook Up: Water, Electric &amp; Sewer"/>
    <n v="365"/>
    <n v="292.16666666666669"/>
    <n v="278"/>
  </r>
  <r>
    <x v="0"/>
    <s v="Campsite 215"/>
    <s v="RJU-215"/>
    <s v="FULL HOOKUP - PREMIER"/>
    <s v="Camping Premier - Full Hook Up: Water, Electric &amp; Sewer"/>
    <n v="365"/>
    <n v="269.58333333333331"/>
    <n v="279"/>
  </r>
  <r>
    <x v="0"/>
    <s v="Campsite 216"/>
    <s v="RJU-216"/>
    <s v="FULL HOOKUP - PREMIER"/>
    <s v="Camping Premier - Full Hook Up: Water, Electric &amp; Sewer"/>
    <n v="365"/>
    <n v="304.91666666666669"/>
    <n v="289"/>
  </r>
  <r>
    <x v="0"/>
    <s v="Campsite 217"/>
    <s v="RJU-217"/>
    <s v="FULL HOOKUP - PREMIER"/>
    <s v="Camping Premier - Full Hook Up: Water, Electric &amp; Sewer"/>
    <n v="365"/>
    <n v="361.91666666666669"/>
    <n v="303"/>
  </r>
  <r>
    <x v="0"/>
    <s v="Campsite 218"/>
    <s v="RJU-218"/>
    <s v="FULL HOOKUP - PREMIER"/>
    <s v="Camping Premier - Full Hook Up: Water, Electric &amp; Sewer"/>
    <n v="365"/>
    <n v="303.33333333333331"/>
    <n v="265"/>
  </r>
  <r>
    <x v="0"/>
    <s v="Campsite 226"/>
    <s v="RJU-226"/>
    <s v="FULL HOOKUP - PREMIER"/>
    <s v="Camping Premier - Full Hook Up: Water, Electric &amp; Sewer"/>
    <n v="365"/>
    <n v="317.91666666666669"/>
    <n v="315"/>
  </r>
  <r>
    <x v="0"/>
    <s v="Campsite 227"/>
    <s v="RJU-227"/>
    <s v="FULL HOOKUP - PREMIER"/>
    <s v="Camping Premier - Full Hook Up: Water, Electric &amp; Sewer"/>
    <n v="365"/>
    <n v="257.75"/>
    <n v="260"/>
  </r>
  <r>
    <x v="0"/>
    <s v="Campsite 228"/>
    <s v="RJU-228"/>
    <s v="FULL HOOKUP - PREMIER"/>
    <s v="Camping Premier - Full Hook Up: Water, Electric &amp; Sewer"/>
    <n v="365"/>
    <n v="317.91666666666669"/>
    <n v="300"/>
  </r>
  <r>
    <x v="0"/>
    <s v="Campsite 229"/>
    <s v="RJU-229"/>
    <s v="FULL HOOKUP - PREMIER"/>
    <s v="Camping Premier - Full Hook Up: Water, Electric &amp; Sewer"/>
    <n v="365"/>
    <n v="312.66666666666669"/>
    <n v="301"/>
  </r>
  <r>
    <x v="0"/>
    <s v="Campsite 238"/>
    <s v="RJU-238"/>
    <s v="FULL HOOKUP - PREMIER"/>
    <s v="Camping Premier - Full Hook Up: Water, Electric &amp; Sewer"/>
    <n v="365"/>
    <n v="303.5"/>
    <n v="244"/>
  </r>
  <r>
    <x v="0"/>
    <s v="Campsite 239"/>
    <s v="RJU-239"/>
    <s v="FULL HOOKUP - PREMIER"/>
    <s v="Camping Premier - Full Hook Up: Water, Electric &amp; Sewer"/>
    <n v="365"/>
    <n v="291.5"/>
    <n v="300"/>
  </r>
  <r>
    <x v="6"/>
    <s v="Campsite 101"/>
    <s v="SKN-101"/>
    <s v="FULL HOOKUP - PREMIER"/>
    <s v="Camping Premier - Full Hook Up: Water, Electric &amp; Sewer"/>
    <n v="365"/>
    <n v="85.4"/>
    <n v="229"/>
  </r>
  <r>
    <x v="6"/>
    <s v="Campsite 102"/>
    <s v="SKN-102"/>
    <s v="FULL HOOKUP - PREMIER"/>
    <s v="Camping Premier - Full Hook Up: Water, Electric &amp; Sewer"/>
    <n v="365"/>
    <n v="65"/>
    <n v="185"/>
  </r>
  <r>
    <x v="6"/>
    <s v="Campsite 103"/>
    <s v="SKN-103"/>
    <s v="FULL HOOKUP - PREMIER"/>
    <s v="Camping Premier - Full Hook Up: Water, Electric &amp; Sewer"/>
    <n v="365"/>
    <n v="54.6"/>
    <n v="187"/>
  </r>
  <r>
    <x v="6"/>
    <s v="Campsite 104"/>
    <s v="SKN-104"/>
    <s v="FULL HOOKUP - PREMIER"/>
    <s v="Camping Premier - Full Hook Up: Water, Electric &amp; Sewer"/>
    <n v="365"/>
    <n v="66.8"/>
    <n v="177"/>
  </r>
  <r>
    <x v="6"/>
    <s v="Campsite 105"/>
    <s v="SKN-105"/>
    <s v="FULL HOOKUP - PREMIER"/>
    <s v="Camping Premier - Full Hook Up: Water, Electric &amp; Sewer"/>
    <n v="365"/>
    <n v="81.8"/>
    <n v="168"/>
  </r>
  <r>
    <x v="6"/>
    <s v="Campsite 106"/>
    <s v="SKN-106"/>
    <s v="FULL HOOKUP - PREMIER"/>
    <s v="Camping Premier - Full Hook Up: Water, Electric &amp; Sewer"/>
    <n v="365"/>
    <n v="53"/>
    <n v="124"/>
  </r>
  <r>
    <x v="6"/>
    <s v="Campsite 107"/>
    <s v="SKN-107"/>
    <s v="FULL HOOKUP - PREMIER"/>
    <s v="Camping Premier - Full Hook Up: Water, Electric &amp; Sewer"/>
    <n v="365"/>
    <n v="50"/>
    <n v="175"/>
  </r>
  <r>
    <x v="6"/>
    <s v="Campsite 108"/>
    <s v="SKN-108"/>
    <s v="FULL HOOKUP - PREMIER"/>
    <s v="Camping Premier - Full Hook Up: Water, Electric &amp; Sewer"/>
    <n v="365"/>
    <n v="47"/>
    <n v="139"/>
  </r>
  <r>
    <x v="6"/>
    <s v="Campsite 109"/>
    <s v="SKN-109"/>
    <s v="FULL HOOKUP - PREMIER"/>
    <s v="Camping Premier - Full Hook Up: Water, Electric &amp; Sewer"/>
    <n v="365"/>
    <n v="52.6"/>
    <n v="161"/>
  </r>
  <r>
    <x v="6"/>
    <s v="Campsite 112"/>
    <s v="SKN-112"/>
    <s v="FULL HOOKUP - PREMIER"/>
    <s v="Camping Premier - Full Hook Up: Water, Electric &amp; Sewer"/>
    <n v="365"/>
    <n v="14.166666666666666"/>
    <n v="6"/>
  </r>
  <r>
    <x v="6"/>
    <s v="Campsite 201"/>
    <s v="SKN-201"/>
    <s v="FULL HOOKUP - PREMIER"/>
    <s v="Camping Premier - Full Hook Up: Water, Electric &amp; Sewer"/>
    <n v="365"/>
    <n v="179.41666666666666"/>
    <n v="215"/>
  </r>
  <r>
    <x v="6"/>
    <s v="Campsite 202"/>
    <s v="SKN-202"/>
    <s v="FULL HOOKUP - PREMIER"/>
    <s v="Camping Premier - Full Hook Up: Water, Electric &amp; Sewer"/>
    <n v="365"/>
    <n v="117.75"/>
    <n v="161"/>
  </r>
  <r>
    <x v="6"/>
    <s v="Campsite 203"/>
    <s v="SKN-203"/>
    <s v="FULL HOOKUP - PREMIER"/>
    <s v="Camping Premier - Full Hook Up: Water, Electric &amp; Sewer"/>
    <n v="365"/>
    <n v="144"/>
    <n v="187"/>
  </r>
  <r>
    <x v="6"/>
    <s v="Campsite 204"/>
    <s v="SKN-204"/>
    <s v="FULL HOOKUP - PREMIER"/>
    <s v="Camping Premier - Full Hook Up: Water, Electric &amp; Sewer"/>
    <n v="365"/>
    <n v="116.83333333333333"/>
    <n v="172"/>
  </r>
  <r>
    <x v="6"/>
    <s v="Campsite 205"/>
    <s v="SKN-205"/>
    <s v="FULL HOOKUP - PREMIER"/>
    <s v="Camping Premier - Full Hook Up: Water, Electric &amp; Sewer"/>
    <n v="365"/>
    <n v="107.16666666666667"/>
    <n v="145"/>
  </r>
  <r>
    <x v="6"/>
    <s v="Campsite 206"/>
    <s v="SKN-206"/>
    <s v="FULL HOOKUP - PREMIER"/>
    <s v="Camping Premier - Full Hook Up: Water, Electric &amp; Sewer"/>
    <n v="365"/>
    <n v="114.66666666666667"/>
    <n v="143"/>
  </r>
  <r>
    <x v="6"/>
    <s v="Campsite 207"/>
    <s v="SKN-207"/>
    <s v="FULL HOOKUP - PREMIER"/>
    <s v="Camping Premier - Full Hook Up: Water, Electric &amp; Sewer"/>
    <n v="365"/>
    <n v="136.25"/>
    <n v="144"/>
  </r>
  <r>
    <x v="6"/>
    <s v="Campsite 208"/>
    <s v="SKN-208"/>
    <s v="FULL HOOKUP - PREMIER"/>
    <s v="Camping Premier - Full Hook Up: Water, Electric &amp; Sewer"/>
    <n v="365"/>
    <n v="202.75"/>
    <n v="193"/>
  </r>
  <r>
    <x v="6"/>
    <s v="Campsite 209"/>
    <s v="SKN-209"/>
    <s v="FULL HOOKUP - PREMIER"/>
    <s v="Camping Premier - Full Hook Up: Water, Electric &amp; Sewer"/>
    <n v="365"/>
    <n v="113"/>
    <n v="165"/>
  </r>
  <r>
    <x v="6"/>
    <s v="Campsite 210"/>
    <s v="SKN-210"/>
    <s v="FULL HOOKUP - PREMIER"/>
    <s v="Camping Premier - Full Hook Up: Water, Electric &amp; Sewer"/>
    <n v="365"/>
    <n v="161.41666666666666"/>
    <n v="183"/>
  </r>
  <r>
    <x v="6"/>
    <s v="Campsite 211"/>
    <s v="SKN-211"/>
    <s v="FULL HOOKUP - PREMIER"/>
    <s v="Camping Premier - Full Hook Up: Water, Electric &amp; Sewer"/>
    <n v="365"/>
    <n v="115.83333333333333"/>
    <n v="159"/>
  </r>
  <r>
    <x v="6"/>
    <s v="Campsite 212"/>
    <s v="SKN-212"/>
    <s v="FULL HOOKUP - PREMIER"/>
    <s v="Camping Premier - Full Hook Up: Water, Electric &amp; Sewer"/>
    <n v="365"/>
    <n v="126.58333333333333"/>
    <n v="152"/>
  </r>
  <r>
    <x v="6"/>
    <s v="Campsite 213"/>
    <s v="SKN-213"/>
    <s v="FULL HOOKUP - PREMIER"/>
    <s v="Camping Premier - Full Hook Up: Water, Electric &amp; Sewer"/>
    <n v="365"/>
    <n v="154.75"/>
    <n v="184"/>
  </r>
  <r>
    <x v="6"/>
    <s v="Campsite 214"/>
    <s v="SKN-214"/>
    <s v="FULL HOOKUP - PREMIER"/>
    <s v="Camping Premier - Full Hook Up: Water, Electric &amp; Sewer"/>
    <n v="365"/>
    <n v="127.5"/>
    <n v="159"/>
  </r>
  <r>
    <x v="6"/>
    <s v="Campsite 215"/>
    <s v="SKN-215"/>
    <s v="FULL HOOKUP - PREMIER"/>
    <s v="Camping Premier - Full Hook Up: Water, Electric &amp; Sewer"/>
    <n v="365"/>
    <n v="149.83333333333334"/>
    <n v="171"/>
  </r>
  <r>
    <x v="6"/>
    <s v="Campsite 216"/>
    <s v="SKN-216"/>
    <s v="FULL HOOKUP - PREMIER"/>
    <s v="Camping Premier - Full Hook Up: Water, Electric &amp; Sewer"/>
    <n v="365"/>
    <n v="143.16666666666666"/>
    <n v="194"/>
  </r>
  <r>
    <x v="6"/>
    <s v="Campsite 217"/>
    <s v="SKN-217"/>
    <s v="FULL HOOKUP - PREMIER"/>
    <s v="Camping Premier - Full Hook Up: Water, Electric &amp; Sewer"/>
    <n v="365"/>
    <n v="155"/>
    <n v="188"/>
  </r>
  <r>
    <x v="6"/>
    <s v="Campsite 218"/>
    <s v="SKN-218"/>
    <s v="FULL HOOKUP - PREMIER"/>
    <s v="Camping Premier - Full Hook Up: Water, Electric &amp; Sewer"/>
    <n v="365"/>
    <n v="124.58333333333333"/>
    <n v="166"/>
  </r>
  <r>
    <x v="6"/>
    <s v="Campsite 219"/>
    <s v="SKN-219"/>
    <s v="FULL HOOKUP - PREMIER"/>
    <s v="Camping Premier - Full Hook Up: Water, Electric &amp; Sewer"/>
    <n v="365"/>
    <n v="117"/>
    <n v="169"/>
  </r>
  <r>
    <x v="6"/>
    <s v="Campsite 220"/>
    <s v="SKN-220"/>
    <s v="FULL HOOKUP - PREMIER"/>
    <s v="Camping Premier - Full Hook Up: Water, Electric &amp; Sewer"/>
    <n v="365"/>
    <n v="126.75"/>
    <n v="203"/>
  </r>
  <r>
    <x v="6"/>
    <s v="Campsite 221"/>
    <s v="SKN-221"/>
    <s v="FULL HOOKUP - PREMIER"/>
    <s v="Camping Premier - Full Hook Up: Water, Electric &amp; Sewer"/>
    <n v="365"/>
    <n v="119.08333333333333"/>
    <n v="177"/>
  </r>
  <r>
    <x v="6"/>
    <s v="Campsite 222"/>
    <s v="SKN-222"/>
    <s v="FULL HOOKUP - PREMIER"/>
    <s v="Camping Premier - Full Hook Up: Water, Electric &amp; Sewer"/>
    <n v="365"/>
    <n v="152.25"/>
    <n v="210"/>
  </r>
  <r>
    <x v="6"/>
    <s v="Campsite 295"/>
    <s v="SKN-295"/>
    <s v="FULL HOOKUP - PREMIER"/>
    <s v="Camping Premier - Full Hook Up: Water, Electric &amp; Sewer"/>
    <n v="365"/>
    <n v="173.25"/>
    <n v="181"/>
  </r>
  <r>
    <x v="6"/>
    <s v="Campsite 296"/>
    <s v="SKN-296"/>
    <s v="FULL HOOKUP - PREMIER"/>
    <s v="Camping Premier - Full Hook Up: Water, Electric &amp; Sewer"/>
    <n v="365"/>
    <n v="161.75"/>
    <n v="181"/>
  </r>
  <r>
    <x v="6"/>
    <s v="Campsite 297"/>
    <s v="SKN-297"/>
    <s v="FULL HOOKUP - PREMIER"/>
    <s v="Camping Premier - Full Hook Up: Water, Electric &amp; Sewer"/>
    <n v="365"/>
    <n v="142.41666666666666"/>
    <n v="190"/>
  </r>
  <r>
    <x v="6"/>
    <s v="Campsite 298"/>
    <s v="SKN-298"/>
    <s v="FULL HOOKUP - PREMIER"/>
    <s v="Camping Premier - Full Hook Up: Water, Electric &amp; Sewer"/>
    <n v="365"/>
    <n v="155.41666666666666"/>
    <n v="203"/>
  </r>
  <r>
    <x v="6"/>
    <s v="Campsite 301"/>
    <s v="SKN-301"/>
    <s v="FULL HOOKUP - PREMIER"/>
    <s v="Camping Premier - Full Hook Up: Water, Electric &amp; Sewer"/>
    <n v="365"/>
    <n v="311.66666666666669"/>
    <n v="258"/>
  </r>
  <r>
    <x v="6"/>
    <s v="Campsite 302"/>
    <s v="SKN-302"/>
    <s v="FULL HOOKUP - PREMIER"/>
    <s v="Camping Premier - Full Hook Up: Water, Electric &amp; Sewer"/>
    <n v="365"/>
    <n v="140.25"/>
    <n v="193"/>
  </r>
  <r>
    <x v="6"/>
    <s v="Campsite 303"/>
    <s v="SKN-303"/>
    <s v="FULL HOOKUP - PREMIER"/>
    <s v="Camping Premier - Full Hook Up: Water, Electric &amp; Sewer"/>
    <n v="365"/>
    <n v="177.25"/>
    <n v="197"/>
  </r>
  <r>
    <x v="6"/>
    <s v="Campsite 304"/>
    <s v="SKN-304"/>
    <s v="FULL HOOKUP - PREMIER"/>
    <s v="Camping Premier - Full Hook Up: Water, Electric &amp; Sewer"/>
    <n v="365"/>
    <n v="184.41666666666666"/>
    <n v="164"/>
  </r>
  <r>
    <x v="6"/>
    <s v="Campsite 305"/>
    <s v="SKN-305"/>
    <s v="FULL HOOKUP - PREMIER"/>
    <s v="Camping Premier - Full Hook Up: Water, Electric &amp; Sewer"/>
    <n v="365"/>
    <n v="133.75"/>
    <n v="201"/>
  </r>
  <r>
    <x v="6"/>
    <s v="Campsite 306"/>
    <s v="SKN-306"/>
    <s v="FULL HOOKUP - PREMIER"/>
    <s v="Camping Premier - Full Hook Up: Water, Electric &amp; Sewer"/>
    <n v="365"/>
    <n v="149.58333333333334"/>
    <n v="168"/>
  </r>
  <r>
    <x v="6"/>
    <s v="Campsite 307"/>
    <s v="SKN-307"/>
    <s v="FULL HOOKUP - PREMIER"/>
    <s v="Camping Premier - Full Hook Up: Water, Electric &amp; Sewer"/>
    <n v="365"/>
    <n v="181.91666666666666"/>
    <n v="140"/>
  </r>
  <r>
    <x v="6"/>
    <s v="Campsite 308"/>
    <s v="SKN-308"/>
    <s v="FULL HOOKUP - PREMIER"/>
    <s v="Camping Premier - Full Hook Up: Water, Electric &amp; Sewer"/>
    <n v="365"/>
    <n v="172.33333333333334"/>
    <n v="163"/>
  </r>
  <r>
    <x v="6"/>
    <s v="Campsite 309"/>
    <s v="SKN-309"/>
    <s v="FULL HOOKUP - PREMIER"/>
    <s v="Camping Premier - Full Hook Up: Water, Electric &amp; Sewer"/>
    <n v="365"/>
    <n v="162"/>
    <n v="185"/>
  </r>
  <r>
    <x v="6"/>
    <s v="Campsite 310"/>
    <s v="SKN-310"/>
    <s v="FULL HOOKUP - PREMIER"/>
    <s v="Camping Premier - Full Hook Up: Water, Electric &amp; Sewer"/>
    <n v="365"/>
    <n v="156.75"/>
    <n v="191"/>
  </r>
  <r>
    <x v="6"/>
    <s v="Campsite 311"/>
    <s v="SKN-311"/>
    <s v="FULL HOOKUP - PREMIER"/>
    <s v="Camping Premier - Full Hook Up: Water, Electric &amp; Sewer"/>
    <n v="365"/>
    <n v="139.08333333333334"/>
    <n v="174"/>
  </r>
  <r>
    <x v="6"/>
    <s v="Campsite 312"/>
    <s v="SKN-312"/>
    <s v="FULL HOOKUP - PREMIER"/>
    <s v="Camping Premier - Full Hook Up: Water, Electric &amp; Sewer"/>
    <n v="365"/>
    <n v="167.66666666666666"/>
    <n v="173"/>
  </r>
  <r>
    <x v="6"/>
    <s v="Campsite 313"/>
    <s v="SKN-313"/>
    <s v="FULL HOOKUP - PREMIER"/>
    <s v="Camping Premier - Full Hook Up: Water, Electric &amp; Sewer"/>
    <n v="365"/>
    <n v="173.08333333333334"/>
    <n v="178"/>
  </r>
  <r>
    <x v="6"/>
    <s v="Campsite 314"/>
    <s v="SKN-314"/>
    <s v="FULL HOOKUP - PREMIER"/>
    <s v="Camping Premier - Full Hook Up: Water, Electric &amp; Sewer"/>
    <n v="365"/>
    <n v="152.25"/>
    <n v="195"/>
  </r>
  <r>
    <x v="6"/>
    <s v="Campsite 315"/>
    <s v="SKN-315"/>
    <s v="FULL HOOKUP - PREMIER"/>
    <s v="Camping Premier - Full Hook Up: Water, Electric &amp; Sewer"/>
    <n v="365"/>
    <n v="182.91666666666666"/>
    <n v="226"/>
  </r>
  <r>
    <x v="6"/>
    <s v="Campsite 316"/>
    <s v="SKN-316"/>
    <s v="FULL HOOKUP - PREMIER"/>
    <s v="Camping Premier - Full Hook Up: Water, Electric &amp; Sewer"/>
    <n v="365"/>
    <n v="194"/>
    <n v="231"/>
  </r>
  <r>
    <x v="6"/>
    <s v="Campsite 317"/>
    <s v="SKN-317"/>
    <s v="FULL HOOKUP - PREMIER"/>
    <s v="Camping Premier - Full Hook Up: Water, Electric &amp; Sewer"/>
    <n v="365"/>
    <n v="210.5"/>
    <n v="229"/>
  </r>
  <r>
    <x v="6"/>
    <s v="Campsite 320"/>
    <s v="SKN-320"/>
    <s v="FULL HOOKUP - PREMIER"/>
    <s v="Camping Premier - Full Hook Up: Water, Electric &amp; Sewer"/>
    <n v="365"/>
    <n v="230.5"/>
    <n v="217"/>
  </r>
  <r>
    <x v="6"/>
    <s v="Campsite 329"/>
    <s v="SKN-329"/>
    <s v="FULL HOOKUP - PREMIER"/>
    <s v="Camping Premier - Full Hook Up: Water, Electric &amp; Sewer"/>
    <n v="365"/>
    <n v="192.5"/>
    <n v="172"/>
  </r>
  <r>
    <x v="6"/>
    <s v="Campsite 330"/>
    <s v="SKN-330"/>
    <s v="FULL HOOKUP - PREMIER"/>
    <s v="Camping Premier - Full Hook Up: Water, Electric &amp; Sewer"/>
    <n v="365"/>
    <n v="175.33333333333334"/>
    <n v="187"/>
  </r>
  <r>
    <x v="6"/>
    <s v="Campsite 338"/>
    <s v="SKN-338"/>
    <s v="FULL HOOKUP - PREMIER"/>
    <s v="Camping Premier - Full Hook Up: Water, Electric &amp; Sewer"/>
    <n v="365"/>
    <n v="250.83333333333334"/>
    <n v="258"/>
  </r>
  <r>
    <x v="6"/>
    <s v="Campsite 349"/>
    <s v="SKN-349"/>
    <s v="FULL HOOKUP - PREMIER"/>
    <s v="Camping Premier - Full Hook Up: Water, Electric &amp; Sewer"/>
    <n v="365"/>
    <n v="180.08333333333334"/>
    <n v="181"/>
  </r>
  <r>
    <x v="6"/>
    <s v="Campsite 350"/>
    <s v="SKN-350"/>
    <s v="FULL HOOKUP - PREMIER"/>
    <s v="Camping Premier - Full Hook Up: Water, Electric &amp; Sewer"/>
    <n v="365"/>
    <n v="163.75"/>
    <n v="174"/>
  </r>
  <r>
    <x v="6"/>
    <s v="Campsite 355"/>
    <s v="SKN-355"/>
    <s v="FULL HOOKUP - PREMIER"/>
    <s v="Camping Premier - Full Hook Up: Water, Electric &amp; Sewer"/>
    <n v="365"/>
    <n v="194.91666666666666"/>
    <n v="207"/>
  </r>
  <r>
    <x v="6"/>
    <s v="Campsite 359"/>
    <s v="SKN-359"/>
    <s v="FULL HOOKUP - PREMIER"/>
    <s v="Camping Premier - Full Hook Up: Water, Electric &amp; Sewer"/>
    <n v="365"/>
    <n v="233.16666666666666"/>
    <n v="202"/>
  </r>
  <r>
    <x v="6"/>
    <s v="Campsite 360"/>
    <s v="SKN-360"/>
    <s v="FULL HOOKUP - PREMIER"/>
    <s v="Camping Premier - Full Hook Up: Water, Electric &amp; Sewer"/>
    <n v="365"/>
    <n v="201.41666666666666"/>
    <n v="199"/>
  </r>
  <r>
    <x v="6"/>
    <s v="Campsite 371"/>
    <s v="SKN-371"/>
    <s v="FULL HOOKUP - PREMIER"/>
    <s v="Camping Premier - Full Hook Up: Water, Electric &amp; Sewer"/>
    <n v="365"/>
    <n v="316.33333333333331"/>
    <n v="248"/>
  </r>
  <r>
    <x v="1"/>
    <s v="Campsite 42"/>
    <s v="CAH-042"/>
    <s v="PARTIAL HOOKUP (W/E) - PREMIER"/>
    <s v="Camping Premier - Campsite w/ Water &amp; Electric"/>
    <n v="365"/>
    <n v="134.36363636363637"/>
    <n v="160"/>
  </r>
  <r>
    <x v="1"/>
    <s v="Campsite 44"/>
    <s v="CAH-044"/>
    <s v="PARTIAL HOOKUP (W/E) - PREMIER"/>
    <s v="Camping Premier - Campsite w/ Water &amp; Electric"/>
    <n v="365"/>
    <n v="151.5"/>
    <n v="171"/>
  </r>
  <r>
    <x v="1"/>
    <s v="Campsite 46"/>
    <s v="CAH-046"/>
    <s v="PARTIAL HOOKUP (W/E) - PREMIER"/>
    <s v="Camping Premier - Campsite w/ Water &amp; Electric"/>
    <n v="365"/>
    <n v="170.25"/>
    <n v="188"/>
  </r>
  <r>
    <x v="1"/>
    <s v="Campsite 48"/>
    <s v="CAH-048"/>
    <s v="PARTIAL HOOKUP (W/E) - PREMIER"/>
    <s v="Camping Premier - Campsite w/ Water &amp; Electric"/>
    <n v="365"/>
    <n v="177.16666666666666"/>
    <n v="151"/>
  </r>
  <r>
    <x v="1"/>
    <s v="Campsite 50"/>
    <s v="CAH-050"/>
    <s v="PARTIAL HOOKUP (W/E) - PREMIER"/>
    <s v="Camping Premier - Campsite w/ Water &amp; Electric"/>
    <n v="365"/>
    <n v="176.54545454545453"/>
    <n v="161"/>
  </r>
  <r>
    <x v="1"/>
    <s v="Campsite 52"/>
    <s v="CAH-052"/>
    <s v="PARTIAL HOOKUP (W/E) - PREMIER"/>
    <s v="Camping Premier - Campsite w/ Water &amp; Electric"/>
    <n v="365"/>
    <n v="181.41666666666666"/>
    <n v="180"/>
  </r>
  <r>
    <x v="1"/>
    <s v="Campsite 54"/>
    <s v="CAH-054"/>
    <s v="PARTIAL HOOKUP (W/E) - PREMIER"/>
    <s v="Camping Premier - Campsite w/ Water &amp; Electric"/>
    <n v="365"/>
    <n v="145.81818181818181"/>
    <n v="155"/>
  </r>
  <r>
    <x v="1"/>
    <s v="Campsite 56"/>
    <s v="CAH-056"/>
    <s v="PARTIAL HOOKUP (W/E) - PREMIER"/>
    <s v="Camping Premier - Campsite w/ Water &amp; Electric"/>
    <n v="365"/>
    <n v="202.08333333333334"/>
    <n v="172"/>
  </r>
  <r>
    <x v="1"/>
    <s v="Campsite 58"/>
    <s v="CAH-058"/>
    <s v="PARTIAL HOOKUP (W/E) - PREMIER"/>
    <s v="Camping Premier - Campsite w/ Water &amp; Electric"/>
    <n v="365"/>
    <n v="196.25"/>
    <n v="181"/>
  </r>
  <r>
    <x v="1"/>
    <s v="Campsite 60"/>
    <s v="CAH-060"/>
    <s v="PARTIAL HOOKUP (W/E) - PREMIER"/>
    <s v="Camping Premier - Campsite w/ Water &amp; Electric"/>
    <n v="365"/>
    <n v="241.16666666666666"/>
    <n v="231"/>
  </r>
  <r>
    <x v="5"/>
    <s v="Campsite C1"/>
    <s v="MFL-C01"/>
    <s v="PARTIAL HOOKUP (W/E) - PREMIER"/>
    <s v="Camping Premier - Campsite w/ Water &amp; Electric"/>
    <n v="365"/>
    <n v="675.91666666666663"/>
    <n v="130"/>
  </r>
  <r>
    <x v="5"/>
    <s v="Campsite C10"/>
    <s v="MFL-C10"/>
    <s v="PARTIAL HOOKUP (W/E) - PREMIER"/>
    <s v="Camping Premier - Campsite w/ Water &amp; Electric"/>
    <n v="365"/>
    <n v="364.75"/>
    <n v="121"/>
  </r>
  <r>
    <x v="5"/>
    <s v="Campsite C11"/>
    <s v="MFL-C11"/>
    <s v="PARTIAL HOOKUP (W/E) - PREMIER"/>
    <s v="Camping Premier - Campsite w/ Water &amp; Electric"/>
    <n v="365"/>
    <n v="777.33333333333337"/>
    <n v="15"/>
  </r>
  <r>
    <x v="5"/>
    <s v="Campsite C12"/>
    <s v="MFL-C12"/>
    <s v="PARTIAL HOOKUP (W/E) - PREMIER"/>
    <s v="Camping Premier - Campsite w/ Water &amp; Electric"/>
    <n v="365"/>
    <n v="310.25"/>
    <n v="209"/>
  </r>
  <r>
    <x v="5"/>
    <s v="Campsite C13"/>
    <s v="MFL-C13"/>
    <s v="PARTIAL HOOKUP (W/E) - PREMIER"/>
    <s v="Camping Premier - Campsite w/ Water &amp; Electric"/>
    <n v="365"/>
    <n v="269.90909090909093"/>
    <n v="24"/>
  </r>
  <r>
    <x v="5"/>
    <s v="Campsite C14"/>
    <s v="MFL-C14"/>
    <s v="PARTIAL HOOKUP (W/E) - PREMIER"/>
    <s v="Camping Premier - Campsite w/ Water &amp; Electric"/>
    <n v="365"/>
    <n v="817.16666666666663"/>
    <n v="87"/>
  </r>
  <r>
    <x v="5"/>
    <s v="Campsite C15"/>
    <s v="MFL-C15"/>
    <s v="PARTIAL HOOKUP (W/E) - PREMIER"/>
    <s v="Camping Premier - Campsite w/ Water &amp; Electric"/>
    <n v="365"/>
    <n v="99.583333333333329"/>
    <n v="28"/>
  </r>
  <r>
    <x v="5"/>
    <s v="Campsite C16"/>
    <s v="MFL-C16"/>
    <s v="PARTIAL HOOKUP (W/E) - PREMIER"/>
    <s v="Camping Premier - Campsite w/ Water &amp; Electric"/>
    <n v="365"/>
    <n v="430"/>
    <n v="44"/>
  </r>
  <r>
    <x v="5"/>
    <s v="Campsite C17"/>
    <s v="MFL-C17"/>
    <s v="PARTIAL HOOKUP (W/E) - PREMIER"/>
    <s v="Camping Premier - Campsite w/ Water &amp; Electric"/>
    <n v="365"/>
    <n v="309.58333333333331"/>
    <n v="95"/>
  </r>
  <r>
    <x v="5"/>
    <s v="Campsite C18"/>
    <s v="MFL-C18"/>
    <s v="PARTIAL HOOKUP (W/E) - PREMIER"/>
    <s v="Camping Premier - Campsite w/ Water &amp; Electric"/>
    <n v="365"/>
    <n v="330.41666666666669"/>
    <n v="72"/>
  </r>
  <r>
    <x v="5"/>
    <s v="Campsite C19"/>
    <s v="MFL-C19"/>
    <s v="PARTIAL HOOKUP (W/E) - PREMIER"/>
    <s v="Camping Premier - Campsite w/ Water &amp; Electric"/>
    <n v="365"/>
    <n v="115.3"/>
    <n v="17"/>
  </r>
  <r>
    <x v="5"/>
    <s v="Campsite C2"/>
    <s v="MFL-C02"/>
    <s v="PARTIAL HOOKUP (W/E) - PREMIER"/>
    <s v="Camping Premier - Campsite w/ Water &amp; Electric"/>
    <n v="365"/>
    <n v="190.41666666666666"/>
    <n v="75"/>
  </r>
  <r>
    <x v="5"/>
    <s v="Campsite C20"/>
    <s v="MFL-C20"/>
    <s v="PARTIAL HOOKUP (W/E) - PREMIER"/>
    <s v="Camping Premier - Campsite w/ Water &amp; Electric"/>
    <n v="365"/>
    <n v="266.16666666666669"/>
    <n v="40"/>
  </r>
  <r>
    <x v="5"/>
    <s v="Campsite C3"/>
    <s v="MFL-C03"/>
    <s v="PARTIAL HOOKUP (W/E) - PREMIER"/>
    <s v="Camping Premier - Campsite w/ Water &amp; Electric"/>
    <n v="365"/>
    <n v="391.33333333333331"/>
    <n v="125"/>
  </r>
  <r>
    <x v="5"/>
    <s v="Campsite C4"/>
    <s v="MFL-C04"/>
    <s v="PARTIAL HOOKUP (W/E) - PREMIER"/>
    <s v="Camping Premier - Campsite w/ Water &amp; Electric"/>
    <n v="365"/>
    <n v="377.08333333333331"/>
    <n v="36"/>
  </r>
  <r>
    <x v="5"/>
    <s v="Campsite C5"/>
    <s v="MFL-C05"/>
    <s v="PARTIAL HOOKUP (W/E) - PREMIER"/>
    <s v="Camping Premier - Campsite w/ Water &amp; Electric"/>
    <n v="365"/>
    <n v="727.5"/>
    <n v="81"/>
  </r>
  <r>
    <x v="5"/>
    <s v="Campsite C6"/>
    <s v="MFL-C06"/>
    <s v="PARTIAL HOOKUP (W/E) - PREMIER"/>
    <s v="Camping Premier - Campsite w/ Water &amp; Electric"/>
    <n v="365"/>
    <n v="582.83333333333337"/>
    <n v="81"/>
  </r>
  <r>
    <x v="5"/>
    <s v="Campsite C7"/>
    <s v="MFL-C07"/>
    <s v="PARTIAL HOOKUP (W/E) - PREMIER"/>
    <s v="Camping Premier - Campsite w/ Water &amp; Electric"/>
    <n v="365"/>
    <n v="681.5"/>
    <n v="70"/>
  </r>
  <r>
    <x v="5"/>
    <s v="Campsite C8"/>
    <s v="MFL-C08"/>
    <s v="PARTIAL HOOKUP (W/E) - PREMIER"/>
    <s v="Camping Premier - Campsite w/ Water &amp; Electric"/>
    <n v="365"/>
    <n v="342.25"/>
    <n v="102"/>
  </r>
  <r>
    <x v="5"/>
    <s v="Campsite C9"/>
    <s v="MFL-C09"/>
    <s v="PARTIAL HOOKUP (W/E) - PREMIER"/>
    <s v="Camping Premier - Campsite w/ Water &amp; Electric"/>
    <n v="365"/>
    <n v="148.5"/>
    <n v="72"/>
  </r>
  <r>
    <x v="0"/>
    <s v="Campsite 13"/>
    <s v="RJU-013"/>
    <s v="PARTIAL HOOKUP (W/E) - PREMIER"/>
    <s v="Camping Premier - Campsite w/ Water &amp; Electric"/>
    <n v="365"/>
    <n v="207.25"/>
    <n v="198"/>
  </r>
  <r>
    <x v="0"/>
    <s v="Campsite 28"/>
    <s v="RJU-028"/>
    <s v="PARTIAL HOOKUP (W/E) - PREMIER"/>
    <s v="Camping Premier - Campsite w/ Water &amp; Electric"/>
    <n v="365"/>
    <n v="190.83333333333334"/>
    <n v="170"/>
  </r>
  <r>
    <x v="0"/>
    <s v="Campsite 29"/>
    <s v="RJU-029"/>
    <s v="PARTIAL HOOKUP (W/E) - PREMIER"/>
    <s v="Camping Premier - Campsite w/ Water &amp; Electric"/>
    <n v="365"/>
    <n v="224.66666666666666"/>
    <n v="143"/>
  </r>
  <r>
    <x v="0"/>
    <s v="Campsite 42"/>
    <s v="RJU-042"/>
    <s v="PARTIAL HOOKUP (W/E) - PREMIER"/>
    <s v="Camping Premier - Campsite w/ Water &amp; Electric"/>
    <n v="365"/>
    <n v="207.08333333333334"/>
    <n v="217"/>
  </r>
  <r>
    <x v="0"/>
    <s v="Campsite 43"/>
    <s v="RJU-043"/>
    <s v="PARTIAL HOOKUP (W/E) - PREMIER"/>
    <s v="Camping Premier - Campsite w/ Water &amp; Electric"/>
    <n v="365"/>
    <n v="153.33333333333334"/>
    <n v="176"/>
  </r>
  <r>
    <x v="0"/>
    <s v="Campsite 56"/>
    <s v="RJU-056"/>
    <s v="PARTIAL HOOKUP (W/E) - PREMIER"/>
    <s v="Camping Premier - Campsite w/ Water &amp; Electric"/>
    <n v="365"/>
    <n v="238.58333333333334"/>
    <n v="218"/>
  </r>
  <r>
    <x v="0"/>
    <s v="Campsite 57"/>
    <s v="RJU-057"/>
    <s v="PARTIAL HOOKUP (W/E) - PREMIER"/>
    <s v="Camping Premier - Campsite w/ Water &amp; Electric"/>
    <n v="365"/>
    <n v="217.91666666666666"/>
    <n v="226"/>
  </r>
  <r>
    <x v="0"/>
    <s v="Campsite 80"/>
    <s v="RJU-080"/>
    <s v="PARTIAL HOOKUP (W/E) - PREMIER"/>
    <s v="Camping Premier - Campsite w/ Water &amp; Electric"/>
    <n v="365"/>
    <n v="166.41666666666666"/>
    <n v="190"/>
  </r>
  <r>
    <x v="6"/>
    <s v="Campsite 113"/>
    <s v="SKN-113"/>
    <s v="PARTIAL HOOKUP (W/E) - PREMIER"/>
    <s v="Camping Premier - Campsite w/ Water &amp; Electric"/>
    <n v="365"/>
    <n v="101.41666666666667"/>
    <n v="139"/>
  </r>
  <r>
    <x v="6"/>
    <s v="Campsite 114"/>
    <s v="SKN-114"/>
    <s v="PARTIAL HOOKUP (W/E) - PREMIER"/>
    <s v="Camping Premier - Campsite w/ Water &amp; Electric"/>
    <n v="365"/>
    <n v="90"/>
    <n v="130"/>
  </r>
  <r>
    <x v="6"/>
    <s v="Campsite 133"/>
    <s v="SKN-133"/>
    <s v="PARTIAL HOOKUP (W/E) - PREMIER"/>
    <s v="Camping Premier - Campsite w/ Water &amp; Electric"/>
    <n v="365"/>
    <n v="70.5"/>
    <n v="127"/>
  </r>
  <r>
    <x v="6"/>
    <s v="Campsite 134"/>
    <s v="SKN-134"/>
    <s v="PARTIAL HOOKUP (W/E) - PREMIER"/>
    <s v="Camping Premier - Campsite w/ Water &amp; Electric"/>
    <n v="365"/>
    <n v="64.083333333333329"/>
    <n v="125"/>
  </r>
  <r>
    <x v="6"/>
    <s v="Campsite 135"/>
    <s v="SKN-135"/>
    <s v="PARTIAL HOOKUP (W/E) - PREMIER"/>
    <s v="Camping Premier - Campsite w/ Water &amp; Electric"/>
    <n v="365"/>
    <n v="94.416666666666671"/>
    <n v="132"/>
  </r>
  <r>
    <x v="6"/>
    <s v="Campsite 136"/>
    <s v="SKN-136"/>
    <s v="PARTIAL HOOKUP (W/E) - PREMIER"/>
    <s v="Camping Premier - Campsite w/ Water &amp; Electric"/>
    <n v="365"/>
    <n v="69.833333333333329"/>
    <n v="138"/>
  </r>
  <r>
    <x v="6"/>
    <s v="Campsite 153"/>
    <s v="SKN-153"/>
    <s v="PARTIAL HOOKUP (W/E) - PREMIER"/>
    <s v="Camping Premier - Campsite w/ Water &amp; Electric"/>
    <n v="365"/>
    <n v="49.833333333333336"/>
    <n v="132"/>
  </r>
  <r>
    <x v="6"/>
    <s v="Campsite 154"/>
    <s v="SKN-154"/>
    <s v="PARTIAL HOOKUP (W/E) - PREMIER"/>
    <s v="Camping Premier - Campsite w/ Water &amp; Electric"/>
    <n v="365"/>
    <n v="75.5"/>
    <n v="111"/>
  </r>
  <r>
    <x v="6"/>
    <s v="Campsite 155"/>
    <s v="SKN-155"/>
    <s v="PARTIAL HOOKUP (W/E) - PREMIER"/>
    <s v="Camping Premier - Campsite w/ Water &amp; Electric"/>
    <n v="365"/>
    <n v="73.333333333333329"/>
    <n v="128"/>
  </r>
  <r>
    <x v="6"/>
    <s v="Campsite 156"/>
    <s v="SKN-156"/>
    <s v="PARTIAL HOOKUP (W/E) - PREMIER"/>
    <s v="Camping Premier - Campsite w/ Water &amp; Electric"/>
    <n v="365"/>
    <n v="56.916666666666664"/>
    <n v="109"/>
  </r>
  <r>
    <x v="6"/>
    <s v="Campsite 157"/>
    <s v="SKN-157"/>
    <s v="PARTIAL HOOKUP (W/E) - PREMIER"/>
    <s v="Camping Premier - Campsite w/ Water &amp; Electric"/>
    <n v="365"/>
    <n v="77.916666666666671"/>
    <n v="113"/>
  </r>
  <r>
    <x v="6"/>
    <s v="Campsite 158"/>
    <s v="SKN-158"/>
    <s v="PARTIAL HOOKUP (W/E) - PREMIER"/>
    <s v="Camping Premier - Campsite w/ Water &amp; Electric"/>
    <n v="365"/>
    <n v="72.5"/>
    <n v="127"/>
  </r>
  <r>
    <x v="6"/>
    <s v="Campsite 178"/>
    <s v="SKN-178"/>
    <s v="PARTIAL HOOKUP (W/E) - PREMIER"/>
    <s v="Camping Premier - Campsite w/ Water &amp; Electric"/>
    <n v="365"/>
    <n v="96.333333333333329"/>
    <n v="172"/>
  </r>
  <r>
    <x v="6"/>
    <s v="Campsite 179"/>
    <s v="SKN-179"/>
    <s v="PARTIAL HOOKUP (W/E) - PREMIER"/>
    <s v="Camping Premier - Campsite w/ Water &amp; Electric"/>
    <n v="365"/>
    <n v="103.58333333333333"/>
    <n v="176"/>
  </r>
  <r>
    <x v="7"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20">
  <r>
    <x v="0"/>
    <s v="- CRV 0.10 (included in price)"/>
    <x v="0"/>
    <n v="12"/>
    <n v="780160"/>
    <x v="0"/>
  </r>
  <r>
    <x v="1"/>
    <s v="- Sales Tax 7.75 % (included in price)"/>
    <x v="0"/>
    <n v="2"/>
    <n v="780160"/>
    <x v="0"/>
  </r>
  <r>
    <x v="0"/>
    <s v="- Volunteer Discount 20.00 %"/>
    <x v="0"/>
    <n v="1"/>
    <n v="780160"/>
    <x v="0"/>
  </r>
  <r>
    <x v="2"/>
    <s v="(blank)"/>
    <x v="1"/>
    <n v="1"/>
    <n v="741000"/>
    <x v="1"/>
  </r>
  <r>
    <x v="2"/>
    <s v="(blank)"/>
    <x v="2"/>
    <n v="1"/>
    <n v="741000"/>
    <x v="1"/>
  </r>
  <r>
    <x v="3"/>
    <s v="(blank)"/>
    <x v="3"/>
    <n v="1"/>
    <n v="741020"/>
    <x v="2"/>
  </r>
  <r>
    <x v="1"/>
    <s v="(blank)"/>
    <x v="0"/>
    <n v="1"/>
    <n v="780160"/>
    <x v="0"/>
  </r>
  <r>
    <x v="2"/>
    <s v="100% Cotton 6.0 oz Long Sleeve - 3XL"/>
    <x v="0"/>
    <n v="1"/>
    <n v="780160"/>
    <x v="0"/>
  </r>
  <r>
    <x v="2"/>
    <s v="100% Cotton 6.0 oz T-Shirt - 4XL"/>
    <x v="0"/>
    <n v="2"/>
    <n v="780160"/>
    <x v="0"/>
  </r>
  <r>
    <x v="4"/>
    <s v="15 Amp Reverse Adapters 30M/15"/>
    <x v="0"/>
    <n v="4"/>
    <n v="780160"/>
    <x v="0"/>
  </r>
  <r>
    <x v="5"/>
    <s v="2&quot; NA dream catcher"/>
    <x v="0"/>
    <n v="2"/>
    <n v="780160"/>
    <x v="0"/>
  </r>
  <r>
    <x v="6"/>
    <s v="3rd Grade Educational Programs"/>
    <x v="4"/>
    <n v="749"/>
    <n v="781480"/>
    <x v="3"/>
  </r>
  <r>
    <x v="7"/>
    <s v="5 Pack Wooden Colored Pencils"/>
    <x v="0"/>
    <n v="2"/>
    <n v="780160"/>
    <x v="0"/>
  </r>
  <r>
    <x v="4"/>
    <s v="50M/30F Pigtail Adapters"/>
    <x v="0"/>
    <n v="3"/>
    <n v="780160"/>
    <x v="0"/>
  </r>
  <r>
    <x v="8"/>
    <s v="Acorn Shelter"/>
    <x v="5"/>
    <n v="26.3"/>
    <n v="776710"/>
    <x v="4"/>
  </r>
  <r>
    <x v="9"/>
    <s v="Additional Annual Day Pass"/>
    <x v="6"/>
    <n v="2.1363636363636362"/>
    <n v="776741"/>
    <x v="5"/>
  </r>
  <r>
    <x v="10"/>
    <s v="Additional Annual Day Pass"/>
    <x v="6"/>
    <n v="3"/>
    <n v="741020"/>
    <x v="2"/>
  </r>
  <r>
    <x v="3"/>
    <s v="Additional Annual Day Pass"/>
    <x v="6"/>
    <n v="3"/>
    <n v="741020"/>
    <x v="2"/>
  </r>
  <r>
    <x v="11"/>
    <s v="Additional Annual Day Pass"/>
    <x v="6"/>
    <n v="5"/>
    <n v="741020"/>
    <x v="2"/>
  </r>
  <r>
    <x v="9"/>
    <s v="Additional Annual Day Pass"/>
    <x v="6"/>
    <n v="29"/>
    <n v="741020"/>
    <x v="2"/>
  </r>
  <r>
    <x v="4"/>
    <s v="Additional Annual Day Pass"/>
    <x v="6"/>
    <n v="1"/>
    <n v="741020"/>
    <x v="2"/>
  </r>
  <r>
    <x v="8"/>
    <s v="Additional Annual Day Pass"/>
    <x v="6"/>
    <n v="8.8181818181818183"/>
    <n v="741020"/>
    <x v="2"/>
  </r>
  <r>
    <x v="12"/>
    <s v="Additional Persons"/>
    <x v="7"/>
    <n v="44"/>
    <n v="776710"/>
    <x v="4"/>
  </r>
  <r>
    <x v="10"/>
    <s v="Admissions"/>
    <x v="8"/>
    <n v="1"/>
    <n v="741020"/>
    <x v="2"/>
  </r>
  <r>
    <x v="10"/>
    <s v="Admissions"/>
    <x v="9"/>
    <n v="1"/>
    <n v="741020"/>
    <x v="2"/>
  </r>
  <r>
    <x v="10"/>
    <s v="Admissions"/>
    <x v="10"/>
    <n v="1"/>
    <n v="741020"/>
    <x v="2"/>
  </r>
  <r>
    <x v="10"/>
    <s v="Admissions"/>
    <x v="11"/>
    <n v="1"/>
    <n v="741020"/>
    <x v="2"/>
  </r>
  <r>
    <x v="10"/>
    <s v="Admissions"/>
    <x v="12"/>
    <n v="1"/>
    <n v="741020"/>
    <x v="2"/>
  </r>
  <r>
    <x v="10"/>
    <s v="Admissions"/>
    <x v="13"/>
    <n v="1"/>
    <n v="741020"/>
    <x v="2"/>
  </r>
  <r>
    <x v="10"/>
    <s v="Admissions"/>
    <x v="14"/>
    <n v="1"/>
    <n v="741020"/>
    <x v="2"/>
  </r>
  <r>
    <x v="0"/>
    <s v="Admissions"/>
    <x v="9"/>
    <n v="4"/>
    <n v="741020"/>
    <x v="2"/>
  </r>
  <r>
    <x v="0"/>
    <s v="Admissions"/>
    <x v="10"/>
    <n v="2"/>
    <n v="741020"/>
    <x v="2"/>
  </r>
  <r>
    <x v="0"/>
    <s v="Admissions"/>
    <x v="12"/>
    <n v="12"/>
    <n v="741020"/>
    <x v="2"/>
  </r>
  <r>
    <x v="0"/>
    <s v="Admissions"/>
    <x v="15"/>
    <n v="1"/>
    <n v="741020"/>
    <x v="2"/>
  </r>
  <r>
    <x v="0"/>
    <s v="Admissions"/>
    <x v="16"/>
    <n v="2"/>
    <n v="741020"/>
    <x v="2"/>
  </r>
  <r>
    <x v="0"/>
    <s v="Admissions"/>
    <x v="17"/>
    <n v="2"/>
    <n v="741020"/>
    <x v="2"/>
  </r>
  <r>
    <x v="0"/>
    <s v="Admissions"/>
    <x v="14"/>
    <n v="2"/>
    <n v="741020"/>
    <x v="2"/>
  </r>
  <r>
    <x v="0"/>
    <s v="Admissions"/>
    <x v="18"/>
    <n v="1"/>
    <n v="741020"/>
    <x v="2"/>
  </r>
  <r>
    <x v="3"/>
    <s v="Admissions"/>
    <x v="12"/>
    <n v="2"/>
    <n v="741020"/>
    <x v="2"/>
  </r>
  <r>
    <x v="3"/>
    <s v="Admissions"/>
    <x v="17"/>
    <n v="1"/>
    <n v="741020"/>
    <x v="2"/>
  </r>
  <r>
    <x v="3"/>
    <s v="Admissions"/>
    <x v="3"/>
    <n v="1"/>
    <n v="741020"/>
    <x v="2"/>
  </r>
  <r>
    <x v="11"/>
    <s v="Admissions"/>
    <x v="12"/>
    <n v="2"/>
    <n v="741020"/>
    <x v="2"/>
  </r>
  <r>
    <x v="9"/>
    <s v="Admissions"/>
    <x v="9"/>
    <n v="17"/>
    <n v="741020"/>
    <x v="2"/>
  </r>
  <r>
    <x v="9"/>
    <s v="Admissions"/>
    <x v="19"/>
    <n v="1"/>
    <n v="741020"/>
    <x v="2"/>
  </r>
  <r>
    <x v="9"/>
    <s v="Admissions"/>
    <x v="20"/>
    <n v="2"/>
    <n v="741020"/>
    <x v="2"/>
  </r>
  <r>
    <x v="9"/>
    <s v="Admissions"/>
    <x v="21"/>
    <n v="2"/>
    <n v="741020"/>
    <x v="2"/>
  </r>
  <r>
    <x v="9"/>
    <s v="Admissions"/>
    <x v="22"/>
    <n v="2"/>
    <n v="741020"/>
    <x v="2"/>
  </r>
  <r>
    <x v="9"/>
    <s v="Admissions"/>
    <x v="10"/>
    <n v="7"/>
    <n v="741020"/>
    <x v="2"/>
  </r>
  <r>
    <x v="9"/>
    <s v="Admissions"/>
    <x v="23"/>
    <n v="1"/>
    <n v="741020"/>
    <x v="2"/>
  </r>
  <r>
    <x v="9"/>
    <s v="Admissions"/>
    <x v="24"/>
    <n v="10"/>
    <n v="741020"/>
    <x v="2"/>
  </r>
  <r>
    <x v="9"/>
    <s v="Admissions"/>
    <x v="25"/>
    <n v="2"/>
    <n v="741020"/>
    <x v="2"/>
  </r>
  <r>
    <x v="9"/>
    <s v="Admissions"/>
    <x v="26"/>
    <n v="1"/>
    <n v="741020"/>
    <x v="2"/>
  </r>
  <r>
    <x v="9"/>
    <s v="Admissions"/>
    <x v="27"/>
    <n v="1"/>
    <n v="741020"/>
    <x v="2"/>
  </r>
  <r>
    <x v="9"/>
    <s v="Admissions"/>
    <x v="12"/>
    <n v="13"/>
    <n v="741020"/>
    <x v="2"/>
  </r>
  <r>
    <x v="9"/>
    <s v="Admissions"/>
    <x v="28"/>
    <n v="1"/>
    <n v="741020"/>
    <x v="2"/>
  </r>
  <r>
    <x v="9"/>
    <s v="Admissions"/>
    <x v="29"/>
    <n v="9"/>
    <n v="741020"/>
    <x v="2"/>
  </r>
  <r>
    <x v="9"/>
    <s v="Admissions"/>
    <x v="30"/>
    <n v="12"/>
    <n v="741020"/>
    <x v="2"/>
  </r>
  <r>
    <x v="9"/>
    <s v="Admissions"/>
    <x v="31"/>
    <n v="3"/>
    <n v="741020"/>
    <x v="2"/>
  </r>
  <r>
    <x v="9"/>
    <s v="Admissions"/>
    <x v="32"/>
    <n v="1"/>
    <n v="741020"/>
    <x v="2"/>
  </r>
  <r>
    <x v="9"/>
    <s v="Admissions"/>
    <x v="17"/>
    <n v="4"/>
    <n v="741020"/>
    <x v="2"/>
  </r>
  <r>
    <x v="9"/>
    <s v="Admissions"/>
    <x v="33"/>
    <n v="2"/>
    <n v="741020"/>
    <x v="2"/>
  </r>
  <r>
    <x v="9"/>
    <s v="Admissions"/>
    <x v="34"/>
    <n v="3"/>
    <n v="741020"/>
    <x v="2"/>
  </r>
  <r>
    <x v="9"/>
    <s v="Admissions"/>
    <x v="35"/>
    <n v="5"/>
    <n v="741020"/>
    <x v="2"/>
  </r>
  <r>
    <x v="9"/>
    <s v="Admissions"/>
    <x v="36"/>
    <n v="1"/>
    <n v="741020"/>
    <x v="2"/>
  </r>
  <r>
    <x v="9"/>
    <s v="Admissions"/>
    <x v="37"/>
    <n v="3"/>
    <n v="741020"/>
    <x v="2"/>
  </r>
  <r>
    <x v="9"/>
    <s v="Admissions"/>
    <x v="18"/>
    <n v="1"/>
    <n v="741020"/>
    <x v="2"/>
  </r>
  <r>
    <x v="9"/>
    <s v="Admissions"/>
    <x v="38"/>
    <n v="1"/>
    <n v="741020"/>
    <x v="2"/>
  </r>
  <r>
    <x v="9"/>
    <s v="Admissions"/>
    <x v="39"/>
    <n v="1"/>
    <n v="741020"/>
    <x v="2"/>
  </r>
  <r>
    <x v="9"/>
    <s v="Admissions"/>
    <x v="3"/>
    <n v="4"/>
    <n v="741020"/>
    <x v="2"/>
  </r>
  <r>
    <x v="9"/>
    <s v="Admissions"/>
    <x v="40"/>
    <n v="3"/>
    <n v="741020"/>
    <x v="2"/>
  </r>
  <r>
    <x v="4"/>
    <s v="Admissions"/>
    <x v="41"/>
    <n v="1"/>
    <n v="741020"/>
    <x v="2"/>
  </r>
  <r>
    <x v="8"/>
    <s v="Admissions"/>
    <x v="42"/>
    <n v="1"/>
    <n v="741020"/>
    <x v="2"/>
  </r>
  <r>
    <x v="8"/>
    <s v="Admissions"/>
    <x v="43"/>
    <n v="2"/>
    <n v="741020"/>
    <x v="2"/>
  </r>
  <r>
    <x v="8"/>
    <s v="Admissions"/>
    <x v="44"/>
    <n v="2"/>
    <n v="741020"/>
    <x v="2"/>
  </r>
  <r>
    <x v="8"/>
    <s v="Admissions"/>
    <x v="45"/>
    <n v="5"/>
    <n v="741020"/>
    <x v="2"/>
  </r>
  <r>
    <x v="8"/>
    <s v="Admissions"/>
    <x v="46"/>
    <n v="1"/>
    <n v="741020"/>
    <x v="2"/>
  </r>
  <r>
    <x v="8"/>
    <s v="Admissions"/>
    <x v="47"/>
    <n v="1"/>
    <n v="741020"/>
    <x v="2"/>
  </r>
  <r>
    <x v="8"/>
    <s v="Admissions"/>
    <x v="48"/>
    <n v="5"/>
    <n v="741020"/>
    <x v="2"/>
  </r>
  <r>
    <x v="8"/>
    <s v="Admissions"/>
    <x v="49"/>
    <n v="4"/>
    <n v="741020"/>
    <x v="2"/>
  </r>
  <r>
    <x v="8"/>
    <s v="Admissions"/>
    <x v="50"/>
    <n v="1"/>
    <n v="741020"/>
    <x v="2"/>
  </r>
  <r>
    <x v="8"/>
    <s v="Admissions"/>
    <x v="51"/>
    <n v="1"/>
    <n v="741020"/>
    <x v="2"/>
  </r>
  <r>
    <x v="8"/>
    <s v="Admissions"/>
    <x v="52"/>
    <n v="1"/>
    <n v="741020"/>
    <x v="2"/>
  </r>
  <r>
    <x v="8"/>
    <s v="Admissions"/>
    <x v="53"/>
    <n v="1"/>
    <n v="741020"/>
    <x v="2"/>
  </r>
  <r>
    <x v="8"/>
    <s v="Admissions"/>
    <x v="54"/>
    <n v="1"/>
    <n v="741020"/>
    <x v="2"/>
  </r>
  <r>
    <x v="8"/>
    <s v="Admissions"/>
    <x v="55"/>
    <n v="1"/>
    <n v="741020"/>
    <x v="2"/>
  </r>
  <r>
    <x v="8"/>
    <s v="Admissions"/>
    <x v="56"/>
    <n v="1"/>
    <n v="741020"/>
    <x v="2"/>
  </r>
  <r>
    <x v="8"/>
    <s v="Admissions"/>
    <x v="57"/>
    <n v="3"/>
    <n v="741020"/>
    <x v="2"/>
  </r>
  <r>
    <x v="8"/>
    <s v="Admissions"/>
    <x v="58"/>
    <n v="2"/>
    <n v="741020"/>
    <x v="2"/>
  </r>
  <r>
    <x v="8"/>
    <s v="Admissions"/>
    <x v="59"/>
    <n v="1"/>
    <n v="741020"/>
    <x v="2"/>
  </r>
  <r>
    <x v="8"/>
    <s v="Admissions"/>
    <x v="60"/>
    <n v="11"/>
    <n v="741020"/>
    <x v="2"/>
  </r>
  <r>
    <x v="8"/>
    <s v="Admissions"/>
    <x v="61"/>
    <n v="5"/>
    <n v="741020"/>
    <x v="2"/>
  </r>
  <r>
    <x v="8"/>
    <s v="Admissions"/>
    <x v="62"/>
    <n v="1"/>
    <n v="741020"/>
    <x v="2"/>
  </r>
  <r>
    <x v="8"/>
    <s v="Admissions"/>
    <x v="63"/>
    <n v="1"/>
    <n v="741020"/>
    <x v="2"/>
  </r>
  <r>
    <x v="8"/>
    <s v="Admissions"/>
    <x v="64"/>
    <n v="2"/>
    <n v="741020"/>
    <x v="2"/>
  </r>
  <r>
    <x v="8"/>
    <s v="Admissions"/>
    <x v="65"/>
    <n v="5"/>
    <n v="741020"/>
    <x v="2"/>
  </r>
  <r>
    <x v="8"/>
    <s v="Admissions"/>
    <x v="66"/>
    <n v="1"/>
    <n v="741020"/>
    <x v="2"/>
  </r>
  <r>
    <x v="8"/>
    <s v="Admissions"/>
    <x v="67"/>
    <n v="1"/>
    <n v="741020"/>
    <x v="2"/>
  </r>
  <r>
    <x v="8"/>
    <s v="Admissions"/>
    <x v="68"/>
    <n v="2"/>
    <n v="741020"/>
    <x v="2"/>
  </r>
  <r>
    <x v="8"/>
    <s v="Admissions"/>
    <x v="69"/>
    <n v="1"/>
    <n v="741020"/>
    <x v="2"/>
  </r>
  <r>
    <x v="8"/>
    <s v="Admissions"/>
    <x v="70"/>
    <n v="1"/>
    <n v="741020"/>
    <x v="2"/>
  </r>
  <r>
    <x v="8"/>
    <s v="Admissions"/>
    <x v="71"/>
    <n v="1"/>
    <n v="741020"/>
    <x v="2"/>
  </r>
  <r>
    <x v="8"/>
    <s v="Admissions"/>
    <x v="72"/>
    <n v="1"/>
    <n v="741020"/>
    <x v="2"/>
  </r>
  <r>
    <x v="8"/>
    <s v="Admissions"/>
    <x v="73"/>
    <n v="1"/>
    <n v="741020"/>
    <x v="2"/>
  </r>
  <r>
    <x v="8"/>
    <s v="Admissions"/>
    <x v="73"/>
    <n v="1"/>
    <n v="741020"/>
    <x v="2"/>
  </r>
  <r>
    <x v="8"/>
    <s v="Admissions"/>
    <x v="73"/>
    <n v="1"/>
    <n v="741020"/>
    <x v="2"/>
  </r>
  <r>
    <x v="8"/>
    <s v="Admissions"/>
    <x v="73"/>
    <n v="1"/>
    <n v="741020"/>
    <x v="2"/>
  </r>
  <r>
    <x v="9"/>
    <s v="Admissions"/>
    <x v="73"/>
    <n v="2"/>
    <n v="741020"/>
    <x v="2"/>
  </r>
  <r>
    <x v="9"/>
    <s v="Admissions"/>
    <x v="73"/>
    <n v="1"/>
    <n v="741020"/>
    <x v="2"/>
  </r>
  <r>
    <x v="9"/>
    <s v="Admissions"/>
    <x v="73"/>
    <n v="3"/>
    <n v="741020"/>
    <x v="2"/>
  </r>
  <r>
    <x v="9"/>
    <s v="Admissions"/>
    <x v="73"/>
    <n v="1"/>
    <n v="741020"/>
    <x v="2"/>
  </r>
  <r>
    <x v="9"/>
    <s v="Admissions"/>
    <x v="73"/>
    <n v="1"/>
    <n v="741020"/>
    <x v="2"/>
  </r>
  <r>
    <x v="9"/>
    <s v="Admissions"/>
    <x v="73"/>
    <n v="2"/>
    <n v="741020"/>
    <x v="2"/>
  </r>
  <r>
    <x v="9"/>
    <s v="Admissions"/>
    <x v="73"/>
    <n v="1"/>
    <n v="741020"/>
    <x v="2"/>
  </r>
  <r>
    <x v="9"/>
    <s v="Admissions"/>
    <x v="73"/>
    <n v="1"/>
    <n v="741020"/>
    <x v="2"/>
  </r>
  <r>
    <x v="9"/>
    <s v="Admissions"/>
    <x v="73"/>
    <n v="1"/>
    <n v="741020"/>
    <x v="2"/>
  </r>
  <r>
    <x v="9"/>
    <s v="Admissions"/>
    <x v="73"/>
    <n v="1"/>
    <n v="741020"/>
    <x v="2"/>
  </r>
  <r>
    <x v="9"/>
    <s v="Admissions"/>
    <x v="73"/>
    <n v="1"/>
    <n v="741020"/>
    <x v="2"/>
  </r>
  <r>
    <x v="9"/>
    <s v="Admissions"/>
    <x v="74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3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-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3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3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3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3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4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3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-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3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3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3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4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3"/>
    <n v="741020"/>
    <x v="2"/>
  </r>
  <r>
    <x v="8"/>
    <s v="Admissions"/>
    <x v="75"/>
    <n v="4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4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5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4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-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5"/>
    <n v="741020"/>
    <x v="2"/>
  </r>
  <r>
    <x v="8"/>
    <s v="Admissions"/>
    <x v="75"/>
    <n v="5"/>
    <n v="741020"/>
    <x v="2"/>
  </r>
  <r>
    <x v="8"/>
    <s v="Admissions"/>
    <x v="75"/>
    <n v="-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4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5"/>
    <n v="741020"/>
    <x v="2"/>
  </r>
  <r>
    <x v="8"/>
    <s v="Admissions"/>
    <x v="75"/>
    <n v="1"/>
    <n v="741020"/>
    <x v="2"/>
  </r>
  <r>
    <x v="8"/>
    <s v="Admissions"/>
    <x v="75"/>
    <n v="3"/>
    <n v="741020"/>
    <x v="2"/>
  </r>
  <r>
    <x v="8"/>
    <s v="Admissions"/>
    <x v="75"/>
    <n v="4"/>
    <n v="741020"/>
    <x v="2"/>
  </r>
  <r>
    <x v="8"/>
    <s v="Admissions"/>
    <x v="75"/>
    <n v="3"/>
    <n v="741020"/>
    <x v="2"/>
  </r>
  <r>
    <x v="8"/>
    <s v="Admissions"/>
    <x v="75"/>
    <n v="2"/>
    <n v="741020"/>
    <x v="2"/>
  </r>
  <r>
    <x v="8"/>
    <s v="Admissions"/>
    <x v="75"/>
    <n v="3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3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4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-1"/>
    <n v="741020"/>
    <x v="2"/>
  </r>
  <r>
    <x v="8"/>
    <s v="Admissions"/>
    <x v="75"/>
    <n v="-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5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4"/>
    <n v="741020"/>
    <x v="2"/>
  </r>
  <r>
    <x v="8"/>
    <s v="Admissions"/>
    <x v="75"/>
    <n v="-4"/>
    <n v="741020"/>
    <x v="2"/>
  </r>
  <r>
    <x v="8"/>
    <s v="Admissions"/>
    <x v="75"/>
    <n v="3"/>
    <n v="741020"/>
    <x v="2"/>
  </r>
  <r>
    <x v="8"/>
    <s v="Admissions"/>
    <x v="75"/>
    <n v="3"/>
    <n v="741020"/>
    <x v="2"/>
  </r>
  <r>
    <x v="8"/>
    <s v="Admissions"/>
    <x v="75"/>
    <n v="1"/>
    <n v="741020"/>
    <x v="2"/>
  </r>
  <r>
    <x v="8"/>
    <s v="Admissions"/>
    <x v="75"/>
    <n v="3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3"/>
    <n v="741020"/>
    <x v="2"/>
  </r>
  <r>
    <x v="8"/>
    <s v="Admissions"/>
    <x v="75"/>
    <n v="5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3"/>
    <n v="741020"/>
    <x v="2"/>
  </r>
  <r>
    <x v="8"/>
    <s v="Admissions"/>
    <x v="75"/>
    <n v="2"/>
    <n v="741020"/>
    <x v="2"/>
  </r>
  <r>
    <x v="8"/>
    <s v="Admissions"/>
    <x v="75"/>
    <n v="4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4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3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3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5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3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0.3333333333333333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3"/>
    <n v="741020"/>
    <x v="2"/>
  </r>
  <r>
    <x v="8"/>
    <s v="Admissions"/>
    <x v="75"/>
    <n v="4"/>
    <n v="741020"/>
    <x v="2"/>
  </r>
  <r>
    <x v="8"/>
    <s v="Admissions"/>
    <x v="75"/>
    <n v="1"/>
    <n v="741020"/>
    <x v="2"/>
  </r>
  <r>
    <x v="8"/>
    <s v="Admissions"/>
    <x v="75"/>
    <n v="5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4"/>
    <n v="741020"/>
    <x v="2"/>
  </r>
  <r>
    <x v="8"/>
    <s v="Admissions"/>
    <x v="75"/>
    <n v="6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3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3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3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0.83333333333333337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3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-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3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4"/>
    <n v="741020"/>
    <x v="2"/>
  </r>
  <r>
    <x v="8"/>
    <s v="Admissions"/>
    <x v="75"/>
    <n v="4"/>
    <n v="741020"/>
    <x v="2"/>
  </r>
  <r>
    <x v="8"/>
    <s v="Admissions"/>
    <x v="75"/>
    <n v="3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4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3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3"/>
    <n v="741020"/>
    <x v="2"/>
  </r>
  <r>
    <x v="8"/>
    <s v="Admissions"/>
    <x v="75"/>
    <n v="4"/>
    <n v="741020"/>
    <x v="2"/>
  </r>
  <r>
    <x v="8"/>
    <s v="Admissions"/>
    <x v="75"/>
    <n v="3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4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4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3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3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3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5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5"/>
    <n v="741020"/>
    <x v="2"/>
  </r>
  <r>
    <x v="8"/>
    <s v="Admissions"/>
    <x v="75"/>
    <n v="2"/>
    <n v="741020"/>
    <x v="2"/>
  </r>
  <r>
    <x v="8"/>
    <s v="Admissions"/>
    <x v="75"/>
    <n v="3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3"/>
    <n v="741020"/>
    <x v="2"/>
  </r>
  <r>
    <x v="8"/>
    <s v="Admissions"/>
    <x v="75"/>
    <n v="3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4"/>
    <n v="741020"/>
    <x v="2"/>
  </r>
  <r>
    <x v="8"/>
    <s v="Admissions"/>
    <x v="75"/>
    <n v="3"/>
    <n v="741020"/>
    <x v="2"/>
  </r>
  <r>
    <x v="8"/>
    <s v="Admissions"/>
    <x v="75"/>
    <n v="4"/>
    <n v="741020"/>
    <x v="2"/>
  </r>
  <r>
    <x v="8"/>
    <s v="Admissions"/>
    <x v="75"/>
    <n v="2"/>
    <n v="741020"/>
    <x v="2"/>
  </r>
  <r>
    <x v="8"/>
    <s v="Admissions"/>
    <x v="75"/>
    <n v="3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3"/>
    <n v="741020"/>
    <x v="2"/>
  </r>
  <r>
    <x v="8"/>
    <s v="Admissions"/>
    <x v="75"/>
    <n v="3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-3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3"/>
    <n v="741020"/>
    <x v="2"/>
  </r>
  <r>
    <x v="8"/>
    <s v="Admissions"/>
    <x v="75"/>
    <n v="3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3"/>
    <n v="741020"/>
    <x v="2"/>
  </r>
  <r>
    <x v="8"/>
    <s v="Admissions"/>
    <x v="75"/>
    <n v="3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3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3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2"/>
    <n v="741020"/>
    <x v="2"/>
  </r>
  <r>
    <x v="8"/>
    <s v="Admissions"/>
    <x v="75"/>
    <n v="2"/>
    <n v="741020"/>
    <x v="2"/>
  </r>
  <r>
    <x v="8"/>
    <s v="Admissions"/>
    <x v="75"/>
    <n v="1"/>
    <n v="741020"/>
    <x v="2"/>
  </r>
  <r>
    <x v="8"/>
    <s v="Admissions"/>
    <x v="75"/>
    <n v="1"/>
    <n v="741020"/>
    <x v="2"/>
  </r>
  <r>
    <x v="8"/>
    <s v="Admissions"/>
    <x v="75"/>
    <n v="3"/>
    <n v="741020"/>
    <x v="2"/>
  </r>
  <r>
    <x v="8"/>
    <s v="Admissions"/>
    <x v="75"/>
    <n v="3"/>
    <n v="741020"/>
    <x v="2"/>
  </r>
  <r>
    <x v="8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5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4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4"/>
    <n v="741020"/>
    <x v="2"/>
  </r>
  <r>
    <x v="9"/>
    <s v="Admissions"/>
    <x v="75"/>
    <n v="4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4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5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-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6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4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5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5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6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4"/>
    <n v="741020"/>
    <x v="2"/>
  </r>
  <r>
    <x v="9"/>
    <s v="Admissions"/>
    <x v="75"/>
    <n v="4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6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4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4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4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4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5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-2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4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4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6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4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-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5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6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5"/>
    <n v="741020"/>
    <x v="2"/>
  </r>
  <r>
    <x v="9"/>
    <s v="Admissions"/>
    <x v="75"/>
    <n v="4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4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-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4"/>
    <n v="741020"/>
    <x v="2"/>
  </r>
  <r>
    <x v="9"/>
    <s v="Admissions"/>
    <x v="75"/>
    <n v="4"/>
    <n v="741020"/>
    <x v="2"/>
  </r>
  <r>
    <x v="9"/>
    <s v="Admissions"/>
    <x v="75"/>
    <n v="4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4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4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4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4"/>
    <n v="741020"/>
    <x v="2"/>
  </r>
  <r>
    <x v="9"/>
    <s v="Admissions"/>
    <x v="75"/>
    <n v="6"/>
    <n v="741020"/>
    <x v="2"/>
  </r>
  <r>
    <x v="9"/>
    <s v="Admissions"/>
    <x v="75"/>
    <n v="4"/>
    <n v="741020"/>
    <x v="2"/>
  </r>
  <r>
    <x v="9"/>
    <s v="Admissions"/>
    <x v="75"/>
    <n v="1"/>
    <n v="741020"/>
    <x v="2"/>
  </r>
  <r>
    <x v="9"/>
    <s v="Admissions"/>
    <x v="75"/>
    <n v="4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4"/>
    <n v="741020"/>
    <x v="2"/>
  </r>
  <r>
    <x v="9"/>
    <s v="Admissions"/>
    <x v="75"/>
    <n v="4"/>
    <n v="741020"/>
    <x v="2"/>
  </r>
  <r>
    <x v="9"/>
    <s v="Admissions"/>
    <x v="75"/>
    <n v="4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4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-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-3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.5"/>
    <n v="741020"/>
    <x v="2"/>
  </r>
  <r>
    <x v="9"/>
    <s v="Admissions"/>
    <x v="75"/>
    <n v="2.8333333333333335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4"/>
    <n v="741020"/>
    <x v="2"/>
  </r>
  <r>
    <x v="9"/>
    <s v="Admissions"/>
    <x v="75"/>
    <n v="5"/>
    <n v="741020"/>
    <x v="2"/>
  </r>
  <r>
    <x v="9"/>
    <s v="Admissions"/>
    <x v="75"/>
    <n v="-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4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5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4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-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4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4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4"/>
    <n v="741020"/>
    <x v="2"/>
  </r>
  <r>
    <x v="9"/>
    <s v="Admissions"/>
    <x v="75"/>
    <n v="1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5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4"/>
    <n v="741020"/>
    <x v="2"/>
  </r>
  <r>
    <x v="9"/>
    <s v="Admissions"/>
    <x v="75"/>
    <n v="0.16666666666666666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5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5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4"/>
    <n v="741020"/>
    <x v="2"/>
  </r>
  <r>
    <x v="9"/>
    <s v="Admissions"/>
    <x v="75"/>
    <n v="1"/>
    <n v="741020"/>
    <x v="2"/>
  </r>
  <r>
    <x v="9"/>
    <s v="Admissions"/>
    <x v="75"/>
    <n v="5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5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6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9"/>
    <s v="Admissions"/>
    <x v="75"/>
    <n v="3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5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4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3"/>
    <n v="741020"/>
    <x v="2"/>
  </r>
  <r>
    <x v="9"/>
    <s v="Admissions"/>
    <x v="75"/>
    <n v="1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2"/>
    <n v="741020"/>
    <x v="2"/>
  </r>
  <r>
    <x v="9"/>
    <s v="Admissions"/>
    <x v="75"/>
    <n v="1"/>
    <n v="741020"/>
    <x v="2"/>
  </r>
  <r>
    <x v="9"/>
    <s v="Admissions"/>
    <x v="75"/>
    <n v="1"/>
    <n v="741020"/>
    <x v="2"/>
  </r>
  <r>
    <x v="11"/>
    <s v="Admissions"/>
    <x v="75"/>
    <n v="2"/>
    <n v="741020"/>
    <x v="2"/>
  </r>
  <r>
    <x v="11"/>
    <s v="Admissions"/>
    <x v="75"/>
    <n v="4"/>
    <n v="741020"/>
    <x v="2"/>
  </r>
  <r>
    <x v="11"/>
    <s v="Admissions"/>
    <x v="75"/>
    <n v="2"/>
    <n v="741020"/>
    <x v="2"/>
  </r>
  <r>
    <x v="11"/>
    <s v="Admissions"/>
    <x v="75"/>
    <n v="2"/>
    <n v="741020"/>
    <x v="2"/>
  </r>
  <r>
    <x v="11"/>
    <s v="Admissions"/>
    <x v="75"/>
    <n v="1"/>
    <n v="741020"/>
    <x v="2"/>
  </r>
  <r>
    <x v="11"/>
    <s v="Admissions"/>
    <x v="75"/>
    <n v="1"/>
    <n v="741020"/>
    <x v="2"/>
  </r>
  <r>
    <x v="11"/>
    <s v="Admissions"/>
    <x v="75"/>
    <n v="2"/>
    <n v="741020"/>
    <x v="2"/>
  </r>
  <r>
    <x v="11"/>
    <s v="Admissions"/>
    <x v="75"/>
    <n v="1"/>
    <n v="741020"/>
    <x v="2"/>
  </r>
  <r>
    <x v="11"/>
    <s v="Admissions"/>
    <x v="75"/>
    <n v="1"/>
    <n v="741020"/>
    <x v="2"/>
  </r>
  <r>
    <x v="11"/>
    <s v="Admissions"/>
    <x v="75"/>
    <n v="1"/>
    <n v="741020"/>
    <x v="2"/>
  </r>
  <r>
    <x v="11"/>
    <s v="Admissions"/>
    <x v="75"/>
    <n v="1"/>
    <n v="741020"/>
    <x v="2"/>
  </r>
  <r>
    <x v="11"/>
    <s v="Admissions"/>
    <x v="75"/>
    <n v="2"/>
    <n v="741020"/>
    <x v="2"/>
  </r>
  <r>
    <x v="11"/>
    <s v="Admissions"/>
    <x v="75"/>
    <n v="1"/>
    <n v="741020"/>
    <x v="2"/>
  </r>
  <r>
    <x v="11"/>
    <s v="Admissions"/>
    <x v="75"/>
    <n v="4"/>
    <n v="741020"/>
    <x v="2"/>
  </r>
  <r>
    <x v="11"/>
    <s v="Admissions"/>
    <x v="75"/>
    <n v="2"/>
    <n v="741020"/>
    <x v="2"/>
  </r>
  <r>
    <x v="11"/>
    <s v="Admissions"/>
    <x v="75"/>
    <n v="1"/>
    <n v="741020"/>
    <x v="2"/>
  </r>
  <r>
    <x v="11"/>
    <s v="Admissions"/>
    <x v="75"/>
    <n v="2"/>
    <n v="741020"/>
    <x v="2"/>
  </r>
  <r>
    <x v="11"/>
    <s v="Admissions"/>
    <x v="75"/>
    <n v="1"/>
    <n v="741020"/>
    <x v="2"/>
  </r>
  <r>
    <x v="11"/>
    <s v="Admissions"/>
    <x v="75"/>
    <n v="4"/>
    <n v="741020"/>
    <x v="2"/>
  </r>
  <r>
    <x v="11"/>
    <s v="Admissions"/>
    <x v="75"/>
    <n v="1"/>
    <n v="741020"/>
    <x v="2"/>
  </r>
  <r>
    <x v="11"/>
    <s v="Admissions"/>
    <x v="75"/>
    <n v="2"/>
    <n v="741020"/>
    <x v="2"/>
  </r>
  <r>
    <x v="11"/>
    <s v="Admissions"/>
    <x v="75"/>
    <n v="2"/>
    <n v="741020"/>
    <x v="2"/>
  </r>
  <r>
    <x v="11"/>
    <s v="Admissions"/>
    <x v="75"/>
    <n v="1"/>
    <n v="741020"/>
    <x v="2"/>
  </r>
  <r>
    <x v="11"/>
    <s v="Admissions"/>
    <x v="75"/>
    <n v="1"/>
    <n v="741020"/>
    <x v="2"/>
  </r>
  <r>
    <x v="11"/>
    <s v="Admissions"/>
    <x v="75"/>
    <n v="1"/>
    <n v="741020"/>
    <x v="2"/>
  </r>
  <r>
    <x v="11"/>
    <s v="Admissions"/>
    <x v="75"/>
    <n v="4"/>
    <n v="741020"/>
    <x v="2"/>
  </r>
  <r>
    <x v="11"/>
    <s v="Admissions"/>
    <x v="75"/>
    <n v="1"/>
    <n v="741020"/>
    <x v="2"/>
  </r>
  <r>
    <x v="11"/>
    <s v="Admissions"/>
    <x v="75"/>
    <n v="2"/>
    <n v="741020"/>
    <x v="2"/>
  </r>
  <r>
    <x v="11"/>
    <s v="Admissions"/>
    <x v="75"/>
    <n v="1"/>
    <n v="741020"/>
    <x v="2"/>
  </r>
  <r>
    <x v="11"/>
    <s v="Admissions"/>
    <x v="75"/>
    <n v="1"/>
    <n v="741020"/>
    <x v="2"/>
  </r>
  <r>
    <x v="11"/>
    <s v="Admissions"/>
    <x v="75"/>
    <n v="1"/>
    <n v="741020"/>
    <x v="2"/>
  </r>
  <r>
    <x v="11"/>
    <s v="Admissions"/>
    <x v="75"/>
    <n v="5"/>
    <n v="741020"/>
    <x v="2"/>
  </r>
  <r>
    <x v="11"/>
    <s v="Admissions"/>
    <x v="75"/>
    <n v="2"/>
    <n v="741020"/>
    <x v="2"/>
  </r>
  <r>
    <x v="11"/>
    <s v="Admissions"/>
    <x v="75"/>
    <n v="2"/>
    <n v="741020"/>
    <x v="2"/>
  </r>
  <r>
    <x v="11"/>
    <s v="Admissions"/>
    <x v="75"/>
    <n v="2"/>
    <n v="741020"/>
    <x v="2"/>
  </r>
  <r>
    <x v="11"/>
    <s v="Admissions"/>
    <x v="75"/>
    <n v="2"/>
    <n v="741020"/>
    <x v="2"/>
  </r>
  <r>
    <x v="11"/>
    <s v="Admissions"/>
    <x v="75"/>
    <n v="2"/>
    <n v="741020"/>
    <x v="2"/>
  </r>
  <r>
    <x v="11"/>
    <s v="Admissions"/>
    <x v="75"/>
    <n v="2"/>
    <n v="741020"/>
    <x v="2"/>
  </r>
  <r>
    <x v="11"/>
    <s v="Admissions"/>
    <x v="75"/>
    <n v="1"/>
    <n v="741020"/>
    <x v="2"/>
  </r>
  <r>
    <x v="11"/>
    <s v="Admissions"/>
    <x v="75"/>
    <n v="3"/>
    <n v="741020"/>
    <x v="2"/>
  </r>
  <r>
    <x v="11"/>
    <s v="Admissions"/>
    <x v="75"/>
    <n v="1"/>
    <n v="741020"/>
    <x v="2"/>
  </r>
  <r>
    <x v="11"/>
    <s v="Admissions"/>
    <x v="75"/>
    <n v="2"/>
    <n v="741020"/>
    <x v="2"/>
  </r>
  <r>
    <x v="11"/>
    <s v="Admissions"/>
    <x v="75"/>
    <n v="2"/>
    <n v="741020"/>
    <x v="2"/>
  </r>
  <r>
    <x v="11"/>
    <s v="Admissions"/>
    <x v="75"/>
    <n v="1"/>
    <n v="741020"/>
    <x v="2"/>
  </r>
  <r>
    <x v="11"/>
    <s v="Admissions"/>
    <x v="75"/>
    <n v="2"/>
    <n v="741020"/>
    <x v="2"/>
  </r>
  <r>
    <x v="11"/>
    <s v="Admissions"/>
    <x v="75"/>
    <n v="2"/>
    <n v="741020"/>
    <x v="2"/>
  </r>
  <r>
    <x v="11"/>
    <s v="Admissions"/>
    <x v="75"/>
    <n v="1"/>
    <n v="741020"/>
    <x v="2"/>
  </r>
  <r>
    <x v="11"/>
    <s v="Admissions"/>
    <x v="75"/>
    <n v="1"/>
    <n v="741020"/>
    <x v="2"/>
  </r>
  <r>
    <x v="11"/>
    <s v="Admissions"/>
    <x v="75"/>
    <n v="2"/>
    <n v="741020"/>
    <x v="2"/>
  </r>
  <r>
    <x v="11"/>
    <s v="Admissions"/>
    <x v="75"/>
    <n v="1"/>
    <n v="741020"/>
    <x v="2"/>
  </r>
  <r>
    <x v="11"/>
    <s v="Admissions"/>
    <x v="75"/>
    <n v="1"/>
    <n v="741020"/>
    <x v="2"/>
  </r>
  <r>
    <x v="11"/>
    <s v="Admissions"/>
    <x v="75"/>
    <n v="1"/>
    <n v="741020"/>
    <x v="2"/>
  </r>
  <r>
    <x v="11"/>
    <s v="Admissions"/>
    <x v="75"/>
    <n v="1"/>
    <n v="741020"/>
    <x v="2"/>
  </r>
  <r>
    <x v="11"/>
    <s v="Admissions"/>
    <x v="75"/>
    <n v="2"/>
    <n v="741020"/>
    <x v="2"/>
  </r>
  <r>
    <x v="11"/>
    <s v="Admissions"/>
    <x v="75"/>
    <n v="1"/>
    <n v="741020"/>
    <x v="2"/>
  </r>
  <r>
    <x v="11"/>
    <s v="Admissions"/>
    <x v="75"/>
    <n v="1"/>
    <n v="741020"/>
    <x v="2"/>
  </r>
  <r>
    <x v="11"/>
    <s v="Admissions"/>
    <x v="75"/>
    <n v="2"/>
    <n v="741020"/>
    <x v="2"/>
  </r>
  <r>
    <x v="11"/>
    <s v="Admissions"/>
    <x v="75"/>
    <n v="1"/>
    <n v="741020"/>
    <x v="2"/>
  </r>
  <r>
    <x v="3"/>
    <s v="Admissions"/>
    <x v="75"/>
    <n v="1"/>
    <n v="741020"/>
    <x v="2"/>
  </r>
  <r>
    <x v="3"/>
    <s v="Admissions"/>
    <x v="75"/>
    <n v="2"/>
    <n v="741020"/>
    <x v="2"/>
  </r>
  <r>
    <x v="3"/>
    <s v="Admissions"/>
    <x v="75"/>
    <n v="1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1"/>
    <n v="741020"/>
    <x v="2"/>
  </r>
  <r>
    <x v="3"/>
    <s v="Admissions"/>
    <x v="75"/>
    <n v="2"/>
    <n v="741020"/>
    <x v="2"/>
  </r>
  <r>
    <x v="3"/>
    <s v="Admissions"/>
    <x v="75"/>
    <n v="1"/>
    <n v="741020"/>
    <x v="2"/>
  </r>
  <r>
    <x v="3"/>
    <s v="Admissions"/>
    <x v="75"/>
    <n v="1"/>
    <n v="741020"/>
    <x v="2"/>
  </r>
  <r>
    <x v="3"/>
    <s v="Admissions"/>
    <x v="75"/>
    <n v="2"/>
    <n v="741020"/>
    <x v="2"/>
  </r>
  <r>
    <x v="3"/>
    <s v="Admissions"/>
    <x v="75"/>
    <n v="1"/>
    <n v="741020"/>
    <x v="2"/>
  </r>
  <r>
    <x v="3"/>
    <s v="Admissions"/>
    <x v="75"/>
    <n v="1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3"/>
    <n v="741020"/>
    <x v="2"/>
  </r>
  <r>
    <x v="3"/>
    <s v="Admissions"/>
    <x v="75"/>
    <n v="2"/>
    <n v="741020"/>
    <x v="2"/>
  </r>
  <r>
    <x v="3"/>
    <s v="Admissions"/>
    <x v="75"/>
    <n v="1"/>
    <n v="741020"/>
    <x v="2"/>
  </r>
  <r>
    <x v="3"/>
    <s v="Admissions"/>
    <x v="75"/>
    <n v="2"/>
    <n v="741020"/>
    <x v="2"/>
  </r>
  <r>
    <x v="3"/>
    <s v="Admissions"/>
    <x v="75"/>
    <n v="34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1"/>
    <n v="741020"/>
    <x v="2"/>
  </r>
  <r>
    <x v="3"/>
    <s v="Admissions"/>
    <x v="75"/>
    <n v="1"/>
    <n v="741020"/>
    <x v="2"/>
  </r>
  <r>
    <x v="3"/>
    <s v="Admissions"/>
    <x v="75"/>
    <n v="1"/>
    <n v="741020"/>
    <x v="2"/>
  </r>
  <r>
    <x v="3"/>
    <s v="Admissions"/>
    <x v="75"/>
    <n v="2"/>
    <n v="741020"/>
    <x v="2"/>
  </r>
  <r>
    <x v="3"/>
    <s v="Admissions"/>
    <x v="75"/>
    <n v="1"/>
    <n v="741020"/>
    <x v="2"/>
  </r>
  <r>
    <x v="3"/>
    <s v="Admissions"/>
    <x v="75"/>
    <n v="1"/>
    <n v="741020"/>
    <x v="2"/>
  </r>
  <r>
    <x v="3"/>
    <s v="Admissions"/>
    <x v="75"/>
    <n v="1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1"/>
    <n v="741020"/>
    <x v="2"/>
  </r>
  <r>
    <x v="3"/>
    <s v="Admissions"/>
    <x v="75"/>
    <n v="1"/>
    <n v="741020"/>
    <x v="2"/>
  </r>
  <r>
    <x v="3"/>
    <s v="Admissions"/>
    <x v="75"/>
    <n v="3"/>
    <n v="741020"/>
    <x v="2"/>
  </r>
  <r>
    <x v="3"/>
    <s v="Admissions"/>
    <x v="75"/>
    <n v="1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5"/>
    <n v="741020"/>
    <x v="2"/>
  </r>
  <r>
    <x v="3"/>
    <s v="Admissions"/>
    <x v="75"/>
    <n v="2"/>
    <n v="741020"/>
    <x v="2"/>
  </r>
  <r>
    <x v="3"/>
    <s v="Admissions"/>
    <x v="75"/>
    <n v="5"/>
    <n v="741020"/>
    <x v="2"/>
  </r>
  <r>
    <x v="3"/>
    <s v="Admissions"/>
    <x v="75"/>
    <n v="3"/>
    <n v="741020"/>
    <x v="2"/>
  </r>
  <r>
    <x v="3"/>
    <s v="Admissions"/>
    <x v="75"/>
    <n v="1"/>
    <n v="741020"/>
    <x v="2"/>
  </r>
  <r>
    <x v="3"/>
    <s v="Admissions"/>
    <x v="75"/>
    <n v="1"/>
    <n v="741020"/>
    <x v="2"/>
  </r>
  <r>
    <x v="3"/>
    <s v="Admissions"/>
    <x v="75"/>
    <n v="2"/>
    <n v="741020"/>
    <x v="2"/>
  </r>
  <r>
    <x v="3"/>
    <s v="Admissions"/>
    <x v="75"/>
    <n v="1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3"/>
    <n v="741020"/>
    <x v="2"/>
  </r>
  <r>
    <x v="3"/>
    <s v="Admissions"/>
    <x v="75"/>
    <n v="1"/>
    <n v="741020"/>
    <x v="2"/>
  </r>
  <r>
    <x v="3"/>
    <s v="Admissions"/>
    <x v="75"/>
    <n v="2"/>
    <n v="741020"/>
    <x v="2"/>
  </r>
  <r>
    <x v="3"/>
    <s v="Admissions"/>
    <x v="75"/>
    <n v="1"/>
    <n v="741020"/>
    <x v="2"/>
  </r>
  <r>
    <x v="3"/>
    <s v="Admissions"/>
    <x v="75"/>
    <n v="2"/>
    <n v="741020"/>
    <x v="2"/>
  </r>
  <r>
    <x v="3"/>
    <s v="Admissions"/>
    <x v="75"/>
    <n v="1"/>
    <n v="741020"/>
    <x v="2"/>
  </r>
  <r>
    <x v="3"/>
    <s v="Admissions"/>
    <x v="75"/>
    <n v="1"/>
    <n v="741020"/>
    <x v="2"/>
  </r>
  <r>
    <x v="3"/>
    <s v="Admissions"/>
    <x v="75"/>
    <n v="2"/>
    <n v="741020"/>
    <x v="2"/>
  </r>
  <r>
    <x v="3"/>
    <s v="Admissions"/>
    <x v="75"/>
    <n v="1"/>
    <n v="741020"/>
    <x v="2"/>
  </r>
  <r>
    <x v="3"/>
    <s v="Admissions"/>
    <x v="75"/>
    <n v="3"/>
    <n v="741020"/>
    <x v="2"/>
  </r>
  <r>
    <x v="3"/>
    <s v="Admissions"/>
    <x v="75"/>
    <n v="3"/>
    <n v="741020"/>
    <x v="2"/>
  </r>
  <r>
    <x v="3"/>
    <s v="Admissions"/>
    <x v="75"/>
    <n v="2"/>
    <n v="741020"/>
    <x v="2"/>
  </r>
  <r>
    <x v="3"/>
    <s v="Admissions"/>
    <x v="75"/>
    <n v="4"/>
    <n v="741020"/>
    <x v="2"/>
  </r>
  <r>
    <x v="3"/>
    <s v="Admissions"/>
    <x v="75"/>
    <n v="2"/>
    <n v="741020"/>
    <x v="2"/>
  </r>
  <r>
    <x v="3"/>
    <s v="Admissions"/>
    <x v="75"/>
    <n v="4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1"/>
    <n v="741020"/>
    <x v="2"/>
  </r>
  <r>
    <x v="3"/>
    <s v="Admissions"/>
    <x v="75"/>
    <n v="1"/>
    <n v="741020"/>
    <x v="2"/>
  </r>
  <r>
    <x v="3"/>
    <s v="Admissions"/>
    <x v="75"/>
    <n v="2"/>
    <n v="741020"/>
    <x v="2"/>
  </r>
  <r>
    <x v="3"/>
    <s v="Admissions"/>
    <x v="75"/>
    <n v="2"/>
    <n v="741020"/>
    <x v="2"/>
  </r>
  <r>
    <x v="3"/>
    <s v="Admissions"/>
    <x v="75"/>
    <n v="3"/>
    <n v="741020"/>
    <x v="2"/>
  </r>
  <r>
    <x v="3"/>
    <s v="Admissions"/>
    <x v="75"/>
    <n v="-3"/>
    <n v="741020"/>
    <x v="2"/>
  </r>
  <r>
    <x v="4"/>
    <s v="Admissions"/>
    <x v="75"/>
    <n v="2"/>
    <n v="741020"/>
    <x v="2"/>
  </r>
  <r>
    <x v="4"/>
    <s v="Admissions"/>
    <x v="75"/>
    <n v="1"/>
    <n v="741020"/>
    <x v="2"/>
  </r>
  <r>
    <x v="4"/>
    <s v="Admissions"/>
    <x v="75"/>
    <n v="2"/>
    <n v="741020"/>
    <x v="2"/>
  </r>
  <r>
    <x v="4"/>
    <s v="Admissions"/>
    <x v="75"/>
    <n v="3"/>
    <n v="741020"/>
    <x v="2"/>
  </r>
  <r>
    <x v="4"/>
    <s v="Admissions"/>
    <x v="75"/>
    <n v="3"/>
    <n v="741020"/>
    <x v="2"/>
  </r>
  <r>
    <x v="4"/>
    <s v="Admissions"/>
    <x v="75"/>
    <n v="2"/>
    <n v="741020"/>
    <x v="2"/>
  </r>
  <r>
    <x v="4"/>
    <s v="Admissions"/>
    <x v="75"/>
    <n v="3"/>
    <n v="741020"/>
    <x v="2"/>
  </r>
  <r>
    <x v="4"/>
    <s v="Admissions"/>
    <x v="75"/>
    <n v="2"/>
    <n v="741020"/>
    <x v="2"/>
  </r>
  <r>
    <x v="4"/>
    <s v="Admissions"/>
    <x v="75"/>
    <n v="2"/>
    <n v="741020"/>
    <x v="2"/>
  </r>
  <r>
    <x v="4"/>
    <s v="Admissions"/>
    <x v="75"/>
    <n v="2"/>
    <n v="741020"/>
    <x v="2"/>
  </r>
  <r>
    <x v="4"/>
    <s v="Admissions"/>
    <x v="75"/>
    <n v="5"/>
    <n v="741020"/>
    <x v="2"/>
  </r>
  <r>
    <x v="4"/>
    <s v="Admissions"/>
    <x v="75"/>
    <n v="3"/>
    <n v="741020"/>
    <x v="2"/>
  </r>
  <r>
    <x v="4"/>
    <s v="Admissions"/>
    <x v="75"/>
    <n v="1"/>
    <n v="741020"/>
    <x v="2"/>
  </r>
  <r>
    <x v="4"/>
    <s v="Admissions"/>
    <x v="75"/>
    <n v="1"/>
    <n v="741020"/>
    <x v="2"/>
  </r>
  <r>
    <x v="4"/>
    <s v="Admissions"/>
    <x v="75"/>
    <n v="2"/>
    <n v="741020"/>
    <x v="2"/>
  </r>
  <r>
    <x v="4"/>
    <s v="Admissions"/>
    <x v="75"/>
    <n v="1"/>
    <n v="741020"/>
    <x v="2"/>
  </r>
  <r>
    <x v="4"/>
    <s v="Admissions"/>
    <x v="75"/>
    <n v="1"/>
    <n v="741020"/>
    <x v="2"/>
  </r>
  <r>
    <x v="4"/>
    <s v="Admissions"/>
    <x v="75"/>
    <n v="1"/>
    <n v="741020"/>
    <x v="2"/>
  </r>
  <r>
    <x v="4"/>
    <s v="Admissions"/>
    <x v="75"/>
    <n v="2"/>
    <n v="741020"/>
    <x v="2"/>
  </r>
  <r>
    <x v="4"/>
    <s v="Admissions"/>
    <x v="75"/>
    <n v="3"/>
    <n v="741020"/>
    <x v="2"/>
  </r>
  <r>
    <x v="4"/>
    <s v="Admissions"/>
    <x v="75"/>
    <n v="2"/>
    <n v="741020"/>
    <x v="2"/>
  </r>
  <r>
    <x v="4"/>
    <s v="Admissions"/>
    <x v="75"/>
    <n v="3"/>
    <n v="741020"/>
    <x v="2"/>
  </r>
  <r>
    <x v="4"/>
    <s v="Admissions"/>
    <x v="75"/>
    <n v="4"/>
    <n v="741020"/>
    <x v="2"/>
  </r>
  <r>
    <x v="4"/>
    <s v="Admissions"/>
    <x v="75"/>
    <n v="2"/>
    <n v="741020"/>
    <x v="2"/>
  </r>
  <r>
    <x v="4"/>
    <s v="Admissions"/>
    <x v="75"/>
    <n v="2"/>
    <n v="741020"/>
    <x v="2"/>
  </r>
  <r>
    <x v="4"/>
    <s v="Admissions"/>
    <x v="75"/>
    <n v="4"/>
    <n v="741020"/>
    <x v="2"/>
  </r>
  <r>
    <x v="4"/>
    <s v="Admissions"/>
    <x v="75"/>
    <n v="3"/>
    <n v="741020"/>
    <x v="2"/>
  </r>
  <r>
    <x v="4"/>
    <s v="Admissions"/>
    <x v="75"/>
    <n v="1"/>
    <n v="741020"/>
    <x v="2"/>
  </r>
  <r>
    <x v="4"/>
    <s v="Admissions"/>
    <x v="75"/>
    <n v="1"/>
    <n v="741020"/>
    <x v="2"/>
  </r>
  <r>
    <x v="4"/>
    <s v="Admissions"/>
    <x v="75"/>
    <n v="2"/>
    <n v="741020"/>
    <x v="2"/>
  </r>
  <r>
    <x v="4"/>
    <s v="Admissions"/>
    <x v="75"/>
    <n v="2"/>
    <n v="741020"/>
    <x v="2"/>
  </r>
  <r>
    <x v="4"/>
    <s v="Admissions"/>
    <x v="75"/>
    <n v="2"/>
    <n v="741020"/>
    <x v="2"/>
  </r>
  <r>
    <x v="4"/>
    <s v="Admissions"/>
    <x v="75"/>
    <n v="3"/>
    <n v="741020"/>
    <x v="2"/>
  </r>
  <r>
    <x v="4"/>
    <s v="Admissions"/>
    <x v="75"/>
    <n v="2"/>
    <n v="741020"/>
    <x v="2"/>
  </r>
  <r>
    <x v="4"/>
    <s v="Admissions"/>
    <x v="75"/>
    <n v="7"/>
    <n v="741020"/>
    <x v="2"/>
  </r>
  <r>
    <x v="4"/>
    <s v="Admissions"/>
    <x v="75"/>
    <n v="2"/>
    <n v="741020"/>
    <x v="2"/>
  </r>
  <r>
    <x v="4"/>
    <s v="Admissions"/>
    <x v="75"/>
    <n v="2"/>
    <n v="741020"/>
    <x v="2"/>
  </r>
  <r>
    <x v="4"/>
    <s v="Admissions"/>
    <x v="75"/>
    <n v="3"/>
    <n v="741020"/>
    <x v="2"/>
  </r>
  <r>
    <x v="4"/>
    <s v="Admissions"/>
    <x v="75"/>
    <n v="2"/>
    <n v="741020"/>
    <x v="2"/>
  </r>
  <r>
    <x v="4"/>
    <s v="Admissions"/>
    <x v="75"/>
    <n v="2"/>
    <n v="741020"/>
    <x v="2"/>
  </r>
  <r>
    <x v="4"/>
    <s v="Admissions"/>
    <x v="75"/>
    <n v="2"/>
    <n v="741020"/>
    <x v="2"/>
  </r>
  <r>
    <x v="4"/>
    <s v="Admissions"/>
    <x v="75"/>
    <n v="2"/>
    <n v="741020"/>
    <x v="2"/>
  </r>
  <r>
    <x v="4"/>
    <s v="Admissions"/>
    <x v="75"/>
    <n v="1"/>
    <n v="741020"/>
    <x v="2"/>
  </r>
  <r>
    <x v="4"/>
    <s v="Admissions"/>
    <x v="75"/>
    <n v="2"/>
    <n v="741020"/>
    <x v="2"/>
  </r>
  <r>
    <x v="4"/>
    <s v="Admissions"/>
    <x v="75"/>
    <n v="2"/>
    <n v="741020"/>
    <x v="2"/>
  </r>
  <r>
    <x v="4"/>
    <s v="Admissions"/>
    <x v="75"/>
    <n v="1"/>
    <n v="741020"/>
    <x v="2"/>
  </r>
  <r>
    <x v="4"/>
    <s v="Admissions"/>
    <x v="75"/>
    <n v="2"/>
    <n v="741020"/>
    <x v="2"/>
  </r>
  <r>
    <x v="4"/>
    <s v="Admissions"/>
    <x v="75"/>
    <n v="2"/>
    <n v="741020"/>
    <x v="2"/>
  </r>
  <r>
    <x v="4"/>
    <s v="Admissions"/>
    <x v="75"/>
    <n v="5"/>
    <n v="741020"/>
    <x v="2"/>
  </r>
  <r>
    <x v="4"/>
    <s v="Admissions"/>
    <x v="75"/>
    <n v="2"/>
    <n v="741020"/>
    <x v="2"/>
  </r>
  <r>
    <x v="4"/>
    <s v="Admissions"/>
    <x v="75"/>
    <n v="2"/>
    <n v="741020"/>
    <x v="2"/>
  </r>
  <r>
    <x v="4"/>
    <s v="Admissions"/>
    <x v="75"/>
    <n v="2"/>
    <n v="741020"/>
    <x v="2"/>
  </r>
  <r>
    <x v="4"/>
    <s v="Admissions"/>
    <x v="75"/>
    <n v="2"/>
    <n v="741020"/>
    <x v="2"/>
  </r>
  <r>
    <x v="4"/>
    <s v="Admissions"/>
    <x v="75"/>
    <n v="2"/>
    <n v="741020"/>
    <x v="2"/>
  </r>
  <r>
    <x v="4"/>
    <s v="Admissions"/>
    <x v="75"/>
    <n v="2"/>
    <n v="741020"/>
    <x v="2"/>
  </r>
  <r>
    <x v="4"/>
    <s v="Admissions"/>
    <x v="75"/>
    <n v="2"/>
    <n v="741020"/>
    <x v="2"/>
  </r>
  <r>
    <x v="4"/>
    <s v="Admissions"/>
    <x v="75"/>
    <n v="1"/>
    <n v="741020"/>
    <x v="2"/>
  </r>
  <r>
    <x v="4"/>
    <s v="Admissions"/>
    <x v="75"/>
    <n v="1"/>
    <n v="741020"/>
    <x v="2"/>
  </r>
  <r>
    <x v="4"/>
    <s v="Admissions"/>
    <x v="75"/>
    <n v="2"/>
    <n v="741020"/>
    <x v="2"/>
  </r>
  <r>
    <x v="4"/>
    <s v="Admissions"/>
    <x v="75"/>
    <n v="2"/>
    <n v="741020"/>
    <x v="2"/>
  </r>
  <r>
    <x v="4"/>
    <s v="Admissions"/>
    <x v="75"/>
    <n v="5"/>
    <n v="741020"/>
    <x v="2"/>
  </r>
  <r>
    <x v="4"/>
    <s v="Admissions"/>
    <x v="75"/>
    <n v="3"/>
    <n v="741020"/>
    <x v="2"/>
  </r>
  <r>
    <x v="4"/>
    <s v="Admissions"/>
    <x v="75"/>
    <n v="1"/>
    <n v="741020"/>
    <x v="2"/>
  </r>
  <r>
    <x v="4"/>
    <s v="Admissions"/>
    <x v="75"/>
    <n v="1"/>
    <n v="741020"/>
    <x v="2"/>
  </r>
  <r>
    <x v="4"/>
    <s v="Admissions"/>
    <x v="75"/>
    <n v="2"/>
    <n v="741020"/>
    <x v="2"/>
  </r>
  <r>
    <x v="4"/>
    <s v="Admissions"/>
    <x v="75"/>
    <n v="4"/>
    <n v="741020"/>
    <x v="2"/>
  </r>
  <r>
    <x v="4"/>
    <s v="Admissions"/>
    <x v="75"/>
    <n v="1"/>
    <n v="741020"/>
    <x v="2"/>
  </r>
  <r>
    <x v="4"/>
    <s v="Admissions"/>
    <x v="75"/>
    <n v="6"/>
    <n v="741020"/>
    <x v="2"/>
  </r>
  <r>
    <x v="4"/>
    <s v="Admissions"/>
    <x v="75"/>
    <n v="5"/>
    <n v="741020"/>
    <x v="2"/>
  </r>
  <r>
    <x v="4"/>
    <s v="Admissions"/>
    <x v="75"/>
    <n v="4"/>
    <n v="741020"/>
    <x v="2"/>
  </r>
  <r>
    <x v="4"/>
    <s v="Admissions"/>
    <x v="75"/>
    <n v="2"/>
    <n v="741020"/>
    <x v="2"/>
  </r>
  <r>
    <x v="4"/>
    <s v="Admissions"/>
    <x v="75"/>
    <n v="3"/>
    <n v="741020"/>
    <x v="2"/>
  </r>
  <r>
    <x v="4"/>
    <s v="Admissions"/>
    <x v="75"/>
    <n v="3"/>
    <n v="741020"/>
    <x v="2"/>
  </r>
  <r>
    <x v="4"/>
    <s v="Admissions"/>
    <x v="75"/>
    <n v="3"/>
    <n v="741020"/>
    <x v="2"/>
  </r>
  <r>
    <x v="4"/>
    <s v="Admissions"/>
    <x v="75"/>
    <n v="6"/>
    <n v="741020"/>
    <x v="2"/>
  </r>
  <r>
    <x v="4"/>
    <s v="Admissions"/>
    <x v="75"/>
    <n v="5"/>
    <n v="741020"/>
    <x v="2"/>
  </r>
  <r>
    <x v="4"/>
    <s v="Admissions"/>
    <x v="75"/>
    <n v="4"/>
    <n v="741020"/>
    <x v="2"/>
  </r>
  <r>
    <x v="4"/>
    <s v="Admissions"/>
    <x v="75"/>
    <n v="3"/>
    <n v="741020"/>
    <x v="2"/>
  </r>
  <r>
    <x v="4"/>
    <s v="Admissions"/>
    <x v="75"/>
    <n v="5"/>
    <n v="741020"/>
    <x v="2"/>
  </r>
  <r>
    <x v="4"/>
    <s v="Admissions"/>
    <x v="75"/>
    <n v="1"/>
    <n v="741020"/>
    <x v="2"/>
  </r>
  <r>
    <x v="4"/>
    <s v="Admissions"/>
    <x v="75"/>
    <n v="1"/>
    <n v="741020"/>
    <x v="2"/>
  </r>
  <r>
    <x v="4"/>
    <s v="Admissions"/>
    <x v="75"/>
    <n v="2"/>
    <n v="741020"/>
    <x v="2"/>
  </r>
  <r>
    <x v="4"/>
    <s v="Admissions"/>
    <x v="75"/>
    <n v="1"/>
    <n v="741020"/>
    <x v="2"/>
  </r>
  <r>
    <x v="4"/>
    <s v="Admissions"/>
    <x v="75"/>
    <n v="2"/>
    <n v="741020"/>
    <x v="2"/>
  </r>
  <r>
    <x v="4"/>
    <s v="Admissions"/>
    <x v="75"/>
    <n v="2"/>
    <n v="741020"/>
    <x v="2"/>
  </r>
  <r>
    <x v="4"/>
    <s v="Admissions"/>
    <x v="75"/>
    <n v="3"/>
    <n v="741020"/>
    <x v="2"/>
  </r>
  <r>
    <x v="4"/>
    <s v="Admissions"/>
    <x v="75"/>
    <n v="4"/>
    <n v="741020"/>
    <x v="2"/>
  </r>
  <r>
    <x v="4"/>
    <s v="Admissions"/>
    <x v="75"/>
    <n v="3"/>
    <n v="741020"/>
    <x v="2"/>
  </r>
  <r>
    <x v="4"/>
    <s v="Admissions"/>
    <x v="75"/>
    <n v="1"/>
    <n v="741020"/>
    <x v="2"/>
  </r>
  <r>
    <x v="4"/>
    <s v="Admissions"/>
    <x v="75"/>
    <n v="4"/>
    <n v="741020"/>
    <x v="2"/>
  </r>
  <r>
    <x v="4"/>
    <s v="Admissions"/>
    <x v="75"/>
    <n v="3"/>
    <n v="741020"/>
    <x v="2"/>
  </r>
  <r>
    <x v="4"/>
    <s v="Admissions"/>
    <x v="75"/>
    <n v="10"/>
    <n v="741020"/>
    <x v="2"/>
  </r>
  <r>
    <x v="4"/>
    <s v="Admissions"/>
    <x v="75"/>
    <n v="2"/>
    <n v="741020"/>
    <x v="2"/>
  </r>
  <r>
    <x v="4"/>
    <s v="Admissions"/>
    <x v="75"/>
    <n v="3"/>
    <n v="741020"/>
    <x v="2"/>
  </r>
  <r>
    <x v="4"/>
    <s v="Admissions"/>
    <x v="75"/>
    <n v="2"/>
    <n v="741020"/>
    <x v="2"/>
  </r>
  <r>
    <x v="4"/>
    <s v="Admissions"/>
    <x v="75"/>
    <n v="4"/>
    <n v="741020"/>
    <x v="2"/>
  </r>
  <r>
    <x v="4"/>
    <s v="Admissions"/>
    <x v="75"/>
    <n v="3"/>
    <n v="741020"/>
    <x v="2"/>
  </r>
  <r>
    <x v="4"/>
    <s v="Admissions"/>
    <x v="75"/>
    <n v="4"/>
    <n v="741020"/>
    <x v="2"/>
  </r>
  <r>
    <x v="4"/>
    <s v="Admissions"/>
    <x v="75"/>
    <n v="1"/>
    <n v="741020"/>
    <x v="2"/>
  </r>
  <r>
    <x v="4"/>
    <s v="Admissions"/>
    <x v="75"/>
    <n v="5"/>
    <n v="741020"/>
    <x v="2"/>
  </r>
  <r>
    <x v="4"/>
    <s v="Admissions"/>
    <x v="75"/>
    <n v="2"/>
    <n v="741020"/>
    <x v="2"/>
  </r>
  <r>
    <x v="4"/>
    <s v="Admissions"/>
    <x v="75"/>
    <n v="2"/>
    <n v="741020"/>
    <x v="2"/>
  </r>
  <r>
    <x v="4"/>
    <s v="Admissions"/>
    <x v="75"/>
    <n v="2"/>
    <n v="741020"/>
    <x v="2"/>
  </r>
  <r>
    <x v="4"/>
    <s v="Admissions"/>
    <x v="75"/>
    <n v="4"/>
    <n v="741020"/>
    <x v="2"/>
  </r>
  <r>
    <x v="4"/>
    <s v="Admissions"/>
    <x v="75"/>
    <n v="4"/>
    <n v="741020"/>
    <x v="2"/>
  </r>
  <r>
    <x v="4"/>
    <s v="Admissions"/>
    <x v="75"/>
    <n v="4"/>
    <n v="741020"/>
    <x v="2"/>
  </r>
  <r>
    <x v="4"/>
    <s v="Admissions"/>
    <x v="75"/>
    <n v="4"/>
    <n v="741020"/>
    <x v="2"/>
  </r>
  <r>
    <x v="4"/>
    <s v="Admissions"/>
    <x v="75"/>
    <n v="1"/>
    <n v="741020"/>
    <x v="2"/>
  </r>
  <r>
    <x v="4"/>
    <s v="Admissions"/>
    <x v="75"/>
    <n v="2"/>
    <n v="741020"/>
    <x v="2"/>
  </r>
  <r>
    <x v="4"/>
    <s v="Admissions"/>
    <x v="75"/>
    <n v="3"/>
    <n v="741020"/>
    <x v="2"/>
  </r>
  <r>
    <x v="10"/>
    <s v="Admissions"/>
    <x v="75"/>
    <n v="2"/>
    <n v="741020"/>
    <x v="2"/>
  </r>
  <r>
    <x v="10"/>
    <s v="Admissions"/>
    <x v="75"/>
    <n v="3"/>
    <n v="741020"/>
    <x v="2"/>
  </r>
  <r>
    <x v="10"/>
    <s v="Admissions"/>
    <x v="75"/>
    <n v="2"/>
    <n v="741020"/>
    <x v="2"/>
  </r>
  <r>
    <x v="10"/>
    <s v="Admissions"/>
    <x v="75"/>
    <n v="47"/>
    <n v="741020"/>
    <x v="2"/>
  </r>
  <r>
    <x v="10"/>
    <s v="Admissions"/>
    <x v="75"/>
    <n v="1"/>
    <n v="741020"/>
    <x v="2"/>
  </r>
  <r>
    <x v="10"/>
    <s v="Admissions"/>
    <x v="75"/>
    <n v="2"/>
    <n v="741020"/>
    <x v="2"/>
  </r>
  <r>
    <x v="10"/>
    <s v="Admissions"/>
    <x v="75"/>
    <n v="1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4"/>
    <n v="741020"/>
    <x v="2"/>
  </r>
  <r>
    <x v="10"/>
    <s v="Admissions"/>
    <x v="75"/>
    <n v="2"/>
    <n v="741020"/>
    <x v="2"/>
  </r>
  <r>
    <x v="10"/>
    <s v="Admissions"/>
    <x v="75"/>
    <n v="4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4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1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3"/>
    <n v="741020"/>
    <x v="2"/>
  </r>
  <r>
    <x v="10"/>
    <s v="Admissions"/>
    <x v="75"/>
    <n v="2"/>
    <n v="741020"/>
    <x v="2"/>
  </r>
  <r>
    <x v="10"/>
    <s v="Admissions"/>
    <x v="75"/>
    <n v="1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1"/>
    <n v="741020"/>
    <x v="2"/>
  </r>
  <r>
    <x v="10"/>
    <s v="Admissions"/>
    <x v="75"/>
    <n v="1"/>
    <n v="741020"/>
    <x v="2"/>
  </r>
  <r>
    <x v="10"/>
    <s v="Admissions"/>
    <x v="75"/>
    <n v="2"/>
    <n v="741020"/>
    <x v="2"/>
  </r>
  <r>
    <x v="10"/>
    <s v="Admissions"/>
    <x v="75"/>
    <n v="1"/>
    <n v="741020"/>
    <x v="2"/>
  </r>
  <r>
    <x v="10"/>
    <s v="Admissions"/>
    <x v="75"/>
    <n v="2"/>
    <n v="741020"/>
    <x v="2"/>
  </r>
  <r>
    <x v="10"/>
    <s v="Admissions"/>
    <x v="75"/>
    <n v="4"/>
    <n v="741020"/>
    <x v="2"/>
  </r>
  <r>
    <x v="10"/>
    <s v="Admissions"/>
    <x v="75"/>
    <n v="2"/>
    <n v="741020"/>
    <x v="2"/>
  </r>
  <r>
    <x v="10"/>
    <s v="Admissions"/>
    <x v="75"/>
    <n v="1"/>
    <n v="741020"/>
    <x v="2"/>
  </r>
  <r>
    <x v="10"/>
    <s v="Admissions"/>
    <x v="75"/>
    <n v="1"/>
    <n v="741020"/>
    <x v="2"/>
  </r>
  <r>
    <x v="10"/>
    <s v="Admissions"/>
    <x v="75"/>
    <n v="4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3"/>
    <n v="741020"/>
    <x v="2"/>
  </r>
  <r>
    <x v="10"/>
    <s v="Admissions"/>
    <x v="75"/>
    <n v="4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1"/>
    <n v="741020"/>
    <x v="2"/>
  </r>
  <r>
    <x v="10"/>
    <s v="Admissions"/>
    <x v="75"/>
    <n v="2"/>
    <n v="741020"/>
    <x v="2"/>
  </r>
  <r>
    <x v="10"/>
    <s v="Admissions"/>
    <x v="75"/>
    <n v="1"/>
    <n v="741020"/>
    <x v="2"/>
  </r>
  <r>
    <x v="10"/>
    <s v="Admissions"/>
    <x v="75"/>
    <n v="2"/>
    <n v="741020"/>
    <x v="2"/>
  </r>
  <r>
    <x v="10"/>
    <s v="Admissions"/>
    <x v="75"/>
    <n v="5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-2"/>
    <n v="741020"/>
    <x v="2"/>
  </r>
  <r>
    <x v="10"/>
    <s v="Admissions"/>
    <x v="75"/>
    <n v="-1"/>
    <n v="741020"/>
    <x v="2"/>
  </r>
  <r>
    <x v="10"/>
    <s v="Admissions"/>
    <x v="75"/>
    <n v="2"/>
    <n v="741020"/>
    <x v="2"/>
  </r>
  <r>
    <x v="10"/>
    <s v="Admissions"/>
    <x v="75"/>
    <n v="4"/>
    <n v="741020"/>
    <x v="2"/>
  </r>
  <r>
    <x v="10"/>
    <s v="Admissions"/>
    <x v="75"/>
    <n v="1"/>
    <n v="741020"/>
    <x v="2"/>
  </r>
  <r>
    <x v="10"/>
    <s v="Admissions"/>
    <x v="75"/>
    <n v="1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3"/>
    <n v="741020"/>
    <x v="2"/>
  </r>
  <r>
    <x v="10"/>
    <s v="Admissions"/>
    <x v="75"/>
    <n v="2"/>
    <n v="741020"/>
    <x v="2"/>
  </r>
  <r>
    <x v="10"/>
    <s v="Admissions"/>
    <x v="75"/>
    <n v="3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1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4"/>
    <n v="741020"/>
    <x v="2"/>
  </r>
  <r>
    <x v="10"/>
    <s v="Admissions"/>
    <x v="75"/>
    <n v="3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3"/>
    <n v="741020"/>
    <x v="2"/>
  </r>
  <r>
    <x v="10"/>
    <s v="Admissions"/>
    <x v="75"/>
    <n v="4"/>
    <n v="741020"/>
    <x v="2"/>
  </r>
  <r>
    <x v="10"/>
    <s v="Admissions"/>
    <x v="75"/>
    <n v="4"/>
    <n v="741020"/>
    <x v="2"/>
  </r>
  <r>
    <x v="10"/>
    <s v="Admissions"/>
    <x v="75"/>
    <n v="3"/>
    <n v="741020"/>
    <x v="2"/>
  </r>
  <r>
    <x v="10"/>
    <s v="Admissions"/>
    <x v="75"/>
    <n v="5"/>
    <n v="741020"/>
    <x v="2"/>
  </r>
  <r>
    <x v="10"/>
    <s v="Admissions"/>
    <x v="75"/>
    <n v="-5"/>
    <n v="741020"/>
    <x v="2"/>
  </r>
  <r>
    <x v="10"/>
    <s v="Admissions"/>
    <x v="75"/>
    <n v="2"/>
    <n v="741020"/>
    <x v="2"/>
  </r>
  <r>
    <x v="10"/>
    <s v="Admissions"/>
    <x v="75"/>
    <n v="1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-3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4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-2"/>
    <n v="741020"/>
    <x v="2"/>
  </r>
  <r>
    <x v="10"/>
    <s v="Admissions"/>
    <x v="75"/>
    <n v="2"/>
    <n v="741020"/>
    <x v="2"/>
  </r>
  <r>
    <x v="10"/>
    <s v="Admissions"/>
    <x v="75"/>
    <n v="-2"/>
    <n v="741020"/>
    <x v="2"/>
  </r>
  <r>
    <x v="10"/>
    <s v="Admissions"/>
    <x v="75"/>
    <n v="-2"/>
    <n v="741020"/>
    <x v="2"/>
  </r>
  <r>
    <x v="10"/>
    <s v="Admissions"/>
    <x v="75"/>
    <n v="2"/>
    <n v="741020"/>
    <x v="2"/>
  </r>
  <r>
    <x v="10"/>
    <s v="Admissions"/>
    <x v="75"/>
    <n v="-2"/>
    <n v="741020"/>
    <x v="2"/>
  </r>
  <r>
    <x v="10"/>
    <s v="Admissions"/>
    <x v="75"/>
    <n v="4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1"/>
    <n v="741020"/>
    <x v="2"/>
  </r>
  <r>
    <x v="10"/>
    <s v="Admissions"/>
    <x v="75"/>
    <n v="3"/>
    <n v="741020"/>
    <x v="2"/>
  </r>
  <r>
    <x v="10"/>
    <s v="Admissions"/>
    <x v="75"/>
    <n v="3"/>
    <n v="741020"/>
    <x v="2"/>
  </r>
  <r>
    <x v="10"/>
    <s v="Admissions"/>
    <x v="75"/>
    <n v="2"/>
    <n v="741020"/>
    <x v="2"/>
  </r>
  <r>
    <x v="10"/>
    <s v="Admissions"/>
    <x v="75"/>
    <n v="1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1"/>
    <n v="741020"/>
    <x v="2"/>
  </r>
  <r>
    <x v="10"/>
    <s v="Admissions"/>
    <x v="75"/>
    <n v="1"/>
    <n v="741020"/>
    <x v="2"/>
  </r>
  <r>
    <x v="10"/>
    <s v="Admissions"/>
    <x v="75"/>
    <n v="-1"/>
    <n v="741020"/>
    <x v="2"/>
  </r>
  <r>
    <x v="10"/>
    <s v="Admissions"/>
    <x v="75"/>
    <n v="2"/>
    <n v="741020"/>
    <x v="2"/>
  </r>
  <r>
    <x v="10"/>
    <s v="Admissions"/>
    <x v="75"/>
    <n v="1"/>
    <n v="741020"/>
    <x v="2"/>
  </r>
  <r>
    <x v="10"/>
    <s v="Admissions"/>
    <x v="75"/>
    <n v="4"/>
    <n v="741020"/>
    <x v="2"/>
  </r>
  <r>
    <x v="10"/>
    <s v="Admissions"/>
    <x v="75"/>
    <n v="3"/>
    <n v="741020"/>
    <x v="2"/>
  </r>
  <r>
    <x v="10"/>
    <s v="Admissions"/>
    <x v="75"/>
    <n v="4"/>
    <n v="741020"/>
    <x v="2"/>
  </r>
  <r>
    <x v="10"/>
    <s v="Admissions"/>
    <x v="75"/>
    <n v="2"/>
    <n v="741020"/>
    <x v="2"/>
  </r>
  <r>
    <x v="10"/>
    <s v="Admissions"/>
    <x v="75"/>
    <n v="1"/>
    <n v="741020"/>
    <x v="2"/>
  </r>
  <r>
    <x v="10"/>
    <s v="Admissions"/>
    <x v="75"/>
    <n v="1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2"/>
    <n v="741020"/>
    <x v="2"/>
  </r>
  <r>
    <x v="10"/>
    <s v="Admissions"/>
    <x v="75"/>
    <n v="-2"/>
    <n v="741020"/>
    <x v="2"/>
  </r>
  <r>
    <x v="10"/>
    <s v="Admissions"/>
    <x v="75"/>
    <n v="2"/>
    <n v="741020"/>
    <x v="2"/>
  </r>
  <r>
    <x v="13"/>
    <s v="Admissions"/>
    <x v="75"/>
    <n v="1"/>
    <n v="741020"/>
    <x v="2"/>
  </r>
  <r>
    <x v="13"/>
    <s v="Admissions"/>
    <x v="75"/>
    <n v="2"/>
    <n v="741020"/>
    <x v="2"/>
  </r>
  <r>
    <x v="13"/>
    <s v="Admissions"/>
    <x v="75"/>
    <n v="2"/>
    <n v="741020"/>
    <x v="2"/>
  </r>
  <r>
    <x v="13"/>
    <s v="Admissions"/>
    <x v="75"/>
    <n v="2"/>
    <n v="741020"/>
    <x v="2"/>
  </r>
  <r>
    <x v="1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3"/>
    <n v="741020"/>
    <x v="2"/>
  </r>
  <r>
    <x v="0"/>
    <s v="Admissions"/>
    <x v="75"/>
    <n v="3"/>
    <n v="741020"/>
    <x v="2"/>
  </r>
  <r>
    <x v="0"/>
    <s v="Admissions"/>
    <x v="75"/>
    <n v="4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3"/>
    <n v="741020"/>
    <x v="2"/>
  </r>
  <r>
    <x v="0"/>
    <s v="Admissions"/>
    <x v="75"/>
    <n v="4"/>
    <n v="741020"/>
    <x v="2"/>
  </r>
  <r>
    <x v="0"/>
    <s v="Admissions"/>
    <x v="75"/>
    <n v="3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3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3"/>
    <n v="741020"/>
    <x v="2"/>
  </r>
  <r>
    <x v="0"/>
    <s v="Admissions"/>
    <x v="75"/>
    <n v="2"/>
    <n v="741020"/>
    <x v="2"/>
  </r>
  <r>
    <x v="0"/>
    <s v="Admissions"/>
    <x v="75"/>
    <n v="3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4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4"/>
    <n v="741020"/>
    <x v="2"/>
  </r>
  <r>
    <x v="0"/>
    <s v="Admissions"/>
    <x v="75"/>
    <n v="3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3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3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4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1"/>
    <n v="741020"/>
    <x v="2"/>
  </r>
  <r>
    <x v="0"/>
    <s v="Admissions"/>
    <x v="75"/>
    <n v="1"/>
    <n v="741020"/>
    <x v="2"/>
  </r>
  <r>
    <x v="0"/>
    <s v="Admissions"/>
    <x v="75"/>
    <n v="1"/>
    <n v="741020"/>
    <x v="2"/>
  </r>
  <r>
    <x v="0"/>
    <s v="Admissions"/>
    <x v="75"/>
    <n v="4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4"/>
    <n v="741020"/>
    <x v="2"/>
  </r>
  <r>
    <x v="0"/>
    <s v="Admissions"/>
    <x v="75"/>
    <n v="2"/>
    <n v="741020"/>
    <x v="2"/>
  </r>
  <r>
    <x v="0"/>
    <s v="Admissions"/>
    <x v="75"/>
    <n v="3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1"/>
    <n v="741020"/>
    <x v="2"/>
  </r>
  <r>
    <x v="0"/>
    <s v="Admissions"/>
    <x v="75"/>
    <n v="3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1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1"/>
    <n v="741020"/>
    <x v="2"/>
  </r>
  <r>
    <x v="0"/>
    <s v="Admissions"/>
    <x v="75"/>
    <n v="3"/>
    <n v="741020"/>
    <x v="2"/>
  </r>
  <r>
    <x v="0"/>
    <s v="Admissions"/>
    <x v="75"/>
    <n v="1"/>
    <n v="741020"/>
    <x v="2"/>
  </r>
  <r>
    <x v="0"/>
    <s v="Admissions"/>
    <x v="75"/>
    <n v="3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1"/>
    <n v="741020"/>
    <x v="2"/>
  </r>
  <r>
    <x v="0"/>
    <s v="Admissions"/>
    <x v="75"/>
    <n v="3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4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3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5"/>
    <n v="741020"/>
    <x v="2"/>
  </r>
  <r>
    <x v="0"/>
    <s v="Admissions"/>
    <x v="75"/>
    <n v="5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4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4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5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5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5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4"/>
    <n v="741020"/>
    <x v="2"/>
  </r>
  <r>
    <x v="0"/>
    <s v="Admissions"/>
    <x v="75"/>
    <n v="2"/>
    <n v="741020"/>
    <x v="2"/>
  </r>
  <r>
    <x v="0"/>
    <s v="Admissions"/>
    <x v="75"/>
    <n v="3"/>
    <n v="741020"/>
    <x v="2"/>
  </r>
  <r>
    <x v="0"/>
    <s v="Admissions"/>
    <x v="75"/>
    <n v="1"/>
    <n v="741020"/>
    <x v="2"/>
  </r>
  <r>
    <x v="0"/>
    <s v="Admissions"/>
    <x v="75"/>
    <n v="1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4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0"/>
    <s v="Admissions"/>
    <x v="75"/>
    <n v="1"/>
    <n v="741020"/>
    <x v="2"/>
  </r>
  <r>
    <x v="0"/>
    <s v="Admissions"/>
    <x v="75"/>
    <n v="1"/>
    <n v="741020"/>
    <x v="2"/>
  </r>
  <r>
    <x v="0"/>
    <s v="Admissions"/>
    <x v="75"/>
    <n v="3"/>
    <n v="741020"/>
    <x v="2"/>
  </r>
  <r>
    <x v="0"/>
    <s v="Admissions"/>
    <x v="75"/>
    <n v="1"/>
    <n v="741020"/>
    <x v="2"/>
  </r>
  <r>
    <x v="0"/>
    <s v="Admissions"/>
    <x v="75"/>
    <n v="1"/>
    <n v="741020"/>
    <x v="2"/>
  </r>
  <r>
    <x v="0"/>
    <s v="Admissions"/>
    <x v="75"/>
    <n v="1"/>
    <n v="741020"/>
    <x v="2"/>
  </r>
  <r>
    <x v="0"/>
    <s v="Admissions"/>
    <x v="75"/>
    <n v="1"/>
    <n v="741020"/>
    <x v="2"/>
  </r>
  <r>
    <x v="0"/>
    <s v="Admissions"/>
    <x v="75"/>
    <n v="1"/>
    <n v="741020"/>
    <x v="2"/>
  </r>
  <r>
    <x v="0"/>
    <s v="Admissions"/>
    <x v="75"/>
    <n v="2"/>
    <n v="741020"/>
    <x v="2"/>
  </r>
  <r>
    <x v="0"/>
    <s v="Admissions"/>
    <x v="75"/>
    <n v="2"/>
    <n v="741020"/>
    <x v="2"/>
  </r>
  <r>
    <x v="8"/>
    <s v="Admissions"/>
    <x v="76"/>
    <n v="2"/>
    <n v="741020"/>
    <x v="2"/>
  </r>
  <r>
    <x v="8"/>
    <s v="Admissions"/>
    <x v="76"/>
    <n v="4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4"/>
    <n v="741020"/>
    <x v="2"/>
  </r>
  <r>
    <x v="8"/>
    <s v="Admissions"/>
    <x v="76"/>
    <n v="-2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3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6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4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4"/>
    <n v="741020"/>
    <x v="2"/>
  </r>
  <r>
    <x v="8"/>
    <s v="Admissions"/>
    <x v="76"/>
    <n v="3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4"/>
    <n v="741020"/>
    <x v="2"/>
  </r>
  <r>
    <x v="8"/>
    <s v="Admissions"/>
    <x v="76"/>
    <n v="4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4"/>
    <n v="741020"/>
    <x v="2"/>
  </r>
  <r>
    <x v="8"/>
    <s v="Admissions"/>
    <x v="76"/>
    <n v="2"/>
    <n v="741020"/>
    <x v="2"/>
  </r>
  <r>
    <x v="8"/>
    <s v="Admissions"/>
    <x v="76"/>
    <n v="3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4"/>
    <n v="741020"/>
    <x v="2"/>
  </r>
  <r>
    <x v="8"/>
    <s v="Admissions"/>
    <x v="76"/>
    <n v="3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2"/>
    <n v="741020"/>
    <x v="2"/>
  </r>
  <r>
    <x v="8"/>
    <s v="Admissions"/>
    <x v="76"/>
    <n v="4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3"/>
    <n v="741020"/>
    <x v="2"/>
  </r>
  <r>
    <x v="8"/>
    <s v="Admissions"/>
    <x v="76"/>
    <n v="4"/>
    <n v="741020"/>
    <x v="2"/>
  </r>
  <r>
    <x v="8"/>
    <s v="Admissions"/>
    <x v="76"/>
    <n v="2"/>
    <n v="741020"/>
    <x v="2"/>
  </r>
  <r>
    <x v="8"/>
    <s v="Admissions"/>
    <x v="76"/>
    <n v="-3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2"/>
    <n v="741020"/>
    <x v="2"/>
  </r>
  <r>
    <x v="8"/>
    <s v="Admissions"/>
    <x v="76"/>
    <n v="3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4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3"/>
    <n v="741020"/>
    <x v="2"/>
  </r>
  <r>
    <x v="8"/>
    <s v="Admissions"/>
    <x v="76"/>
    <n v="2"/>
    <n v="741020"/>
    <x v="2"/>
  </r>
  <r>
    <x v="8"/>
    <s v="Admissions"/>
    <x v="76"/>
    <n v="3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3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-3"/>
    <n v="741020"/>
    <x v="2"/>
  </r>
  <r>
    <x v="8"/>
    <s v="Admissions"/>
    <x v="76"/>
    <n v="-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2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5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3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4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3"/>
    <n v="741020"/>
    <x v="2"/>
  </r>
  <r>
    <x v="8"/>
    <s v="Admissions"/>
    <x v="76"/>
    <n v="2"/>
    <n v="741020"/>
    <x v="2"/>
  </r>
  <r>
    <x v="8"/>
    <s v="Admissions"/>
    <x v="76"/>
    <n v="4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3"/>
    <n v="741020"/>
    <x v="2"/>
  </r>
  <r>
    <x v="8"/>
    <s v="Admissions"/>
    <x v="76"/>
    <n v="4"/>
    <n v="741020"/>
    <x v="2"/>
  </r>
  <r>
    <x v="8"/>
    <s v="Admissions"/>
    <x v="76"/>
    <n v="3"/>
    <n v="741020"/>
    <x v="2"/>
  </r>
  <r>
    <x v="8"/>
    <s v="Admissions"/>
    <x v="76"/>
    <n v="2"/>
    <n v="741020"/>
    <x v="2"/>
  </r>
  <r>
    <x v="8"/>
    <s v="Admissions"/>
    <x v="76"/>
    <n v="3"/>
    <n v="741020"/>
    <x v="2"/>
  </r>
  <r>
    <x v="8"/>
    <s v="Admissions"/>
    <x v="76"/>
    <n v="4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3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4"/>
    <n v="741020"/>
    <x v="2"/>
  </r>
  <r>
    <x v="8"/>
    <s v="Admissions"/>
    <x v="76"/>
    <n v="2"/>
    <n v="741020"/>
    <x v="2"/>
  </r>
  <r>
    <x v="8"/>
    <s v="Admissions"/>
    <x v="76"/>
    <n v="3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3"/>
    <n v="741020"/>
    <x v="2"/>
  </r>
  <r>
    <x v="8"/>
    <s v="Admissions"/>
    <x v="76"/>
    <n v="2"/>
    <n v="741020"/>
    <x v="2"/>
  </r>
  <r>
    <x v="8"/>
    <s v="Admissions"/>
    <x v="76"/>
    <n v="4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3"/>
    <n v="741020"/>
    <x v="2"/>
  </r>
  <r>
    <x v="8"/>
    <s v="Admissions"/>
    <x v="76"/>
    <n v="4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4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-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4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4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4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3"/>
    <n v="741020"/>
    <x v="2"/>
  </r>
  <r>
    <x v="8"/>
    <s v="Admissions"/>
    <x v="76"/>
    <n v="4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3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8"/>
    <s v="Admissions"/>
    <x v="76"/>
    <n v="3"/>
    <n v="741020"/>
    <x v="2"/>
  </r>
  <r>
    <x v="8"/>
    <s v="Admissions"/>
    <x v="76"/>
    <n v="2"/>
    <n v="741020"/>
    <x v="2"/>
  </r>
  <r>
    <x v="8"/>
    <s v="Admissions"/>
    <x v="76"/>
    <n v="2"/>
    <n v="741020"/>
    <x v="2"/>
  </r>
  <r>
    <x v="8"/>
    <s v="Admissions"/>
    <x v="76"/>
    <n v="1"/>
    <n v="741020"/>
    <x v="2"/>
  </r>
  <r>
    <x v="8"/>
    <s v="Admissions"/>
    <x v="76"/>
    <n v="4"/>
    <n v="741020"/>
    <x v="2"/>
  </r>
  <r>
    <x v="8"/>
    <s v="Admissions"/>
    <x v="76"/>
    <n v="1"/>
    <n v="741020"/>
    <x v="2"/>
  </r>
  <r>
    <x v="8"/>
    <s v="Admissions"/>
    <x v="76"/>
    <n v="3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5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4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3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3"/>
    <n v="741020"/>
    <x v="2"/>
  </r>
  <r>
    <x v="9"/>
    <s v="Admissions"/>
    <x v="76"/>
    <n v="3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3"/>
    <n v="741020"/>
    <x v="2"/>
  </r>
  <r>
    <x v="9"/>
    <s v="Admissions"/>
    <x v="76"/>
    <n v="3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3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4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4"/>
    <n v="741020"/>
    <x v="2"/>
  </r>
  <r>
    <x v="9"/>
    <s v="Admissions"/>
    <x v="76"/>
    <n v="3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4"/>
    <n v="741020"/>
    <x v="2"/>
  </r>
  <r>
    <x v="9"/>
    <s v="Admissions"/>
    <x v="76"/>
    <n v="1"/>
    <n v="741020"/>
    <x v="2"/>
  </r>
  <r>
    <x v="9"/>
    <s v="Admissions"/>
    <x v="76"/>
    <n v="3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3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4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4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4"/>
    <n v="741020"/>
    <x v="2"/>
  </r>
  <r>
    <x v="9"/>
    <s v="Admissions"/>
    <x v="76"/>
    <n v="3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4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3"/>
    <n v="741020"/>
    <x v="2"/>
  </r>
  <r>
    <x v="9"/>
    <s v="Admissions"/>
    <x v="76"/>
    <n v="2"/>
    <n v="741020"/>
    <x v="2"/>
  </r>
  <r>
    <x v="9"/>
    <s v="Admissions"/>
    <x v="76"/>
    <n v="3"/>
    <n v="741020"/>
    <x v="2"/>
  </r>
  <r>
    <x v="9"/>
    <s v="Admissions"/>
    <x v="76"/>
    <n v="1"/>
    <n v="741020"/>
    <x v="2"/>
  </r>
  <r>
    <x v="9"/>
    <s v="Admissions"/>
    <x v="76"/>
    <n v="3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3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3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3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3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6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3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3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4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4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3"/>
    <n v="741020"/>
    <x v="2"/>
  </r>
  <r>
    <x v="9"/>
    <s v="Admissions"/>
    <x v="76"/>
    <n v="3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3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-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4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5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3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5"/>
    <n v="741020"/>
    <x v="2"/>
  </r>
  <r>
    <x v="9"/>
    <s v="Admissions"/>
    <x v="76"/>
    <n v="-5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3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3"/>
    <n v="741020"/>
    <x v="2"/>
  </r>
  <r>
    <x v="9"/>
    <s v="Admissions"/>
    <x v="76"/>
    <n v="1"/>
    <n v="741020"/>
    <x v="2"/>
  </r>
  <r>
    <x v="9"/>
    <s v="Admissions"/>
    <x v="76"/>
    <n v="3"/>
    <n v="741020"/>
    <x v="2"/>
  </r>
  <r>
    <x v="9"/>
    <s v="Admissions"/>
    <x v="76"/>
    <n v="3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3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3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3"/>
    <n v="741020"/>
    <x v="2"/>
  </r>
  <r>
    <x v="9"/>
    <s v="Admissions"/>
    <x v="76"/>
    <n v="4"/>
    <n v="741020"/>
    <x v="2"/>
  </r>
  <r>
    <x v="9"/>
    <s v="Admissions"/>
    <x v="76"/>
    <n v="2"/>
    <n v="741020"/>
    <x v="2"/>
  </r>
  <r>
    <x v="9"/>
    <s v="Admissions"/>
    <x v="76"/>
    <n v="3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3"/>
    <n v="741020"/>
    <x v="2"/>
  </r>
  <r>
    <x v="9"/>
    <s v="Admissions"/>
    <x v="76"/>
    <n v="4"/>
    <n v="741020"/>
    <x v="2"/>
  </r>
  <r>
    <x v="9"/>
    <s v="Admissions"/>
    <x v="76"/>
    <n v="3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-2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4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3"/>
    <n v="741020"/>
    <x v="2"/>
  </r>
  <r>
    <x v="9"/>
    <s v="Admissions"/>
    <x v="76"/>
    <n v="1"/>
    <n v="741020"/>
    <x v="2"/>
  </r>
  <r>
    <x v="9"/>
    <s v="Admissions"/>
    <x v="76"/>
    <n v="3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5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5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3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3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3"/>
    <n v="741020"/>
    <x v="2"/>
  </r>
  <r>
    <x v="9"/>
    <s v="Admissions"/>
    <x v="76"/>
    <n v="-3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3"/>
    <n v="741020"/>
    <x v="2"/>
  </r>
  <r>
    <x v="9"/>
    <s v="Admissions"/>
    <x v="76"/>
    <n v="3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3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3"/>
    <n v="741020"/>
    <x v="2"/>
  </r>
  <r>
    <x v="9"/>
    <s v="Admissions"/>
    <x v="76"/>
    <n v="3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3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3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3"/>
    <n v="741020"/>
    <x v="2"/>
  </r>
  <r>
    <x v="9"/>
    <s v="Admissions"/>
    <x v="76"/>
    <n v="4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3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0.66666666666666663"/>
    <n v="741020"/>
    <x v="2"/>
  </r>
  <r>
    <x v="9"/>
    <s v="Admissions"/>
    <x v="76"/>
    <n v="3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4"/>
    <n v="741020"/>
    <x v="2"/>
  </r>
  <r>
    <x v="9"/>
    <s v="Admissions"/>
    <x v="76"/>
    <n v="6"/>
    <n v="741020"/>
    <x v="2"/>
  </r>
  <r>
    <x v="9"/>
    <s v="Admissions"/>
    <x v="76"/>
    <n v="1"/>
    <n v="741020"/>
    <x v="2"/>
  </r>
  <r>
    <x v="9"/>
    <s v="Admissions"/>
    <x v="76"/>
    <n v="4"/>
    <n v="741020"/>
    <x v="2"/>
  </r>
  <r>
    <x v="9"/>
    <s v="Admissions"/>
    <x v="76"/>
    <n v="3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4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4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3"/>
    <n v="741020"/>
    <x v="2"/>
  </r>
  <r>
    <x v="9"/>
    <s v="Admissions"/>
    <x v="76"/>
    <n v="1"/>
    <n v="741020"/>
    <x v="2"/>
  </r>
  <r>
    <x v="9"/>
    <s v="Admissions"/>
    <x v="76"/>
    <n v="3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4"/>
    <n v="741020"/>
    <x v="2"/>
  </r>
  <r>
    <x v="9"/>
    <s v="Admissions"/>
    <x v="76"/>
    <n v="3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2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1"/>
    <n v="741020"/>
    <x v="2"/>
  </r>
  <r>
    <x v="9"/>
    <s v="Admissions"/>
    <x v="76"/>
    <n v="3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2"/>
    <n v="741020"/>
    <x v="2"/>
  </r>
  <r>
    <x v="9"/>
    <s v="Admissions"/>
    <x v="76"/>
    <n v="3"/>
    <n v="741020"/>
    <x v="2"/>
  </r>
  <r>
    <x v="11"/>
    <s v="Admissions"/>
    <x v="76"/>
    <n v="1"/>
    <n v="741020"/>
    <x v="2"/>
  </r>
  <r>
    <x v="11"/>
    <s v="Admissions"/>
    <x v="76"/>
    <n v="3"/>
    <n v="741020"/>
    <x v="2"/>
  </r>
  <r>
    <x v="11"/>
    <s v="Admissions"/>
    <x v="76"/>
    <n v="1"/>
    <n v="741020"/>
    <x v="2"/>
  </r>
  <r>
    <x v="11"/>
    <s v="Admissions"/>
    <x v="76"/>
    <n v="3"/>
    <n v="741020"/>
    <x v="2"/>
  </r>
  <r>
    <x v="11"/>
    <s v="Admissions"/>
    <x v="76"/>
    <n v="1"/>
    <n v="741020"/>
    <x v="2"/>
  </r>
  <r>
    <x v="11"/>
    <s v="Admissions"/>
    <x v="76"/>
    <n v="2"/>
    <n v="741020"/>
    <x v="2"/>
  </r>
  <r>
    <x v="11"/>
    <s v="Admissions"/>
    <x v="76"/>
    <n v="2"/>
    <n v="741020"/>
    <x v="2"/>
  </r>
  <r>
    <x v="11"/>
    <s v="Admissions"/>
    <x v="76"/>
    <n v="2"/>
    <n v="741020"/>
    <x v="2"/>
  </r>
  <r>
    <x v="11"/>
    <s v="Admissions"/>
    <x v="76"/>
    <n v="4"/>
    <n v="741020"/>
    <x v="2"/>
  </r>
  <r>
    <x v="11"/>
    <s v="Admissions"/>
    <x v="76"/>
    <n v="1"/>
    <n v="741020"/>
    <x v="2"/>
  </r>
  <r>
    <x v="11"/>
    <s v="Admissions"/>
    <x v="76"/>
    <n v="1"/>
    <n v="741020"/>
    <x v="2"/>
  </r>
  <r>
    <x v="11"/>
    <s v="Admissions"/>
    <x v="76"/>
    <n v="2"/>
    <n v="741020"/>
    <x v="2"/>
  </r>
  <r>
    <x v="11"/>
    <s v="Admissions"/>
    <x v="76"/>
    <n v="1"/>
    <n v="741020"/>
    <x v="2"/>
  </r>
  <r>
    <x v="11"/>
    <s v="Admissions"/>
    <x v="76"/>
    <n v="2"/>
    <n v="741020"/>
    <x v="2"/>
  </r>
  <r>
    <x v="11"/>
    <s v="Admissions"/>
    <x v="76"/>
    <n v="2"/>
    <n v="741020"/>
    <x v="2"/>
  </r>
  <r>
    <x v="11"/>
    <s v="Admissions"/>
    <x v="76"/>
    <n v="1"/>
    <n v="741020"/>
    <x v="2"/>
  </r>
  <r>
    <x v="11"/>
    <s v="Admissions"/>
    <x v="76"/>
    <n v="1"/>
    <n v="741020"/>
    <x v="2"/>
  </r>
  <r>
    <x v="11"/>
    <s v="Admissions"/>
    <x v="76"/>
    <n v="1"/>
    <n v="741020"/>
    <x v="2"/>
  </r>
  <r>
    <x v="11"/>
    <s v="Admissions"/>
    <x v="76"/>
    <n v="1"/>
    <n v="741020"/>
    <x v="2"/>
  </r>
  <r>
    <x v="11"/>
    <s v="Admissions"/>
    <x v="76"/>
    <n v="1"/>
    <n v="741020"/>
    <x v="2"/>
  </r>
  <r>
    <x v="11"/>
    <s v="Admissions"/>
    <x v="76"/>
    <n v="2"/>
    <n v="741020"/>
    <x v="2"/>
  </r>
  <r>
    <x v="3"/>
    <s v="Admissions"/>
    <x v="76"/>
    <n v="2"/>
    <n v="741020"/>
    <x v="2"/>
  </r>
  <r>
    <x v="3"/>
    <s v="Admissions"/>
    <x v="76"/>
    <n v="1"/>
    <n v="741020"/>
    <x v="2"/>
  </r>
  <r>
    <x v="3"/>
    <s v="Admissions"/>
    <x v="76"/>
    <n v="1"/>
    <n v="741020"/>
    <x v="2"/>
  </r>
  <r>
    <x v="3"/>
    <s v="Admissions"/>
    <x v="76"/>
    <n v="2"/>
    <n v="741020"/>
    <x v="2"/>
  </r>
  <r>
    <x v="3"/>
    <s v="Admissions"/>
    <x v="76"/>
    <n v="2"/>
    <n v="741020"/>
    <x v="2"/>
  </r>
  <r>
    <x v="3"/>
    <s v="Admissions"/>
    <x v="76"/>
    <n v="1"/>
    <n v="741020"/>
    <x v="2"/>
  </r>
  <r>
    <x v="3"/>
    <s v="Admissions"/>
    <x v="76"/>
    <n v="1"/>
    <n v="741020"/>
    <x v="2"/>
  </r>
  <r>
    <x v="3"/>
    <s v="Admissions"/>
    <x v="76"/>
    <n v="1"/>
    <n v="741020"/>
    <x v="2"/>
  </r>
  <r>
    <x v="3"/>
    <s v="Admissions"/>
    <x v="76"/>
    <n v="1"/>
    <n v="741020"/>
    <x v="2"/>
  </r>
  <r>
    <x v="3"/>
    <s v="Admissions"/>
    <x v="76"/>
    <n v="1"/>
    <n v="741020"/>
    <x v="2"/>
  </r>
  <r>
    <x v="3"/>
    <s v="Admissions"/>
    <x v="76"/>
    <n v="1"/>
    <n v="741020"/>
    <x v="2"/>
  </r>
  <r>
    <x v="3"/>
    <s v="Admissions"/>
    <x v="76"/>
    <n v="1"/>
    <n v="741020"/>
    <x v="2"/>
  </r>
  <r>
    <x v="3"/>
    <s v="Admissions"/>
    <x v="76"/>
    <n v="2"/>
    <n v="741020"/>
    <x v="2"/>
  </r>
  <r>
    <x v="3"/>
    <s v="Admissions"/>
    <x v="76"/>
    <n v="1"/>
    <n v="741020"/>
    <x v="2"/>
  </r>
  <r>
    <x v="3"/>
    <s v="Admissions"/>
    <x v="76"/>
    <n v="1"/>
    <n v="741020"/>
    <x v="2"/>
  </r>
  <r>
    <x v="3"/>
    <s v="Admissions"/>
    <x v="76"/>
    <n v="1"/>
    <n v="741020"/>
    <x v="2"/>
  </r>
  <r>
    <x v="3"/>
    <s v="Admissions"/>
    <x v="76"/>
    <n v="3"/>
    <n v="741020"/>
    <x v="2"/>
  </r>
  <r>
    <x v="3"/>
    <s v="Admissions"/>
    <x v="76"/>
    <n v="1"/>
    <n v="741020"/>
    <x v="2"/>
  </r>
  <r>
    <x v="3"/>
    <s v="Admissions"/>
    <x v="76"/>
    <n v="1"/>
    <n v="741020"/>
    <x v="2"/>
  </r>
  <r>
    <x v="3"/>
    <s v="Admissions"/>
    <x v="76"/>
    <n v="1"/>
    <n v="741020"/>
    <x v="2"/>
  </r>
  <r>
    <x v="3"/>
    <s v="Admissions"/>
    <x v="76"/>
    <n v="2"/>
    <n v="741020"/>
    <x v="2"/>
  </r>
  <r>
    <x v="3"/>
    <s v="Admissions"/>
    <x v="76"/>
    <n v="3"/>
    <n v="741020"/>
    <x v="2"/>
  </r>
  <r>
    <x v="3"/>
    <s v="Admissions"/>
    <x v="76"/>
    <n v="3"/>
    <n v="741020"/>
    <x v="2"/>
  </r>
  <r>
    <x v="3"/>
    <s v="Admissions"/>
    <x v="76"/>
    <n v="1"/>
    <n v="741020"/>
    <x v="2"/>
  </r>
  <r>
    <x v="3"/>
    <s v="Admissions"/>
    <x v="76"/>
    <n v="4"/>
    <n v="741020"/>
    <x v="2"/>
  </r>
  <r>
    <x v="3"/>
    <s v="Admissions"/>
    <x v="76"/>
    <n v="3"/>
    <n v="741020"/>
    <x v="2"/>
  </r>
  <r>
    <x v="3"/>
    <s v="Admissions"/>
    <x v="76"/>
    <n v="5"/>
    <n v="741020"/>
    <x v="2"/>
  </r>
  <r>
    <x v="3"/>
    <s v="Admissions"/>
    <x v="76"/>
    <n v="3"/>
    <n v="741020"/>
    <x v="2"/>
  </r>
  <r>
    <x v="3"/>
    <s v="Admissions"/>
    <x v="76"/>
    <n v="1"/>
    <n v="741020"/>
    <x v="2"/>
  </r>
  <r>
    <x v="3"/>
    <s v="Admissions"/>
    <x v="76"/>
    <n v="2"/>
    <n v="741020"/>
    <x v="2"/>
  </r>
  <r>
    <x v="3"/>
    <s v="Admissions"/>
    <x v="76"/>
    <n v="2"/>
    <n v="741020"/>
    <x v="2"/>
  </r>
  <r>
    <x v="3"/>
    <s v="Admissions"/>
    <x v="76"/>
    <n v="1"/>
    <n v="741020"/>
    <x v="2"/>
  </r>
  <r>
    <x v="3"/>
    <s v="Admissions"/>
    <x v="76"/>
    <n v="1"/>
    <n v="741020"/>
    <x v="2"/>
  </r>
  <r>
    <x v="3"/>
    <s v="Admissions"/>
    <x v="76"/>
    <n v="1"/>
    <n v="741020"/>
    <x v="2"/>
  </r>
  <r>
    <x v="4"/>
    <s v="Admissions"/>
    <x v="76"/>
    <n v="1"/>
    <n v="741020"/>
    <x v="2"/>
  </r>
  <r>
    <x v="4"/>
    <s v="Admissions"/>
    <x v="76"/>
    <n v="2"/>
    <n v="741020"/>
    <x v="2"/>
  </r>
  <r>
    <x v="4"/>
    <s v="Admissions"/>
    <x v="76"/>
    <n v="3"/>
    <n v="741020"/>
    <x v="2"/>
  </r>
  <r>
    <x v="4"/>
    <s v="Admissions"/>
    <x v="76"/>
    <n v="3"/>
    <n v="741020"/>
    <x v="2"/>
  </r>
  <r>
    <x v="4"/>
    <s v="Admissions"/>
    <x v="76"/>
    <n v="2"/>
    <n v="741020"/>
    <x v="2"/>
  </r>
  <r>
    <x v="4"/>
    <s v="Admissions"/>
    <x v="76"/>
    <n v="1"/>
    <n v="741020"/>
    <x v="2"/>
  </r>
  <r>
    <x v="4"/>
    <s v="Admissions"/>
    <x v="76"/>
    <n v="2"/>
    <n v="741020"/>
    <x v="2"/>
  </r>
  <r>
    <x v="4"/>
    <s v="Admissions"/>
    <x v="76"/>
    <n v="2"/>
    <n v="741020"/>
    <x v="2"/>
  </r>
  <r>
    <x v="4"/>
    <s v="Admissions"/>
    <x v="76"/>
    <n v="1"/>
    <n v="741020"/>
    <x v="2"/>
  </r>
  <r>
    <x v="4"/>
    <s v="Admissions"/>
    <x v="76"/>
    <n v="3"/>
    <n v="741020"/>
    <x v="2"/>
  </r>
  <r>
    <x v="4"/>
    <s v="Admissions"/>
    <x v="76"/>
    <n v="2"/>
    <n v="741020"/>
    <x v="2"/>
  </r>
  <r>
    <x v="4"/>
    <s v="Admissions"/>
    <x v="76"/>
    <n v="2"/>
    <n v="741020"/>
    <x v="2"/>
  </r>
  <r>
    <x v="4"/>
    <s v="Admissions"/>
    <x v="76"/>
    <n v="2"/>
    <n v="741020"/>
    <x v="2"/>
  </r>
  <r>
    <x v="4"/>
    <s v="Admissions"/>
    <x v="76"/>
    <n v="2"/>
    <n v="741020"/>
    <x v="2"/>
  </r>
  <r>
    <x v="4"/>
    <s v="Admissions"/>
    <x v="76"/>
    <n v="3"/>
    <n v="741020"/>
    <x v="2"/>
  </r>
  <r>
    <x v="4"/>
    <s v="Admissions"/>
    <x v="76"/>
    <n v="3"/>
    <n v="741020"/>
    <x v="2"/>
  </r>
  <r>
    <x v="4"/>
    <s v="Admissions"/>
    <x v="76"/>
    <n v="2"/>
    <n v="741020"/>
    <x v="2"/>
  </r>
  <r>
    <x v="4"/>
    <s v="Admissions"/>
    <x v="76"/>
    <n v="1"/>
    <n v="741020"/>
    <x v="2"/>
  </r>
  <r>
    <x v="4"/>
    <s v="Admissions"/>
    <x v="76"/>
    <n v="3"/>
    <n v="741020"/>
    <x v="2"/>
  </r>
  <r>
    <x v="4"/>
    <s v="Admissions"/>
    <x v="76"/>
    <n v="2"/>
    <n v="741020"/>
    <x v="2"/>
  </r>
  <r>
    <x v="4"/>
    <s v="Admissions"/>
    <x v="76"/>
    <n v="1"/>
    <n v="741020"/>
    <x v="2"/>
  </r>
  <r>
    <x v="4"/>
    <s v="Admissions"/>
    <x v="76"/>
    <n v="1"/>
    <n v="741020"/>
    <x v="2"/>
  </r>
  <r>
    <x v="4"/>
    <s v="Admissions"/>
    <x v="76"/>
    <n v="1"/>
    <n v="741020"/>
    <x v="2"/>
  </r>
  <r>
    <x v="4"/>
    <s v="Admissions"/>
    <x v="76"/>
    <n v="2"/>
    <n v="741020"/>
    <x v="2"/>
  </r>
  <r>
    <x v="4"/>
    <s v="Admissions"/>
    <x v="76"/>
    <n v="3"/>
    <n v="741020"/>
    <x v="2"/>
  </r>
  <r>
    <x v="4"/>
    <s v="Admissions"/>
    <x v="76"/>
    <n v="2"/>
    <n v="741020"/>
    <x v="2"/>
  </r>
  <r>
    <x v="4"/>
    <s v="Admissions"/>
    <x v="76"/>
    <n v="1"/>
    <n v="741020"/>
    <x v="2"/>
  </r>
  <r>
    <x v="4"/>
    <s v="Admissions"/>
    <x v="76"/>
    <n v="1"/>
    <n v="741020"/>
    <x v="2"/>
  </r>
  <r>
    <x v="4"/>
    <s v="Admissions"/>
    <x v="76"/>
    <n v="6"/>
    <n v="741020"/>
    <x v="2"/>
  </r>
  <r>
    <x v="4"/>
    <s v="Admissions"/>
    <x v="76"/>
    <n v="2"/>
    <n v="741020"/>
    <x v="2"/>
  </r>
  <r>
    <x v="4"/>
    <s v="Admissions"/>
    <x v="76"/>
    <n v="1"/>
    <n v="741020"/>
    <x v="2"/>
  </r>
  <r>
    <x v="4"/>
    <s v="Admissions"/>
    <x v="76"/>
    <n v="2"/>
    <n v="741020"/>
    <x v="2"/>
  </r>
  <r>
    <x v="4"/>
    <s v="Admissions"/>
    <x v="76"/>
    <n v="2"/>
    <n v="741020"/>
    <x v="2"/>
  </r>
  <r>
    <x v="4"/>
    <s v="Admissions"/>
    <x v="76"/>
    <n v="2"/>
    <n v="741020"/>
    <x v="2"/>
  </r>
  <r>
    <x v="4"/>
    <s v="Admissions"/>
    <x v="76"/>
    <n v="3"/>
    <n v="741020"/>
    <x v="2"/>
  </r>
  <r>
    <x v="4"/>
    <s v="Admissions"/>
    <x v="76"/>
    <n v="2"/>
    <n v="741020"/>
    <x v="2"/>
  </r>
  <r>
    <x v="10"/>
    <s v="Admissions"/>
    <x v="76"/>
    <n v="1"/>
    <n v="741020"/>
    <x v="2"/>
  </r>
  <r>
    <x v="10"/>
    <s v="Admissions"/>
    <x v="76"/>
    <n v="4"/>
    <n v="741020"/>
    <x v="2"/>
  </r>
  <r>
    <x v="10"/>
    <s v="Admissions"/>
    <x v="76"/>
    <n v="1"/>
    <n v="741020"/>
    <x v="2"/>
  </r>
  <r>
    <x v="10"/>
    <s v="Admissions"/>
    <x v="76"/>
    <n v="3"/>
    <n v="741020"/>
    <x v="2"/>
  </r>
  <r>
    <x v="10"/>
    <s v="Admissions"/>
    <x v="76"/>
    <n v="2"/>
    <n v="741020"/>
    <x v="2"/>
  </r>
  <r>
    <x v="10"/>
    <s v="Admissions"/>
    <x v="76"/>
    <n v="1"/>
    <n v="741020"/>
    <x v="2"/>
  </r>
  <r>
    <x v="10"/>
    <s v="Admissions"/>
    <x v="76"/>
    <n v="2"/>
    <n v="741020"/>
    <x v="2"/>
  </r>
  <r>
    <x v="10"/>
    <s v="Admissions"/>
    <x v="76"/>
    <n v="2"/>
    <n v="741020"/>
    <x v="2"/>
  </r>
  <r>
    <x v="10"/>
    <s v="Admissions"/>
    <x v="76"/>
    <n v="1"/>
    <n v="741020"/>
    <x v="2"/>
  </r>
  <r>
    <x v="10"/>
    <s v="Admissions"/>
    <x v="76"/>
    <n v="1"/>
    <n v="741020"/>
    <x v="2"/>
  </r>
  <r>
    <x v="10"/>
    <s v="Admissions"/>
    <x v="76"/>
    <n v="1"/>
    <n v="741020"/>
    <x v="2"/>
  </r>
  <r>
    <x v="10"/>
    <s v="Admissions"/>
    <x v="76"/>
    <n v="1"/>
    <n v="741020"/>
    <x v="2"/>
  </r>
  <r>
    <x v="10"/>
    <s v="Admissions"/>
    <x v="76"/>
    <n v="1"/>
    <n v="741020"/>
    <x v="2"/>
  </r>
  <r>
    <x v="10"/>
    <s v="Admissions"/>
    <x v="76"/>
    <n v="2"/>
    <n v="741020"/>
    <x v="2"/>
  </r>
  <r>
    <x v="10"/>
    <s v="Admissions"/>
    <x v="76"/>
    <n v="2"/>
    <n v="741020"/>
    <x v="2"/>
  </r>
  <r>
    <x v="10"/>
    <s v="Admissions"/>
    <x v="76"/>
    <n v="2"/>
    <n v="741020"/>
    <x v="2"/>
  </r>
  <r>
    <x v="10"/>
    <s v="Admissions"/>
    <x v="76"/>
    <n v="2"/>
    <n v="741020"/>
    <x v="2"/>
  </r>
  <r>
    <x v="10"/>
    <s v="Admissions"/>
    <x v="76"/>
    <n v="2"/>
    <n v="741020"/>
    <x v="2"/>
  </r>
  <r>
    <x v="10"/>
    <s v="Admissions"/>
    <x v="76"/>
    <n v="1"/>
    <n v="741020"/>
    <x v="2"/>
  </r>
  <r>
    <x v="10"/>
    <s v="Admissions"/>
    <x v="76"/>
    <n v="-2"/>
    <n v="741020"/>
    <x v="2"/>
  </r>
  <r>
    <x v="10"/>
    <s v="Admissions"/>
    <x v="76"/>
    <n v="1"/>
    <n v="741020"/>
    <x v="2"/>
  </r>
  <r>
    <x v="10"/>
    <s v="Admissions"/>
    <x v="76"/>
    <n v="1"/>
    <n v="741020"/>
    <x v="2"/>
  </r>
  <r>
    <x v="10"/>
    <s v="Admissions"/>
    <x v="76"/>
    <n v="2"/>
    <n v="741020"/>
    <x v="2"/>
  </r>
  <r>
    <x v="10"/>
    <s v="Admissions"/>
    <x v="76"/>
    <n v="2"/>
    <n v="741020"/>
    <x v="2"/>
  </r>
  <r>
    <x v="10"/>
    <s v="Admissions"/>
    <x v="76"/>
    <n v="3"/>
    <n v="741020"/>
    <x v="2"/>
  </r>
  <r>
    <x v="10"/>
    <s v="Admissions"/>
    <x v="76"/>
    <n v="2"/>
    <n v="741020"/>
    <x v="2"/>
  </r>
  <r>
    <x v="10"/>
    <s v="Admissions"/>
    <x v="76"/>
    <n v="2"/>
    <n v="741020"/>
    <x v="2"/>
  </r>
  <r>
    <x v="10"/>
    <s v="Admissions"/>
    <x v="76"/>
    <n v="2"/>
    <n v="741020"/>
    <x v="2"/>
  </r>
  <r>
    <x v="10"/>
    <s v="Admissions"/>
    <x v="76"/>
    <n v="2"/>
    <n v="741020"/>
    <x v="2"/>
  </r>
  <r>
    <x v="10"/>
    <s v="Admissions"/>
    <x v="76"/>
    <n v="1"/>
    <n v="741020"/>
    <x v="2"/>
  </r>
  <r>
    <x v="10"/>
    <s v="Admissions"/>
    <x v="76"/>
    <n v="1"/>
    <n v="741020"/>
    <x v="2"/>
  </r>
  <r>
    <x v="10"/>
    <s v="Admissions"/>
    <x v="76"/>
    <n v="-1"/>
    <n v="741020"/>
    <x v="2"/>
  </r>
  <r>
    <x v="10"/>
    <s v="Admissions"/>
    <x v="76"/>
    <n v="1"/>
    <n v="741020"/>
    <x v="2"/>
  </r>
  <r>
    <x v="10"/>
    <s v="Admissions"/>
    <x v="76"/>
    <n v="3"/>
    <n v="741020"/>
    <x v="2"/>
  </r>
  <r>
    <x v="10"/>
    <s v="Admissions"/>
    <x v="76"/>
    <n v="1"/>
    <n v="741020"/>
    <x v="2"/>
  </r>
  <r>
    <x v="10"/>
    <s v="Admissions"/>
    <x v="76"/>
    <n v="2"/>
    <n v="741020"/>
    <x v="2"/>
  </r>
  <r>
    <x v="10"/>
    <s v="Admissions"/>
    <x v="76"/>
    <n v="1"/>
    <n v="741020"/>
    <x v="2"/>
  </r>
  <r>
    <x v="10"/>
    <s v="Admissions"/>
    <x v="76"/>
    <n v="3"/>
    <n v="741020"/>
    <x v="2"/>
  </r>
  <r>
    <x v="10"/>
    <s v="Admissions"/>
    <x v="76"/>
    <n v="-1"/>
    <n v="741020"/>
    <x v="2"/>
  </r>
  <r>
    <x v="10"/>
    <s v="Admissions"/>
    <x v="76"/>
    <n v="-2"/>
    <n v="741020"/>
    <x v="2"/>
  </r>
  <r>
    <x v="10"/>
    <s v="Admissions"/>
    <x v="76"/>
    <n v="2"/>
    <n v="741020"/>
    <x v="2"/>
  </r>
  <r>
    <x v="10"/>
    <s v="Admissions"/>
    <x v="76"/>
    <n v="1"/>
    <n v="741020"/>
    <x v="2"/>
  </r>
  <r>
    <x v="10"/>
    <s v="Admissions"/>
    <x v="76"/>
    <n v="1"/>
    <n v="741020"/>
    <x v="2"/>
  </r>
  <r>
    <x v="10"/>
    <s v="Admissions"/>
    <x v="76"/>
    <n v="2"/>
    <n v="741020"/>
    <x v="2"/>
  </r>
  <r>
    <x v="10"/>
    <s v="Admissions"/>
    <x v="76"/>
    <n v="1"/>
    <n v="741020"/>
    <x v="2"/>
  </r>
  <r>
    <x v="10"/>
    <s v="Admissions"/>
    <x v="76"/>
    <n v="2"/>
    <n v="741020"/>
    <x v="2"/>
  </r>
  <r>
    <x v="10"/>
    <s v="Admissions"/>
    <x v="76"/>
    <n v="2"/>
    <n v="741020"/>
    <x v="2"/>
  </r>
  <r>
    <x v="10"/>
    <s v="Admissions"/>
    <x v="76"/>
    <n v="2"/>
    <n v="741020"/>
    <x v="2"/>
  </r>
  <r>
    <x v="10"/>
    <s v="Admissions"/>
    <x v="76"/>
    <n v="1"/>
    <n v="741020"/>
    <x v="2"/>
  </r>
  <r>
    <x v="10"/>
    <s v="Admissions"/>
    <x v="76"/>
    <n v="1"/>
    <n v="741020"/>
    <x v="2"/>
  </r>
  <r>
    <x v="10"/>
    <s v="Admissions"/>
    <x v="76"/>
    <n v="2"/>
    <n v="741020"/>
    <x v="2"/>
  </r>
  <r>
    <x v="10"/>
    <s v="Admissions"/>
    <x v="76"/>
    <n v="-2"/>
    <n v="741020"/>
    <x v="2"/>
  </r>
  <r>
    <x v="10"/>
    <s v="Admissions"/>
    <x v="76"/>
    <n v="2"/>
    <n v="741020"/>
    <x v="2"/>
  </r>
  <r>
    <x v="13"/>
    <s v="Admissions"/>
    <x v="76"/>
    <n v="2"/>
    <n v="741020"/>
    <x v="2"/>
  </r>
  <r>
    <x v="0"/>
    <s v="Admissions"/>
    <x v="76"/>
    <n v="1"/>
    <n v="741020"/>
    <x v="2"/>
  </r>
  <r>
    <x v="0"/>
    <s v="Admissions"/>
    <x v="76"/>
    <n v="1"/>
    <n v="741020"/>
    <x v="2"/>
  </r>
  <r>
    <x v="0"/>
    <s v="Admissions"/>
    <x v="76"/>
    <n v="2"/>
    <n v="741020"/>
    <x v="2"/>
  </r>
  <r>
    <x v="0"/>
    <s v="Admissions"/>
    <x v="76"/>
    <n v="1"/>
    <n v="741020"/>
    <x v="2"/>
  </r>
  <r>
    <x v="0"/>
    <s v="Admissions"/>
    <x v="76"/>
    <n v="1"/>
    <n v="741020"/>
    <x v="2"/>
  </r>
  <r>
    <x v="0"/>
    <s v="Admissions"/>
    <x v="76"/>
    <n v="1"/>
    <n v="741020"/>
    <x v="2"/>
  </r>
  <r>
    <x v="0"/>
    <s v="Admissions"/>
    <x v="76"/>
    <n v="1"/>
    <n v="741020"/>
    <x v="2"/>
  </r>
  <r>
    <x v="0"/>
    <s v="Admissions"/>
    <x v="76"/>
    <n v="2"/>
    <n v="741020"/>
    <x v="2"/>
  </r>
  <r>
    <x v="0"/>
    <s v="Admissions"/>
    <x v="76"/>
    <n v="1"/>
    <n v="741020"/>
    <x v="2"/>
  </r>
  <r>
    <x v="0"/>
    <s v="Admissions"/>
    <x v="76"/>
    <n v="1"/>
    <n v="741020"/>
    <x v="2"/>
  </r>
  <r>
    <x v="0"/>
    <s v="Admissions"/>
    <x v="76"/>
    <n v="1"/>
    <n v="741020"/>
    <x v="2"/>
  </r>
  <r>
    <x v="0"/>
    <s v="Admissions"/>
    <x v="76"/>
    <n v="1"/>
    <n v="741020"/>
    <x v="2"/>
  </r>
  <r>
    <x v="0"/>
    <s v="Admissions"/>
    <x v="76"/>
    <n v="1"/>
    <n v="741020"/>
    <x v="2"/>
  </r>
  <r>
    <x v="0"/>
    <s v="Admissions"/>
    <x v="76"/>
    <n v="1"/>
    <n v="741020"/>
    <x v="2"/>
  </r>
  <r>
    <x v="0"/>
    <s v="Admissions"/>
    <x v="76"/>
    <n v="1"/>
    <n v="741020"/>
    <x v="2"/>
  </r>
  <r>
    <x v="0"/>
    <s v="Admissions"/>
    <x v="76"/>
    <n v="2"/>
    <n v="741020"/>
    <x v="2"/>
  </r>
  <r>
    <x v="0"/>
    <s v="Admissions"/>
    <x v="76"/>
    <n v="1"/>
    <n v="741020"/>
    <x v="2"/>
  </r>
  <r>
    <x v="0"/>
    <s v="Admissions"/>
    <x v="76"/>
    <n v="1"/>
    <n v="741020"/>
    <x v="2"/>
  </r>
  <r>
    <x v="0"/>
    <s v="Admissions"/>
    <x v="76"/>
    <n v="1"/>
    <n v="741020"/>
    <x v="2"/>
  </r>
  <r>
    <x v="0"/>
    <s v="Admissions"/>
    <x v="76"/>
    <n v="2"/>
    <n v="741020"/>
    <x v="2"/>
  </r>
  <r>
    <x v="0"/>
    <s v="Admissions"/>
    <x v="76"/>
    <n v="2"/>
    <n v="741020"/>
    <x v="2"/>
  </r>
  <r>
    <x v="0"/>
    <s v="Admissions"/>
    <x v="76"/>
    <n v="1"/>
    <n v="741020"/>
    <x v="2"/>
  </r>
  <r>
    <x v="0"/>
    <s v="Admissions"/>
    <x v="76"/>
    <n v="1"/>
    <n v="741020"/>
    <x v="2"/>
  </r>
  <r>
    <x v="0"/>
    <s v="Admissions"/>
    <x v="76"/>
    <n v="1"/>
    <n v="741020"/>
    <x v="2"/>
  </r>
  <r>
    <x v="0"/>
    <s v="Admissions"/>
    <x v="76"/>
    <n v="1"/>
    <n v="741020"/>
    <x v="2"/>
  </r>
  <r>
    <x v="0"/>
    <s v="Admissions"/>
    <x v="76"/>
    <n v="1"/>
    <n v="741020"/>
    <x v="2"/>
  </r>
  <r>
    <x v="0"/>
    <s v="Admissions"/>
    <x v="76"/>
    <n v="1"/>
    <n v="741020"/>
    <x v="2"/>
  </r>
  <r>
    <x v="0"/>
    <s v="Admissions"/>
    <x v="76"/>
    <n v="1"/>
    <n v="741020"/>
    <x v="2"/>
  </r>
  <r>
    <x v="0"/>
    <s v="Admissions"/>
    <x v="76"/>
    <n v="1"/>
    <n v="741020"/>
    <x v="2"/>
  </r>
  <r>
    <x v="0"/>
    <s v="Admissions"/>
    <x v="76"/>
    <n v="1"/>
    <n v="741020"/>
    <x v="2"/>
  </r>
  <r>
    <x v="0"/>
    <s v="Admissions"/>
    <x v="76"/>
    <n v="1"/>
    <n v="741020"/>
    <x v="2"/>
  </r>
  <r>
    <x v="0"/>
    <s v="Admissions"/>
    <x v="76"/>
    <n v="1"/>
    <n v="741020"/>
    <x v="2"/>
  </r>
  <r>
    <x v="0"/>
    <s v="Admissions"/>
    <x v="76"/>
    <n v="1"/>
    <n v="741020"/>
    <x v="2"/>
  </r>
  <r>
    <x v="0"/>
    <s v="Admissions"/>
    <x v="76"/>
    <n v="2"/>
    <n v="741020"/>
    <x v="2"/>
  </r>
  <r>
    <x v="0"/>
    <s v="Admissions"/>
    <x v="76"/>
    <n v="1"/>
    <n v="741020"/>
    <x v="2"/>
  </r>
  <r>
    <x v="0"/>
    <s v="Admissions"/>
    <x v="76"/>
    <n v="2"/>
    <n v="741020"/>
    <x v="2"/>
  </r>
  <r>
    <x v="0"/>
    <s v="Admissions"/>
    <x v="76"/>
    <n v="1"/>
    <n v="741020"/>
    <x v="2"/>
  </r>
  <r>
    <x v="0"/>
    <s v="Admissions"/>
    <x v="76"/>
    <n v="2"/>
    <n v="741020"/>
    <x v="2"/>
  </r>
  <r>
    <x v="0"/>
    <s v="Admissions"/>
    <x v="76"/>
    <n v="2"/>
    <n v="741020"/>
    <x v="2"/>
  </r>
  <r>
    <x v="0"/>
    <s v="Admissions"/>
    <x v="76"/>
    <n v="1"/>
    <n v="741020"/>
    <x v="2"/>
  </r>
  <r>
    <x v="4"/>
    <s v="Admissions"/>
    <x v="77"/>
    <n v="1"/>
    <n v="741020"/>
    <x v="2"/>
  </r>
  <r>
    <x v="8"/>
    <s v="Admissions"/>
    <x v="78"/>
    <n v="1"/>
    <n v="741020"/>
    <x v="2"/>
  </r>
  <r>
    <x v="8"/>
    <s v="Admissions"/>
    <x v="78"/>
    <n v="1"/>
    <n v="741020"/>
    <x v="2"/>
  </r>
  <r>
    <x v="8"/>
    <s v="Admissions"/>
    <x v="78"/>
    <n v="1"/>
    <n v="741020"/>
    <x v="2"/>
  </r>
  <r>
    <x v="8"/>
    <s v="Admissions"/>
    <x v="78"/>
    <n v="1"/>
    <n v="741020"/>
    <x v="2"/>
  </r>
  <r>
    <x v="8"/>
    <s v="Admissions"/>
    <x v="78"/>
    <n v="1"/>
    <n v="741020"/>
    <x v="2"/>
  </r>
  <r>
    <x v="8"/>
    <s v="Admissions"/>
    <x v="78"/>
    <n v="1"/>
    <n v="741020"/>
    <x v="2"/>
  </r>
  <r>
    <x v="8"/>
    <s v="Admissions"/>
    <x v="78"/>
    <n v="1"/>
    <n v="741020"/>
    <x v="2"/>
  </r>
  <r>
    <x v="8"/>
    <s v="Admissions"/>
    <x v="78"/>
    <n v="1"/>
    <n v="741020"/>
    <x v="2"/>
  </r>
  <r>
    <x v="8"/>
    <s v="Admissions"/>
    <x v="78"/>
    <n v="1"/>
    <n v="741020"/>
    <x v="2"/>
  </r>
  <r>
    <x v="8"/>
    <s v="Admissions"/>
    <x v="78"/>
    <n v="1"/>
    <n v="741020"/>
    <x v="2"/>
  </r>
  <r>
    <x v="8"/>
    <s v="Admissions"/>
    <x v="78"/>
    <n v="6"/>
    <n v="741020"/>
    <x v="2"/>
  </r>
  <r>
    <x v="8"/>
    <s v="Admissions"/>
    <x v="78"/>
    <n v="1"/>
    <n v="741020"/>
    <x v="2"/>
  </r>
  <r>
    <x v="8"/>
    <s v="Admissions"/>
    <x v="78"/>
    <n v="1"/>
    <n v="741020"/>
    <x v="2"/>
  </r>
  <r>
    <x v="8"/>
    <s v="Admissions"/>
    <x v="78"/>
    <n v="1"/>
    <n v="741020"/>
    <x v="2"/>
  </r>
  <r>
    <x v="8"/>
    <s v="Admissions"/>
    <x v="78"/>
    <n v="1"/>
    <n v="741020"/>
    <x v="2"/>
  </r>
  <r>
    <x v="8"/>
    <s v="Admissions"/>
    <x v="78"/>
    <n v="1"/>
    <n v="741020"/>
    <x v="2"/>
  </r>
  <r>
    <x v="8"/>
    <s v="Admissions"/>
    <x v="78"/>
    <n v="1"/>
    <n v="741020"/>
    <x v="2"/>
  </r>
  <r>
    <x v="8"/>
    <s v="Admissions"/>
    <x v="78"/>
    <n v="1"/>
    <n v="741020"/>
    <x v="2"/>
  </r>
  <r>
    <x v="8"/>
    <s v="Admissions"/>
    <x v="78"/>
    <n v="1"/>
    <n v="741020"/>
    <x v="2"/>
  </r>
  <r>
    <x v="5"/>
    <s v="Admissions"/>
    <x v="78"/>
    <n v="91"/>
    <n v="741020"/>
    <x v="2"/>
  </r>
  <r>
    <x v="8"/>
    <s v="Admissions"/>
    <x v="3"/>
    <n v="1"/>
    <n v="741020"/>
    <x v="2"/>
  </r>
  <r>
    <x v="8"/>
    <s v="Admissions"/>
    <x v="3"/>
    <n v="3"/>
    <n v="741020"/>
    <x v="2"/>
  </r>
  <r>
    <x v="8"/>
    <s v="Admissions"/>
    <x v="3"/>
    <n v="1"/>
    <n v="741020"/>
    <x v="2"/>
  </r>
  <r>
    <x v="8"/>
    <s v="Admissions"/>
    <x v="3"/>
    <n v="1"/>
    <n v="741020"/>
    <x v="2"/>
  </r>
  <r>
    <x v="8"/>
    <s v="Admissions"/>
    <x v="3"/>
    <n v="1"/>
    <n v="741020"/>
    <x v="2"/>
  </r>
  <r>
    <x v="8"/>
    <s v="Admissions"/>
    <x v="3"/>
    <n v="-1"/>
    <n v="741020"/>
    <x v="2"/>
  </r>
  <r>
    <x v="8"/>
    <s v="Admissions"/>
    <x v="3"/>
    <n v="1"/>
    <n v="741020"/>
    <x v="2"/>
  </r>
  <r>
    <x v="8"/>
    <s v="Admissions"/>
    <x v="3"/>
    <n v="2"/>
    <n v="741020"/>
    <x v="2"/>
  </r>
  <r>
    <x v="8"/>
    <s v="Admissions"/>
    <x v="3"/>
    <n v="2"/>
    <n v="741020"/>
    <x v="2"/>
  </r>
  <r>
    <x v="8"/>
    <s v="Admissions"/>
    <x v="3"/>
    <n v="1"/>
    <n v="741020"/>
    <x v="2"/>
  </r>
  <r>
    <x v="8"/>
    <s v="Admissions"/>
    <x v="3"/>
    <n v="1"/>
    <n v="741020"/>
    <x v="2"/>
  </r>
  <r>
    <x v="8"/>
    <s v="Admissions"/>
    <x v="3"/>
    <n v="1"/>
    <n v="741020"/>
    <x v="2"/>
  </r>
  <r>
    <x v="8"/>
    <s v="Admissions"/>
    <x v="3"/>
    <n v="1"/>
    <n v="741020"/>
    <x v="2"/>
  </r>
  <r>
    <x v="8"/>
    <s v="Admissions"/>
    <x v="3"/>
    <n v="2"/>
    <n v="741020"/>
    <x v="2"/>
  </r>
  <r>
    <x v="8"/>
    <s v="Admissions"/>
    <x v="3"/>
    <n v="6"/>
    <n v="741020"/>
    <x v="2"/>
  </r>
  <r>
    <x v="8"/>
    <s v="Admissions"/>
    <x v="3"/>
    <n v="1"/>
    <n v="741020"/>
    <x v="2"/>
  </r>
  <r>
    <x v="8"/>
    <s v="Admissions"/>
    <x v="3"/>
    <n v="1"/>
    <n v="741020"/>
    <x v="2"/>
  </r>
  <r>
    <x v="8"/>
    <s v="Admissions"/>
    <x v="3"/>
    <n v="1"/>
    <n v="741020"/>
    <x v="2"/>
  </r>
  <r>
    <x v="8"/>
    <s v="Admissions"/>
    <x v="3"/>
    <n v="1"/>
    <n v="741020"/>
    <x v="2"/>
  </r>
  <r>
    <x v="8"/>
    <s v="Admissions"/>
    <x v="3"/>
    <n v="1"/>
    <n v="741020"/>
    <x v="2"/>
  </r>
  <r>
    <x v="8"/>
    <s v="Admissions"/>
    <x v="3"/>
    <n v="1"/>
    <n v="741020"/>
    <x v="2"/>
  </r>
  <r>
    <x v="8"/>
    <s v="Admissions"/>
    <x v="3"/>
    <n v="6"/>
    <n v="741020"/>
    <x v="2"/>
  </r>
  <r>
    <x v="8"/>
    <s v="Admissions"/>
    <x v="3"/>
    <n v="6"/>
    <n v="741020"/>
    <x v="2"/>
  </r>
  <r>
    <x v="8"/>
    <s v="Admissions"/>
    <x v="3"/>
    <n v="1"/>
    <n v="741020"/>
    <x v="2"/>
  </r>
  <r>
    <x v="8"/>
    <s v="Admissions"/>
    <x v="3"/>
    <n v="1"/>
    <n v="741020"/>
    <x v="2"/>
  </r>
  <r>
    <x v="8"/>
    <s v="Admissions"/>
    <x v="3"/>
    <n v="1"/>
    <n v="741020"/>
    <x v="2"/>
  </r>
  <r>
    <x v="8"/>
    <s v="Admissions"/>
    <x v="3"/>
    <n v="1"/>
    <n v="741020"/>
    <x v="2"/>
  </r>
  <r>
    <x v="8"/>
    <s v="Admissions"/>
    <x v="3"/>
    <n v="2"/>
    <n v="741020"/>
    <x v="2"/>
  </r>
  <r>
    <x v="8"/>
    <s v="Admissions"/>
    <x v="3"/>
    <n v="1"/>
    <n v="741020"/>
    <x v="2"/>
  </r>
  <r>
    <x v="8"/>
    <s v="Admissions"/>
    <x v="3"/>
    <n v="2"/>
    <n v="741020"/>
    <x v="2"/>
  </r>
  <r>
    <x v="8"/>
    <s v="Admissions"/>
    <x v="3"/>
    <n v="1"/>
    <n v="741020"/>
    <x v="2"/>
  </r>
  <r>
    <x v="8"/>
    <s v="Admissions"/>
    <x v="3"/>
    <n v="1"/>
    <n v="741020"/>
    <x v="2"/>
  </r>
  <r>
    <x v="8"/>
    <s v="Admissions"/>
    <x v="3"/>
    <n v="1"/>
    <n v="741020"/>
    <x v="2"/>
  </r>
  <r>
    <x v="8"/>
    <s v="Admissions"/>
    <x v="3"/>
    <n v="1"/>
    <n v="741020"/>
    <x v="2"/>
  </r>
  <r>
    <x v="8"/>
    <s v="Admissions"/>
    <x v="3"/>
    <n v="1"/>
    <n v="741020"/>
    <x v="2"/>
  </r>
  <r>
    <x v="8"/>
    <s v="Admissions"/>
    <x v="3"/>
    <n v="1"/>
    <n v="741020"/>
    <x v="2"/>
  </r>
  <r>
    <x v="8"/>
    <s v="Admissions"/>
    <x v="3"/>
    <n v="3"/>
    <n v="741020"/>
    <x v="2"/>
  </r>
  <r>
    <x v="8"/>
    <s v="Admissions"/>
    <x v="3"/>
    <n v="2"/>
    <n v="741020"/>
    <x v="2"/>
  </r>
  <r>
    <x v="8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2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2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2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4"/>
    <n v="741020"/>
    <x v="2"/>
  </r>
  <r>
    <x v="9"/>
    <s v="Admissions"/>
    <x v="3"/>
    <n v="3"/>
    <n v="741020"/>
    <x v="2"/>
  </r>
  <r>
    <x v="9"/>
    <s v="Admissions"/>
    <x v="3"/>
    <n v="1"/>
    <n v="741020"/>
    <x v="2"/>
  </r>
  <r>
    <x v="9"/>
    <s v="Admissions"/>
    <x v="3"/>
    <n v="3"/>
    <n v="741020"/>
    <x v="2"/>
  </r>
  <r>
    <x v="9"/>
    <s v="Admissions"/>
    <x v="3"/>
    <n v="9"/>
    <n v="741020"/>
    <x v="2"/>
  </r>
  <r>
    <x v="9"/>
    <s v="Admissions"/>
    <x v="3"/>
    <n v="1"/>
    <n v="741020"/>
    <x v="2"/>
  </r>
  <r>
    <x v="9"/>
    <s v="Admissions"/>
    <x v="3"/>
    <n v="6"/>
    <n v="741020"/>
    <x v="2"/>
  </r>
  <r>
    <x v="9"/>
    <s v="Admissions"/>
    <x v="3"/>
    <n v="1"/>
    <n v="741020"/>
    <x v="2"/>
  </r>
  <r>
    <x v="9"/>
    <s v="Admissions"/>
    <x v="3"/>
    <n v="2"/>
    <n v="741020"/>
    <x v="2"/>
  </r>
  <r>
    <x v="9"/>
    <s v="Admissions"/>
    <x v="3"/>
    <n v="1"/>
    <n v="741020"/>
    <x v="2"/>
  </r>
  <r>
    <x v="9"/>
    <s v="Admissions"/>
    <x v="3"/>
    <n v="4"/>
    <n v="741020"/>
    <x v="2"/>
  </r>
  <r>
    <x v="9"/>
    <s v="Admissions"/>
    <x v="3"/>
    <n v="3"/>
    <n v="741020"/>
    <x v="2"/>
  </r>
  <r>
    <x v="9"/>
    <s v="Admissions"/>
    <x v="3"/>
    <n v="3"/>
    <n v="741020"/>
    <x v="2"/>
  </r>
  <r>
    <x v="9"/>
    <s v="Admissions"/>
    <x v="3"/>
    <n v="2"/>
    <n v="741020"/>
    <x v="2"/>
  </r>
  <r>
    <x v="9"/>
    <s v="Admissions"/>
    <x v="3"/>
    <n v="3"/>
    <n v="741020"/>
    <x v="2"/>
  </r>
  <r>
    <x v="9"/>
    <s v="Admissions"/>
    <x v="3"/>
    <n v="1.5"/>
    <n v="741020"/>
    <x v="2"/>
  </r>
  <r>
    <x v="9"/>
    <s v="Admissions"/>
    <x v="3"/>
    <n v="4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4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4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-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2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2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2"/>
    <n v="741020"/>
    <x v="2"/>
  </r>
  <r>
    <x v="9"/>
    <s v="Admissions"/>
    <x v="3"/>
    <n v="6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4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2"/>
    <n v="741020"/>
    <x v="2"/>
  </r>
  <r>
    <x v="9"/>
    <s v="Admissions"/>
    <x v="3"/>
    <n v="1"/>
    <n v="741020"/>
    <x v="2"/>
  </r>
  <r>
    <x v="9"/>
    <s v="Admissions"/>
    <x v="3"/>
    <n v="3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3"/>
    <n v="741020"/>
    <x v="2"/>
  </r>
  <r>
    <x v="9"/>
    <s v="Admissions"/>
    <x v="3"/>
    <n v="6"/>
    <n v="741020"/>
    <x v="2"/>
  </r>
  <r>
    <x v="9"/>
    <s v="Admissions"/>
    <x v="3"/>
    <n v="1"/>
    <n v="741020"/>
    <x v="2"/>
  </r>
  <r>
    <x v="9"/>
    <s v="Admissions"/>
    <x v="3"/>
    <n v="3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2"/>
    <n v="741020"/>
    <x v="2"/>
  </r>
  <r>
    <x v="9"/>
    <s v="Admissions"/>
    <x v="3"/>
    <n v="2"/>
    <n v="741020"/>
    <x v="2"/>
  </r>
  <r>
    <x v="9"/>
    <s v="Admissions"/>
    <x v="3"/>
    <n v="1"/>
    <n v="741020"/>
    <x v="2"/>
  </r>
  <r>
    <x v="9"/>
    <s v="Admissions"/>
    <x v="3"/>
    <n v="2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2"/>
    <n v="741020"/>
    <x v="2"/>
  </r>
  <r>
    <x v="9"/>
    <s v="Admissions"/>
    <x v="3"/>
    <n v="3"/>
    <n v="741020"/>
    <x v="2"/>
  </r>
  <r>
    <x v="9"/>
    <s v="Admissions"/>
    <x v="3"/>
    <n v="2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2"/>
    <n v="741020"/>
    <x v="2"/>
  </r>
  <r>
    <x v="9"/>
    <s v="Admissions"/>
    <x v="3"/>
    <n v="2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2"/>
    <n v="741020"/>
    <x v="2"/>
  </r>
  <r>
    <x v="9"/>
    <s v="Admissions"/>
    <x v="3"/>
    <n v="1"/>
    <n v="741020"/>
    <x v="2"/>
  </r>
  <r>
    <x v="9"/>
    <s v="Admissions"/>
    <x v="3"/>
    <n v="2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9"/>
    <s v="Admissions"/>
    <x v="3"/>
    <n v="-1"/>
    <n v="741020"/>
    <x v="2"/>
  </r>
  <r>
    <x v="9"/>
    <s v="Admissions"/>
    <x v="3"/>
    <n v="2"/>
    <n v="741020"/>
    <x v="2"/>
  </r>
  <r>
    <x v="9"/>
    <s v="Admissions"/>
    <x v="3"/>
    <n v="1"/>
    <n v="741020"/>
    <x v="2"/>
  </r>
  <r>
    <x v="9"/>
    <s v="Admissions"/>
    <x v="3"/>
    <n v="1"/>
    <n v="741020"/>
    <x v="2"/>
  </r>
  <r>
    <x v="11"/>
    <s v="Admissions"/>
    <x v="3"/>
    <n v="1"/>
    <n v="741020"/>
    <x v="2"/>
  </r>
  <r>
    <x v="11"/>
    <s v="Admissions"/>
    <x v="3"/>
    <n v="1"/>
    <n v="741020"/>
    <x v="2"/>
  </r>
  <r>
    <x v="11"/>
    <s v="Admissions"/>
    <x v="3"/>
    <n v="1"/>
    <n v="741020"/>
    <x v="2"/>
  </r>
  <r>
    <x v="3"/>
    <s v="Admissions"/>
    <x v="3"/>
    <n v="1"/>
    <n v="741020"/>
    <x v="2"/>
  </r>
  <r>
    <x v="3"/>
    <s v="Admissions"/>
    <x v="3"/>
    <n v="1"/>
    <n v="741020"/>
    <x v="2"/>
  </r>
  <r>
    <x v="3"/>
    <s v="Admissions"/>
    <x v="3"/>
    <n v="1"/>
    <n v="741020"/>
    <x v="2"/>
  </r>
  <r>
    <x v="3"/>
    <s v="Admissions"/>
    <x v="3"/>
    <n v="1"/>
    <n v="741020"/>
    <x v="2"/>
  </r>
  <r>
    <x v="3"/>
    <s v="Admissions"/>
    <x v="3"/>
    <n v="1"/>
    <n v="741020"/>
    <x v="2"/>
  </r>
  <r>
    <x v="3"/>
    <s v="Admissions"/>
    <x v="3"/>
    <n v="1"/>
    <n v="741020"/>
    <x v="2"/>
  </r>
  <r>
    <x v="3"/>
    <s v="Admissions"/>
    <x v="3"/>
    <n v="1"/>
    <n v="741020"/>
    <x v="2"/>
  </r>
  <r>
    <x v="3"/>
    <s v="Admissions"/>
    <x v="3"/>
    <n v="1"/>
    <n v="741020"/>
    <x v="2"/>
  </r>
  <r>
    <x v="3"/>
    <s v="Admissions"/>
    <x v="3"/>
    <n v="2"/>
    <n v="741020"/>
    <x v="2"/>
  </r>
  <r>
    <x v="3"/>
    <s v="Admissions"/>
    <x v="3"/>
    <n v="1"/>
    <n v="741020"/>
    <x v="2"/>
  </r>
  <r>
    <x v="3"/>
    <s v="Admissions"/>
    <x v="3"/>
    <n v="1"/>
    <n v="741020"/>
    <x v="2"/>
  </r>
  <r>
    <x v="3"/>
    <s v="Admissions"/>
    <x v="3"/>
    <n v="1"/>
    <n v="741020"/>
    <x v="2"/>
  </r>
  <r>
    <x v="3"/>
    <s v="Admissions"/>
    <x v="3"/>
    <n v="1"/>
    <n v="741020"/>
    <x v="2"/>
  </r>
  <r>
    <x v="3"/>
    <s v="Admissions"/>
    <x v="3"/>
    <n v="1"/>
    <n v="741020"/>
    <x v="2"/>
  </r>
  <r>
    <x v="3"/>
    <s v="Admissions"/>
    <x v="3"/>
    <n v="1"/>
    <n v="741020"/>
    <x v="2"/>
  </r>
  <r>
    <x v="3"/>
    <s v="Admissions"/>
    <x v="3"/>
    <n v="1"/>
    <n v="741020"/>
    <x v="2"/>
  </r>
  <r>
    <x v="3"/>
    <s v="Admissions"/>
    <x v="3"/>
    <n v="1"/>
    <n v="741020"/>
    <x v="2"/>
  </r>
  <r>
    <x v="3"/>
    <s v="Admissions"/>
    <x v="3"/>
    <n v="1"/>
    <n v="741020"/>
    <x v="2"/>
  </r>
  <r>
    <x v="3"/>
    <s v="Admissions"/>
    <x v="3"/>
    <n v="2"/>
    <n v="741020"/>
    <x v="2"/>
  </r>
  <r>
    <x v="3"/>
    <s v="Admissions"/>
    <x v="3"/>
    <n v="2"/>
    <n v="741020"/>
    <x v="2"/>
  </r>
  <r>
    <x v="3"/>
    <s v="Admissions"/>
    <x v="3"/>
    <n v="1"/>
    <n v="741020"/>
    <x v="2"/>
  </r>
  <r>
    <x v="3"/>
    <s v="Admissions"/>
    <x v="3"/>
    <n v="1"/>
    <n v="741020"/>
    <x v="2"/>
  </r>
  <r>
    <x v="3"/>
    <s v="Admissions"/>
    <x v="3"/>
    <n v="2"/>
    <n v="741020"/>
    <x v="2"/>
  </r>
  <r>
    <x v="3"/>
    <s v="Admissions"/>
    <x v="3"/>
    <n v="1"/>
    <n v="741020"/>
    <x v="2"/>
  </r>
  <r>
    <x v="3"/>
    <s v="Admissions"/>
    <x v="3"/>
    <n v="2"/>
    <n v="741020"/>
    <x v="2"/>
  </r>
  <r>
    <x v="3"/>
    <s v="Admissions"/>
    <x v="3"/>
    <n v="1"/>
    <n v="741020"/>
    <x v="2"/>
  </r>
  <r>
    <x v="4"/>
    <s v="Admissions"/>
    <x v="3"/>
    <n v="1"/>
    <n v="741020"/>
    <x v="2"/>
  </r>
  <r>
    <x v="4"/>
    <s v="Admissions"/>
    <x v="3"/>
    <n v="2"/>
    <n v="741020"/>
    <x v="2"/>
  </r>
  <r>
    <x v="4"/>
    <s v="Admissions"/>
    <x v="3"/>
    <n v="1"/>
    <n v="741020"/>
    <x v="2"/>
  </r>
  <r>
    <x v="10"/>
    <s v="Admissions"/>
    <x v="3"/>
    <n v="2"/>
    <n v="741020"/>
    <x v="2"/>
  </r>
  <r>
    <x v="10"/>
    <s v="Admissions"/>
    <x v="3"/>
    <n v="2"/>
    <n v="741020"/>
    <x v="2"/>
  </r>
  <r>
    <x v="10"/>
    <s v="Admissions"/>
    <x v="3"/>
    <n v="1"/>
    <n v="741020"/>
    <x v="2"/>
  </r>
  <r>
    <x v="10"/>
    <s v="Admissions"/>
    <x v="3"/>
    <n v="2"/>
    <n v="741020"/>
    <x v="2"/>
  </r>
  <r>
    <x v="10"/>
    <s v="Admissions"/>
    <x v="3"/>
    <n v="1"/>
    <n v="741020"/>
    <x v="2"/>
  </r>
  <r>
    <x v="10"/>
    <s v="Admissions"/>
    <x v="3"/>
    <n v="1"/>
    <n v="741020"/>
    <x v="2"/>
  </r>
  <r>
    <x v="10"/>
    <s v="Admissions"/>
    <x v="3"/>
    <n v="2"/>
    <n v="741020"/>
    <x v="2"/>
  </r>
  <r>
    <x v="10"/>
    <s v="Admissions"/>
    <x v="3"/>
    <n v="2"/>
    <n v="741020"/>
    <x v="2"/>
  </r>
  <r>
    <x v="10"/>
    <s v="Admissions"/>
    <x v="3"/>
    <n v="1"/>
    <n v="741020"/>
    <x v="2"/>
  </r>
  <r>
    <x v="10"/>
    <s v="Admissions"/>
    <x v="3"/>
    <n v="4"/>
    <n v="741020"/>
    <x v="2"/>
  </r>
  <r>
    <x v="10"/>
    <s v="Admissions"/>
    <x v="3"/>
    <n v="1"/>
    <n v="741020"/>
    <x v="2"/>
  </r>
  <r>
    <x v="10"/>
    <s v="Admissions"/>
    <x v="3"/>
    <n v="2"/>
    <n v="741020"/>
    <x v="2"/>
  </r>
  <r>
    <x v="10"/>
    <s v="Admissions"/>
    <x v="3"/>
    <n v="2"/>
    <n v="741020"/>
    <x v="2"/>
  </r>
  <r>
    <x v="10"/>
    <s v="Admissions"/>
    <x v="3"/>
    <n v="2"/>
    <n v="741020"/>
    <x v="2"/>
  </r>
  <r>
    <x v="10"/>
    <s v="Admissions"/>
    <x v="3"/>
    <n v="2"/>
    <n v="741020"/>
    <x v="2"/>
  </r>
  <r>
    <x v="10"/>
    <s v="Admissions"/>
    <x v="3"/>
    <n v="2"/>
    <n v="741020"/>
    <x v="2"/>
  </r>
  <r>
    <x v="10"/>
    <s v="Admissions"/>
    <x v="3"/>
    <n v="1"/>
    <n v="741020"/>
    <x v="2"/>
  </r>
  <r>
    <x v="10"/>
    <s v="Admissions"/>
    <x v="3"/>
    <n v="2"/>
    <n v="741020"/>
    <x v="2"/>
  </r>
  <r>
    <x v="10"/>
    <s v="Admissions"/>
    <x v="3"/>
    <n v="2"/>
    <n v="741020"/>
    <x v="2"/>
  </r>
  <r>
    <x v="10"/>
    <s v="Admissions"/>
    <x v="3"/>
    <n v="2"/>
    <n v="741020"/>
    <x v="2"/>
  </r>
  <r>
    <x v="10"/>
    <s v="Admissions"/>
    <x v="3"/>
    <n v="1"/>
    <n v="741020"/>
    <x v="2"/>
  </r>
  <r>
    <x v="10"/>
    <s v="Admissions"/>
    <x v="3"/>
    <n v="1"/>
    <n v="741020"/>
    <x v="2"/>
  </r>
  <r>
    <x v="10"/>
    <s v="Admissions"/>
    <x v="3"/>
    <n v="1"/>
    <n v="741020"/>
    <x v="2"/>
  </r>
  <r>
    <x v="10"/>
    <s v="Admissions"/>
    <x v="3"/>
    <n v="1"/>
    <n v="741020"/>
    <x v="2"/>
  </r>
  <r>
    <x v="10"/>
    <s v="Admissions"/>
    <x v="3"/>
    <n v="3"/>
    <n v="741020"/>
    <x v="2"/>
  </r>
  <r>
    <x v="10"/>
    <s v="Admissions"/>
    <x v="3"/>
    <n v="1"/>
    <n v="741020"/>
    <x v="2"/>
  </r>
  <r>
    <x v="10"/>
    <s v="Admissions"/>
    <x v="3"/>
    <n v="2"/>
    <n v="741020"/>
    <x v="2"/>
  </r>
  <r>
    <x v="10"/>
    <s v="Admissions"/>
    <x v="3"/>
    <n v="1"/>
    <n v="741020"/>
    <x v="2"/>
  </r>
  <r>
    <x v="10"/>
    <s v="Admissions"/>
    <x v="3"/>
    <n v="1"/>
    <n v="741020"/>
    <x v="2"/>
  </r>
  <r>
    <x v="10"/>
    <s v="Admissions"/>
    <x v="3"/>
    <n v="3"/>
    <n v="741020"/>
    <x v="2"/>
  </r>
  <r>
    <x v="10"/>
    <s v="Admissions"/>
    <x v="3"/>
    <n v="3"/>
    <n v="741020"/>
    <x v="2"/>
  </r>
  <r>
    <x v="10"/>
    <s v="Admissions"/>
    <x v="3"/>
    <n v="6"/>
    <n v="741020"/>
    <x v="2"/>
  </r>
  <r>
    <x v="10"/>
    <s v="Admissions"/>
    <x v="3"/>
    <n v="6"/>
    <n v="741020"/>
    <x v="2"/>
  </r>
  <r>
    <x v="10"/>
    <s v="Admissions"/>
    <x v="3"/>
    <n v="3"/>
    <n v="741020"/>
    <x v="2"/>
  </r>
  <r>
    <x v="10"/>
    <s v="Admissions"/>
    <x v="3"/>
    <n v="2"/>
    <n v="741020"/>
    <x v="2"/>
  </r>
  <r>
    <x v="10"/>
    <s v="Admissions"/>
    <x v="3"/>
    <n v="4"/>
    <n v="741020"/>
    <x v="2"/>
  </r>
  <r>
    <x v="10"/>
    <s v="Admissions"/>
    <x v="3"/>
    <n v="1"/>
    <n v="741020"/>
    <x v="2"/>
  </r>
  <r>
    <x v="10"/>
    <s v="Admissions"/>
    <x v="3"/>
    <n v="2"/>
    <n v="741020"/>
    <x v="2"/>
  </r>
  <r>
    <x v="10"/>
    <s v="Admissions"/>
    <x v="3"/>
    <n v="1"/>
    <n v="741020"/>
    <x v="2"/>
  </r>
  <r>
    <x v="10"/>
    <s v="Admissions"/>
    <x v="3"/>
    <n v="1"/>
    <n v="741020"/>
    <x v="2"/>
  </r>
  <r>
    <x v="10"/>
    <s v="Admissions"/>
    <x v="3"/>
    <n v="1"/>
    <n v="741020"/>
    <x v="2"/>
  </r>
  <r>
    <x v="10"/>
    <s v="Admissions"/>
    <x v="3"/>
    <n v="1"/>
    <n v="741020"/>
    <x v="2"/>
  </r>
  <r>
    <x v="10"/>
    <s v="Admissions"/>
    <x v="3"/>
    <n v="1"/>
    <n v="741020"/>
    <x v="2"/>
  </r>
  <r>
    <x v="10"/>
    <s v="Admissions"/>
    <x v="3"/>
    <n v="1"/>
    <n v="741020"/>
    <x v="2"/>
  </r>
  <r>
    <x v="10"/>
    <s v="Admissions"/>
    <x v="3"/>
    <n v="1"/>
    <n v="741020"/>
    <x v="2"/>
  </r>
  <r>
    <x v="10"/>
    <s v="Admissions"/>
    <x v="3"/>
    <n v="1"/>
    <n v="741020"/>
    <x v="2"/>
  </r>
  <r>
    <x v="10"/>
    <s v="Admissions"/>
    <x v="3"/>
    <n v="1"/>
    <n v="741020"/>
    <x v="2"/>
  </r>
  <r>
    <x v="10"/>
    <s v="Admissions"/>
    <x v="3"/>
    <n v="1"/>
    <n v="741020"/>
    <x v="2"/>
  </r>
  <r>
    <x v="10"/>
    <s v="Admissions"/>
    <x v="3"/>
    <n v="6"/>
    <n v="741020"/>
    <x v="2"/>
  </r>
  <r>
    <x v="10"/>
    <s v="Admissions"/>
    <x v="3"/>
    <n v="8"/>
    <n v="741020"/>
    <x v="2"/>
  </r>
  <r>
    <x v="10"/>
    <s v="Admissions"/>
    <x v="3"/>
    <n v="2"/>
    <n v="741020"/>
    <x v="2"/>
  </r>
  <r>
    <x v="10"/>
    <s v="Admissions"/>
    <x v="3"/>
    <n v="2"/>
    <n v="741020"/>
    <x v="2"/>
  </r>
  <r>
    <x v="10"/>
    <s v="Admissions"/>
    <x v="3"/>
    <n v="2"/>
    <n v="741020"/>
    <x v="2"/>
  </r>
  <r>
    <x v="10"/>
    <s v="Admissions"/>
    <x v="3"/>
    <n v="1"/>
    <n v="741020"/>
    <x v="2"/>
  </r>
  <r>
    <x v="10"/>
    <s v="Admissions"/>
    <x v="3"/>
    <n v="1"/>
    <n v="741020"/>
    <x v="2"/>
  </r>
  <r>
    <x v="10"/>
    <s v="Admissions"/>
    <x v="3"/>
    <n v="3"/>
    <n v="741020"/>
    <x v="2"/>
  </r>
  <r>
    <x v="10"/>
    <s v="Admissions"/>
    <x v="3"/>
    <n v="2"/>
    <n v="741020"/>
    <x v="2"/>
  </r>
  <r>
    <x v="10"/>
    <s v="Admissions"/>
    <x v="3"/>
    <n v="1"/>
    <n v="741020"/>
    <x v="2"/>
  </r>
  <r>
    <x v="10"/>
    <s v="Admissions"/>
    <x v="3"/>
    <n v="1"/>
    <n v="741020"/>
    <x v="2"/>
  </r>
  <r>
    <x v="10"/>
    <s v="Admissions"/>
    <x v="3"/>
    <n v="1"/>
    <n v="741020"/>
    <x v="2"/>
  </r>
  <r>
    <x v="10"/>
    <s v="Admissions"/>
    <x v="3"/>
    <n v="1"/>
    <n v="741020"/>
    <x v="2"/>
  </r>
  <r>
    <x v="10"/>
    <s v="Admissions"/>
    <x v="3"/>
    <n v="2"/>
    <n v="741020"/>
    <x v="2"/>
  </r>
  <r>
    <x v="10"/>
    <s v="Admissions"/>
    <x v="3"/>
    <n v="2"/>
    <n v="741020"/>
    <x v="2"/>
  </r>
  <r>
    <x v="10"/>
    <s v="Admissions"/>
    <x v="3"/>
    <n v="1"/>
    <n v="741020"/>
    <x v="2"/>
  </r>
  <r>
    <x v="13"/>
    <s v="Admissions"/>
    <x v="3"/>
    <n v="1"/>
    <n v="741020"/>
    <x v="2"/>
  </r>
  <r>
    <x v="5"/>
    <s v="Admissions"/>
    <x v="3"/>
    <n v="1"/>
    <n v="741020"/>
    <x v="2"/>
  </r>
  <r>
    <x v="0"/>
    <s v="Admissions"/>
    <x v="3"/>
    <n v="0.5"/>
    <n v="741020"/>
    <x v="2"/>
  </r>
  <r>
    <x v="0"/>
    <s v="Admissions"/>
    <x v="3"/>
    <n v="0.5"/>
    <n v="741020"/>
    <x v="2"/>
  </r>
  <r>
    <x v="0"/>
    <s v="Admissions"/>
    <x v="3"/>
    <n v="1"/>
    <n v="741020"/>
    <x v="2"/>
  </r>
  <r>
    <x v="0"/>
    <s v="Admissions"/>
    <x v="3"/>
    <n v="1.5"/>
    <n v="741020"/>
    <x v="2"/>
  </r>
  <r>
    <x v="0"/>
    <s v="Admissions"/>
    <x v="3"/>
    <n v="1"/>
    <n v="741020"/>
    <x v="2"/>
  </r>
  <r>
    <x v="0"/>
    <s v="Admissions"/>
    <x v="3"/>
    <n v="0.5"/>
    <n v="741020"/>
    <x v="2"/>
  </r>
  <r>
    <x v="0"/>
    <s v="Admissions"/>
    <x v="3"/>
    <n v="0.5"/>
    <n v="741020"/>
    <x v="2"/>
  </r>
  <r>
    <x v="0"/>
    <s v="Admissions"/>
    <x v="3"/>
    <n v="1"/>
    <n v="741020"/>
    <x v="2"/>
  </r>
  <r>
    <x v="0"/>
    <s v="Admissions"/>
    <x v="3"/>
    <n v="1"/>
    <n v="741020"/>
    <x v="2"/>
  </r>
  <r>
    <x v="0"/>
    <s v="Admissions"/>
    <x v="3"/>
    <n v="1"/>
    <n v="741020"/>
    <x v="2"/>
  </r>
  <r>
    <x v="0"/>
    <s v="Admissions"/>
    <x v="3"/>
    <n v="0.5"/>
    <n v="741020"/>
    <x v="2"/>
  </r>
  <r>
    <x v="0"/>
    <s v="Admissions"/>
    <x v="3"/>
    <n v="2"/>
    <n v="741020"/>
    <x v="2"/>
  </r>
  <r>
    <x v="0"/>
    <s v="Admissions"/>
    <x v="3"/>
    <n v="2"/>
    <n v="741020"/>
    <x v="2"/>
  </r>
  <r>
    <x v="0"/>
    <s v="Admissions"/>
    <x v="3"/>
    <n v="2"/>
    <n v="741020"/>
    <x v="2"/>
  </r>
  <r>
    <x v="0"/>
    <s v="Admissions"/>
    <x v="3"/>
    <n v="2"/>
    <n v="741020"/>
    <x v="2"/>
  </r>
  <r>
    <x v="0"/>
    <s v="Admissions"/>
    <x v="3"/>
    <n v="0.5"/>
    <n v="741020"/>
    <x v="2"/>
  </r>
  <r>
    <x v="0"/>
    <s v="Admissions"/>
    <x v="3"/>
    <n v="0.5"/>
    <n v="741020"/>
    <x v="2"/>
  </r>
  <r>
    <x v="0"/>
    <s v="Admissions"/>
    <x v="3"/>
    <n v="1"/>
    <n v="741020"/>
    <x v="2"/>
  </r>
  <r>
    <x v="0"/>
    <s v="Admissions"/>
    <x v="3"/>
    <n v="1"/>
    <n v="741020"/>
    <x v="2"/>
  </r>
  <r>
    <x v="0"/>
    <s v="Admissions"/>
    <x v="3"/>
    <n v="1"/>
    <n v="741020"/>
    <x v="2"/>
  </r>
  <r>
    <x v="0"/>
    <s v="Admissions"/>
    <x v="3"/>
    <n v="0.5"/>
    <n v="741020"/>
    <x v="2"/>
  </r>
  <r>
    <x v="0"/>
    <s v="Admissions"/>
    <x v="3"/>
    <n v="2"/>
    <n v="741020"/>
    <x v="2"/>
  </r>
  <r>
    <x v="0"/>
    <s v="Admissions"/>
    <x v="3"/>
    <n v="1"/>
    <n v="741020"/>
    <x v="2"/>
  </r>
  <r>
    <x v="0"/>
    <s v="Admissions"/>
    <x v="3"/>
    <n v="1.5"/>
    <n v="741020"/>
    <x v="2"/>
  </r>
  <r>
    <x v="0"/>
    <s v="Admissions"/>
    <x v="3"/>
    <n v="0.5"/>
    <n v="741020"/>
    <x v="2"/>
  </r>
  <r>
    <x v="0"/>
    <s v="Admissions"/>
    <x v="3"/>
    <n v="1"/>
    <n v="741020"/>
    <x v="2"/>
  </r>
  <r>
    <x v="0"/>
    <s v="Admissions"/>
    <x v="3"/>
    <n v="0.5"/>
    <n v="741020"/>
    <x v="2"/>
  </r>
  <r>
    <x v="0"/>
    <s v="Admissions"/>
    <x v="3"/>
    <n v="1"/>
    <n v="741020"/>
    <x v="2"/>
  </r>
  <r>
    <x v="0"/>
    <s v="Admissions"/>
    <x v="3"/>
    <n v="1"/>
    <n v="741020"/>
    <x v="2"/>
  </r>
  <r>
    <x v="0"/>
    <s v="Admissions"/>
    <x v="3"/>
    <n v="1"/>
    <n v="741020"/>
    <x v="2"/>
  </r>
  <r>
    <x v="0"/>
    <s v="Admissions"/>
    <x v="3"/>
    <n v="0.5"/>
    <n v="741020"/>
    <x v="2"/>
  </r>
  <r>
    <x v="0"/>
    <s v="Admissions"/>
    <x v="3"/>
    <n v="1"/>
    <n v="741020"/>
    <x v="2"/>
  </r>
  <r>
    <x v="0"/>
    <s v="Admissions"/>
    <x v="3"/>
    <n v="0.5"/>
    <n v="741020"/>
    <x v="2"/>
  </r>
  <r>
    <x v="0"/>
    <s v="Admissions"/>
    <x v="3"/>
    <n v="1"/>
    <n v="741020"/>
    <x v="2"/>
  </r>
  <r>
    <x v="0"/>
    <s v="Admissions"/>
    <x v="3"/>
    <n v="1"/>
    <n v="741020"/>
    <x v="2"/>
  </r>
  <r>
    <x v="0"/>
    <s v="Admissions"/>
    <x v="3"/>
    <n v="1"/>
    <n v="741020"/>
    <x v="2"/>
  </r>
  <r>
    <x v="0"/>
    <s v="Admissions"/>
    <x v="3"/>
    <n v="1"/>
    <n v="741020"/>
    <x v="2"/>
  </r>
  <r>
    <x v="0"/>
    <s v="Admissions"/>
    <x v="3"/>
    <n v="1"/>
    <n v="741020"/>
    <x v="2"/>
  </r>
  <r>
    <x v="0"/>
    <s v="Admissions"/>
    <x v="3"/>
    <n v="1"/>
    <n v="741020"/>
    <x v="2"/>
  </r>
  <r>
    <x v="0"/>
    <s v="Admissions"/>
    <x v="3"/>
    <n v="0.5"/>
    <n v="741020"/>
    <x v="2"/>
  </r>
  <r>
    <x v="0"/>
    <s v="Admissions"/>
    <x v="3"/>
    <n v="1"/>
    <n v="741020"/>
    <x v="2"/>
  </r>
  <r>
    <x v="0"/>
    <s v="Admissions"/>
    <x v="3"/>
    <n v="1"/>
    <n v="741020"/>
    <x v="2"/>
  </r>
  <r>
    <x v="0"/>
    <s v="Admissions"/>
    <x v="3"/>
    <n v="1.5"/>
    <n v="741020"/>
    <x v="2"/>
  </r>
  <r>
    <x v="0"/>
    <s v="Admissions"/>
    <x v="3"/>
    <n v="1"/>
    <n v="741020"/>
    <x v="2"/>
  </r>
  <r>
    <x v="0"/>
    <s v="Admissions"/>
    <x v="3"/>
    <n v="1"/>
    <n v="741020"/>
    <x v="2"/>
  </r>
  <r>
    <x v="0"/>
    <s v="Admissions"/>
    <x v="3"/>
    <n v="0.5"/>
    <n v="741020"/>
    <x v="2"/>
  </r>
  <r>
    <x v="0"/>
    <s v="Admissions"/>
    <x v="3"/>
    <n v="1"/>
    <n v="741020"/>
    <x v="2"/>
  </r>
  <r>
    <x v="4"/>
    <s v="Admissions"/>
    <x v="79"/>
    <n v="1"/>
    <n v="741020"/>
    <x v="2"/>
  </r>
  <r>
    <x v="4"/>
    <s v="Admissions"/>
    <x v="79"/>
    <n v="1"/>
    <n v="741020"/>
    <x v="2"/>
  </r>
  <r>
    <x v="4"/>
    <s v="Admissions"/>
    <x v="79"/>
    <n v="1"/>
    <n v="741020"/>
    <x v="2"/>
  </r>
  <r>
    <x v="4"/>
    <s v="Admissions"/>
    <x v="79"/>
    <n v="1"/>
    <n v="741020"/>
    <x v="2"/>
  </r>
  <r>
    <x v="4"/>
    <s v="Admissions"/>
    <x v="79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2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2"/>
    <n v="741020"/>
    <x v="2"/>
  </r>
  <r>
    <x v="8"/>
    <s v="Admissions"/>
    <x v="80"/>
    <n v="1"/>
    <n v="741020"/>
    <x v="2"/>
  </r>
  <r>
    <x v="8"/>
    <s v="Admissions"/>
    <x v="80"/>
    <n v="-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-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0.5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2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2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8"/>
    <s v="Admissions"/>
    <x v="80"/>
    <n v="1"/>
    <n v="741020"/>
    <x v="2"/>
  </r>
  <r>
    <x v="11"/>
    <s v="Admissions"/>
    <x v="80"/>
    <n v="1"/>
    <n v="741020"/>
    <x v="2"/>
  </r>
  <r>
    <x v="11"/>
    <s v="Admissions"/>
    <x v="80"/>
    <n v="1"/>
    <n v="741020"/>
    <x v="2"/>
  </r>
  <r>
    <x v="11"/>
    <s v="Admissions"/>
    <x v="80"/>
    <n v="1"/>
    <n v="741020"/>
    <x v="2"/>
  </r>
  <r>
    <x v="11"/>
    <s v="Admissions"/>
    <x v="80"/>
    <n v="1"/>
    <n v="741020"/>
    <x v="2"/>
  </r>
  <r>
    <x v="11"/>
    <s v="Admissions"/>
    <x v="80"/>
    <n v="1"/>
    <n v="741020"/>
    <x v="2"/>
  </r>
  <r>
    <x v="11"/>
    <s v="Admissions"/>
    <x v="80"/>
    <n v="1"/>
    <n v="741020"/>
    <x v="2"/>
  </r>
  <r>
    <x v="11"/>
    <s v="Admissions"/>
    <x v="80"/>
    <n v="1"/>
    <n v="741020"/>
    <x v="2"/>
  </r>
  <r>
    <x v="11"/>
    <s v="Admissions"/>
    <x v="80"/>
    <n v="1"/>
    <n v="741020"/>
    <x v="2"/>
  </r>
  <r>
    <x v="11"/>
    <s v="Admissions"/>
    <x v="80"/>
    <n v="1"/>
    <n v="741020"/>
    <x v="2"/>
  </r>
  <r>
    <x v="11"/>
    <s v="Admissions"/>
    <x v="80"/>
    <n v="1"/>
    <n v="741020"/>
    <x v="2"/>
  </r>
  <r>
    <x v="11"/>
    <s v="Admissions"/>
    <x v="80"/>
    <n v="1"/>
    <n v="741020"/>
    <x v="2"/>
  </r>
  <r>
    <x v="11"/>
    <s v="Admissions"/>
    <x v="80"/>
    <n v="1"/>
    <n v="741020"/>
    <x v="2"/>
  </r>
  <r>
    <x v="11"/>
    <s v="Admissions"/>
    <x v="80"/>
    <n v="1"/>
    <n v="741020"/>
    <x v="2"/>
  </r>
  <r>
    <x v="11"/>
    <s v="Admissions"/>
    <x v="80"/>
    <n v="1"/>
    <n v="741020"/>
    <x v="2"/>
  </r>
  <r>
    <x v="11"/>
    <s v="Admissions"/>
    <x v="80"/>
    <n v="1"/>
    <n v="741020"/>
    <x v="2"/>
  </r>
  <r>
    <x v="11"/>
    <s v="Admissions"/>
    <x v="80"/>
    <n v="1"/>
    <n v="741020"/>
    <x v="2"/>
  </r>
  <r>
    <x v="11"/>
    <s v="Admissions"/>
    <x v="80"/>
    <n v="1"/>
    <n v="741020"/>
    <x v="2"/>
  </r>
  <r>
    <x v="11"/>
    <s v="Admissions"/>
    <x v="80"/>
    <n v="1"/>
    <n v="741020"/>
    <x v="2"/>
  </r>
  <r>
    <x v="11"/>
    <s v="Admissions"/>
    <x v="80"/>
    <n v="1"/>
    <n v="741020"/>
    <x v="2"/>
  </r>
  <r>
    <x v="11"/>
    <s v="Admissions"/>
    <x v="80"/>
    <n v="1"/>
    <n v="741020"/>
    <x v="2"/>
  </r>
  <r>
    <x v="11"/>
    <s v="Admissions"/>
    <x v="80"/>
    <n v="1"/>
    <n v="741020"/>
    <x v="2"/>
  </r>
  <r>
    <x v="11"/>
    <s v="Admissions"/>
    <x v="80"/>
    <n v="1"/>
    <n v="741020"/>
    <x v="2"/>
  </r>
  <r>
    <x v="11"/>
    <s v="Admissions"/>
    <x v="80"/>
    <n v="1"/>
    <n v="741020"/>
    <x v="2"/>
  </r>
  <r>
    <x v="11"/>
    <s v="Admissions"/>
    <x v="80"/>
    <n v="1"/>
    <n v="741020"/>
    <x v="2"/>
  </r>
  <r>
    <x v="11"/>
    <s v="Admissions"/>
    <x v="80"/>
    <n v="1"/>
    <n v="741020"/>
    <x v="2"/>
  </r>
  <r>
    <x v="11"/>
    <s v="Admissions"/>
    <x v="80"/>
    <n v="1"/>
    <n v="741020"/>
    <x v="2"/>
  </r>
  <r>
    <x v="11"/>
    <s v="Admissions"/>
    <x v="80"/>
    <n v="1"/>
    <n v="741020"/>
    <x v="2"/>
  </r>
  <r>
    <x v="8"/>
    <s v="Admissions"/>
    <x v="81"/>
    <n v="1"/>
    <n v="741020"/>
    <x v="2"/>
  </r>
  <r>
    <x v="8"/>
    <s v="Admissions"/>
    <x v="81"/>
    <n v="1"/>
    <n v="741020"/>
    <x v="2"/>
  </r>
  <r>
    <x v="8"/>
    <s v="Admissions"/>
    <x v="81"/>
    <n v="1"/>
    <n v="741020"/>
    <x v="2"/>
  </r>
  <r>
    <x v="8"/>
    <s v="Admissions"/>
    <x v="81"/>
    <n v="1"/>
    <n v="741020"/>
    <x v="2"/>
  </r>
  <r>
    <x v="8"/>
    <s v="Admissions"/>
    <x v="81"/>
    <n v="1"/>
    <n v="741020"/>
    <x v="2"/>
  </r>
  <r>
    <x v="8"/>
    <s v="Admissions"/>
    <x v="81"/>
    <n v="1"/>
    <n v="741020"/>
    <x v="2"/>
  </r>
  <r>
    <x v="8"/>
    <s v="Admissions"/>
    <x v="81"/>
    <n v="1"/>
    <n v="741020"/>
    <x v="2"/>
  </r>
  <r>
    <x v="8"/>
    <s v="Admissions"/>
    <x v="81"/>
    <n v="1"/>
    <n v="741020"/>
    <x v="2"/>
  </r>
  <r>
    <x v="8"/>
    <s v="Admissions"/>
    <x v="81"/>
    <n v="2"/>
    <n v="741020"/>
    <x v="2"/>
  </r>
  <r>
    <x v="8"/>
    <s v="Admissions"/>
    <x v="81"/>
    <n v="1"/>
    <n v="741020"/>
    <x v="2"/>
  </r>
  <r>
    <x v="8"/>
    <s v="Admissions"/>
    <x v="81"/>
    <n v="1"/>
    <n v="741020"/>
    <x v="2"/>
  </r>
  <r>
    <x v="8"/>
    <s v="Admissions"/>
    <x v="81"/>
    <n v="2"/>
    <n v="741020"/>
    <x v="2"/>
  </r>
  <r>
    <x v="8"/>
    <s v="Admissions"/>
    <x v="81"/>
    <n v="1"/>
    <n v="741020"/>
    <x v="2"/>
  </r>
  <r>
    <x v="8"/>
    <s v="Admissions"/>
    <x v="81"/>
    <n v="1"/>
    <n v="741020"/>
    <x v="2"/>
  </r>
  <r>
    <x v="8"/>
    <s v="Admissions"/>
    <x v="81"/>
    <n v="1"/>
    <n v="741020"/>
    <x v="2"/>
  </r>
  <r>
    <x v="8"/>
    <s v="Admissions"/>
    <x v="81"/>
    <n v="1"/>
    <n v="741020"/>
    <x v="2"/>
  </r>
  <r>
    <x v="8"/>
    <s v="Admissions"/>
    <x v="81"/>
    <n v="1"/>
    <n v="741020"/>
    <x v="2"/>
  </r>
  <r>
    <x v="8"/>
    <s v="Admissions"/>
    <x v="81"/>
    <n v="1"/>
    <n v="741020"/>
    <x v="2"/>
  </r>
  <r>
    <x v="8"/>
    <s v="Admissions"/>
    <x v="81"/>
    <n v="1"/>
    <n v="741020"/>
    <x v="2"/>
  </r>
  <r>
    <x v="8"/>
    <s v="Admissions"/>
    <x v="81"/>
    <n v="1"/>
    <n v="741020"/>
    <x v="2"/>
  </r>
  <r>
    <x v="9"/>
    <s v="Admissions"/>
    <x v="81"/>
    <n v="1"/>
    <n v="741020"/>
    <x v="2"/>
  </r>
  <r>
    <x v="9"/>
    <s v="Admissions"/>
    <x v="81"/>
    <n v="1"/>
    <n v="741020"/>
    <x v="2"/>
  </r>
  <r>
    <x v="9"/>
    <s v="Admissions"/>
    <x v="81"/>
    <n v="1"/>
    <n v="741020"/>
    <x v="2"/>
  </r>
  <r>
    <x v="9"/>
    <s v="Admissions"/>
    <x v="81"/>
    <n v="1"/>
    <n v="741020"/>
    <x v="2"/>
  </r>
  <r>
    <x v="9"/>
    <s v="Admissions"/>
    <x v="81"/>
    <n v="0.5"/>
    <n v="741020"/>
    <x v="2"/>
  </r>
  <r>
    <x v="9"/>
    <s v="Admissions"/>
    <x v="81"/>
    <n v="2"/>
    <n v="741020"/>
    <x v="2"/>
  </r>
  <r>
    <x v="9"/>
    <s v="Admissions"/>
    <x v="81"/>
    <n v="1"/>
    <n v="741020"/>
    <x v="2"/>
  </r>
  <r>
    <x v="9"/>
    <s v="Admissions"/>
    <x v="81"/>
    <n v="1"/>
    <n v="741020"/>
    <x v="2"/>
  </r>
  <r>
    <x v="9"/>
    <s v="Admissions"/>
    <x v="81"/>
    <n v="2"/>
    <n v="741020"/>
    <x v="2"/>
  </r>
  <r>
    <x v="9"/>
    <s v="Admissions"/>
    <x v="81"/>
    <n v="2"/>
    <n v="741020"/>
    <x v="2"/>
  </r>
  <r>
    <x v="9"/>
    <s v="Admissions"/>
    <x v="81"/>
    <n v="1"/>
    <n v="741020"/>
    <x v="2"/>
  </r>
  <r>
    <x v="9"/>
    <s v="Admissions"/>
    <x v="81"/>
    <n v="1"/>
    <n v="741020"/>
    <x v="2"/>
  </r>
  <r>
    <x v="9"/>
    <s v="Admissions"/>
    <x v="81"/>
    <n v="1"/>
    <n v="741020"/>
    <x v="2"/>
  </r>
  <r>
    <x v="9"/>
    <s v="Admissions"/>
    <x v="81"/>
    <n v="1"/>
    <n v="741020"/>
    <x v="2"/>
  </r>
  <r>
    <x v="9"/>
    <s v="Admissions"/>
    <x v="81"/>
    <n v="1"/>
    <n v="741020"/>
    <x v="2"/>
  </r>
  <r>
    <x v="9"/>
    <s v="Admissions"/>
    <x v="81"/>
    <n v="1"/>
    <n v="741020"/>
    <x v="2"/>
  </r>
  <r>
    <x v="9"/>
    <s v="Admissions"/>
    <x v="81"/>
    <n v="1"/>
    <n v="741020"/>
    <x v="2"/>
  </r>
  <r>
    <x v="9"/>
    <s v="Admissions"/>
    <x v="81"/>
    <n v="1"/>
    <n v="741020"/>
    <x v="2"/>
  </r>
  <r>
    <x v="9"/>
    <s v="Admissions"/>
    <x v="81"/>
    <n v="1"/>
    <n v="741020"/>
    <x v="2"/>
  </r>
  <r>
    <x v="9"/>
    <s v="Admissions"/>
    <x v="81"/>
    <n v="1"/>
    <n v="741020"/>
    <x v="2"/>
  </r>
  <r>
    <x v="9"/>
    <s v="Admissions"/>
    <x v="81"/>
    <n v="1"/>
    <n v="741020"/>
    <x v="2"/>
  </r>
  <r>
    <x v="9"/>
    <s v="Admissions"/>
    <x v="81"/>
    <n v="1"/>
    <n v="741020"/>
    <x v="2"/>
  </r>
  <r>
    <x v="9"/>
    <s v="Admissions"/>
    <x v="81"/>
    <n v="1"/>
    <n v="741020"/>
    <x v="2"/>
  </r>
  <r>
    <x v="9"/>
    <s v="Admissions"/>
    <x v="81"/>
    <n v="1"/>
    <n v="741020"/>
    <x v="2"/>
  </r>
  <r>
    <x v="9"/>
    <s v="Admissions"/>
    <x v="81"/>
    <n v="-1"/>
    <n v="741020"/>
    <x v="2"/>
  </r>
  <r>
    <x v="9"/>
    <s v="Admissions"/>
    <x v="81"/>
    <n v="1"/>
    <n v="741020"/>
    <x v="2"/>
  </r>
  <r>
    <x v="9"/>
    <s v="Admissions"/>
    <x v="81"/>
    <n v="1"/>
    <n v="741020"/>
    <x v="2"/>
  </r>
  <r>
    <x v="9"/>
    <s v="Admissions"/>
    <x v="81"/>
    <n v="1"/>
    <n v="741020"/>
    <x v="2"/>
  </r>
  <r>
    <x v="9"/>
    <s v="Admissions"/>
    <x v="81"/>
    <n v="1"/>
    <n v="741020"/>
    <x v="2"/>
  </r>
  <r>
    <x v="9"/>
    <s v="Admissions"/>
    <x v="81"/>
    <n v="1"/>
    <n v="741020"/>
    <x v="2"/>
  </r>
  <r>
    <x v="10"/>
    <s v="Admissions"/>
    <x v="81"/>
    <n v="1"/>
    <n v="741020"/>
    <x v="2"/>
  </r>
  <r>
    <x v="10"/>
    <s v="Admissions"/>
    <x v="81"/>
    <n v="1"/>
    <n v="741020"/>
    <x v="2"/>
  </r>
  <r>
    <x v="9"/>
    <s v="Admissions - Park Entry Fee, Day Use Fees, Pet Fee"/>
    <x v="82"/>
    <n v="3"/>
    <n v="741020"/>
    <x v="2"/>
  </r>
  <r>
    <x v="9"/>
    <s v="Admissions - Park Entry Fee, Day Use Fees, Pet Fee"/>
    <x v="83"/>
    <n v="95"/>
    <n v="741020"/>
    <x v="2"/>
  </r>
  <r>
    <x v="9"/>
    <s v="Admissions - Park Entry Fee, Day Use Fees, Pet Fee"/>
    <x v="84"/>
    <n v="9"/>
    <n v="741020"/>
    <x v="2"/>
  </r>
  <r>
    <x v="2"/>
    <s v="Admissions - Park Entry Fee, Day Use Fees, Pet Fee"/>
    <x v="85"/>
    <n v="1"/>
    <n v="741020"/>
    <x v="2"/>
  </r>
  <r>
    <x v="2"/>
    <s v="Admissions - Park Entry Fee, Day Use Fees, Pet Fee"/>
    <x v="86"/>
    <n v="1"/>
    <n v="741020"/>
    <x v="2"/>
  </r>
  <r>
    <x v="2"/>
    <s v="Admissions - Park Entry Fee, Day Use Fees, Pet Fee"/>
    <x v="87"/>
    <n v="1"/>
    <n v="741020"/>
    <x v="2"/>
  </r>
  <r>
    <x v="2"/>
    <s v="Admissions - Park Entry Fee, Day Use Fees, Pet Fee"/>
    <x v="88"/>
    <n v="1"/>
    <n v="741020"/>
    <x v="2"/>
  </r>
  <r>
    <x v="2"/>
    <s v="Admissions - Park Entry Fee, Day Use Fees, Pet Fee"/>
    <x v="89"/>
    <n v="1"/>
    <n v="741020"/>
    <x v="2"/>
  </r>
  <r>
    <x v="2"/>
    <s v="Admissions - Park Entry Fee, Day Use Fees, Pet Fee"/>
    <x v="90"/>
    <n v="1"/>
    <n v="741020"/>
    <x v="2"/>
  </r>
  <r>
    <x v="2"/>
    <s v="Admissions - Park Entry Fee, Day Use Fees, Pet Fee"/>
    <x v="91"/>
    <n v="1"/>
    <n v="741020"/>
    <x v="2"/>
  </r>
  <r>
    <x v="2"/>
    <s v="Admissions - Park Entry Fee, Day Use Fees, Pet Fee"/>
    <x v="92"/>
    <n v="1"/>
    <n v="741020"/>
    <x v="2"/>
  </r>
  <r>
    <x v="2"/>
    <s v="Admissions - Park Entry Fee, Day Use Fees, Pet Fee"/>
    <x v="93"/>
    <n v="1"/>
    <n v="741020"/>
    <x v="2"/>
  </r>
  <r>
    <x v="2"/>
    <s v="Admissions - Park Entry Fee, Day Use Fees, Pet Fee"/>
    <x v="94"/>
    <n v="1"/>
    <n v="741020"/>
    <x v="2"/>
  </r>
  <r>
    <x v="2"/>
    <s v="Admissions - Park Entry Fee, Day Use Fees, Pet Fee"/>
    <x v="95"/>
    <n v="1"/>
    <n v="741020"/>
    <x v="2"/>
  </r>
  <r>
    <x v="2"/>
    <s v="Admissions - Park Entry Fee, Day Use Fees, Pet Fee"/>
    <x v="96"/>
    <n v="1"/>
    <n v="741020"/>
    <x v="2"/>
  </r>
  <r>
    <x v="2"/>
    <s v="Admissions - Park Entry Fee, Day Use Fees, Pet Fee"/>
    <x v="97"/>
    <n v="1"/>
    <n v="741020"/>
    <x v="2"/>
  </r>
  <r>
    <x v="2"/>
    <s v="Admissions - Park Entry Fee, Day Use Fees, Pet Fee"/>
    <x v="98"/>
    <n v="1"/>
    <n v="741020"/>
    <x v="2"/>
  </r>
  <r>
    <x v="2"/>
    <s v="Admissions - Park Entry Fee, Day Use Fees, Pet Fee"/>
    <x v="99"/>
    <n v="1"/>
    <n v="741020"/>
    <x v="2"/>
  </r>
  <r>
    <x v="2"/>
    <s v="Admissions - Park Entry Fee, Day Use Fees, Pet Fee"/>
    <x v="100"/>
    <n v="1"/>
    <n v="741020"/>
    <x v="2"/>
  </r>
  <r>
    <x v="2"/>
    <s v="Admissions - Park Entry Fee, Day Use Fees, Pet Fee"/>
    <x v="101"/>
    <n v="1"/>
    <n v="741020"/>
    <x v="2"/>
  </r>
  <r>
    <x v="2"/>
    <s v="Admissions - Park Entry Fee, Day Use Fees, Pet Fee"/>
    <x v="102"/>
    <n v="1"/>
    <n v="741020"/>
    <x v="2"/>
  </r>
  <r>
    <x v="2"/>
    <s v="Admissions - Park Entry Fee, Day Use Fees, Pet Fee"/>
    <x v="103"/>
    <n v="1"/>
    <n v="741020"/>
    <x v="2"/>
  </r>
  <r>
    <x v="2"/>
    <s v="Admissions - Park Entry Fee, Day Use Fees, Pet Fee"/>
    <x v="104"/>
    <n v="1"/>
    <n v="741020"/>
    <x v="2"/>
  </r>
  <r>
    <x v="2"/>
    <s v="Admissions - Park Entry Fee, Day Use Fees, Pet Fee"/>
    <x v="105"/>
    <n v="1"/>
    <n v="741020"/>
    <x v="2"/>
  </r>
  <r>
    <x v="2"/>
    <s v="Admissions - Park Entry Fee, Day Use Fees, Pet Fee"/>
    <x v="106"/>
    <n v="1"/>
    <n v="741020"/>
    <x v="2"/>
  </r>
  <r>
    <x v="2"/>
    <s v="Admissions - Park Entry Fee, Day Use Fees, Pet Fee"/>
    <x v="107"/>
    <n v="1"/>
    <n v="741020"/>
    <x v="2"/>
  </r>
  <r>
    <x v="2"/>
    <s v="Admissions - Park Entry Fee, Day Use Fees, Pet Fee"/>
    <x v="108"/>
    <n v="1"/>
    <n v="741020"/>
    <x v="2"/>
  </r>
  <r>
    <x v="2"/>
    <s v="Admissions - Park Entry Fee, Day Use Fees, Pet Fee"/>
    <x v="109"/>
    <n v="1"/>
    <n v="741020"/>
    <x v="2"/>
  </r>
  <r>
    <x v="2"/>
    <s v="Admissions - Park Entry Fee, Day Use Fees, Pet Fee"/>
    <x v="110"/>
    <n v="1"/>
    <n v="741020"/>
    <x v="2"/>
  </r>
  <r>
    <x v="2"/>
    <s v="Admissions - Park Entry Fee, Day Use Fees, Pet Fee"/>
    <x v="111"/>
    <n v="1"/>
    <n v="741020"/>
    <x v="2"/>
  </r>
  <r>
    <x v="2"/>
    <s v="Admissions - Park Entry Fee, Day Use Fees, Pet Fee"/>
    <x v="112"/>
    <n v="1"/>
    <n v="741020"/>
    <x v="2"/>
  </r>
  <r>
    <x v="2"/>
    <s v="Admissions - Park Entry Fee, Day Use Fees, Pet Fee"/>
    <x v="113"/>
    <n v="1"/>
    <n v="741020"/>
    <x v="2"/>
  </r>
  <r>
    <x v="2"/>
    <s v="Admissions - Park Entry Fee, Day Use Fees, Pet Fee"/>
    <x v="114"/>
    <n v="1"/>
    <n v="741020"/>
    <x v="2"/>
  </r>
  <r>
    <x v="2"/>
    <s v="Admissions - Park Entry Fee, Day Use Fees, Pet Fee"/>
    <x v="115"/>
    <n v="1"/>
    <n v="741020"/>
    <x v="2"/>
  </r>
  <r>
    <x v="2"/>
    <s v="Admissions - Park Entry Fee, Day Use Fees, Pet Fee"/>
    <x v="116"/>
    <n v="1"/>
    <n v="741020"/>
    <x v="2"/>
  </r>
  <r>
    <x v="2"/>
    <s v="Admissions - Park Entry Fee, Day Use Fees, Pet Fee"/>
    <x v="117"/>
    <n v="1"/>
    <n v="741020"/>
    <x v="2"/>
  </r>
  <r>
    <x v="2"/>
    <s v="Admissions - Park Entry Fee, Day Use Fees, Pet Fee"/>
    <x v="118"/>
    <n v="1"/>
    <n v="741020"/>
    <x v="2"/>
  </r>
  <r>
    <x v="2"/>
    <s v="Admissions - Park Entry Fee, Day Use Fees, Pet Fee"/>
    <x v="119"/>
    <n v="1"/>
    <n v="741020"/>
    <x v="2"/>
  </r>
  <r>
    <x v="2"/>
    <s v="Admissions - Park Entry Fee, Day Use Fees, Pet Fee"/>
    <x v="120"/>
    <n v="1"/>
    <n v="741020"/>
    <x v="2"/>
  </r>
  <r>
    <x v="2"/>
    <s v="Admissions - Park Entry Fee, Day Use Fees, Pet Fee"/>
    <x v="121"/>
    <n v="1"/>
    <n v="741020"/>
    <x v="2"/>
  </r>
  <r>
    <x v="2"/>
    <s v="Admissions - Park Entry Fee, Day Use Fees, Pet Fee"/>
    <x v="122"/>
    <n v="1"/>
    <n v="741020"/>
    <x v="2"/>
  </r>
  <r>
    <x v="2"/>
    <s v="Admissions - Park Entry Fee, Day Use Fees, Pet Fee"/>
    <x v="123"/>
    <n v="1"/>
    <n v="741020"/>
    <x v="2"/>
  </r>
  <r>
    <x v="2"/>
    <s v="Admissions - Park Entry Fee, Day Use Fees, Pet Fee"/>
    <x v="124"/>
    <n v="1"/>
    <n v="741020"/>
    <x v="2"/>
  </r>
  <r>
    <x v="2"/>
    <s v="Admissions - Park Entry Fee, Day Use Fees, Pet Fee"/>
    <x v="125"/>
    <n v="1"/>
    <n v="741020"/>
    <x v="2"/>
  </r>
  <r>
    <x v="2"/>
    <s v="Admissions - Park Entry Fee, Day Use Fees, Pet Fee"/>
    <x v="126"/>
    <n v="1"/>
    <n v="741020"/>
    <x v="2"/>
  </r>
  <r>
    <x v="2"/>
    <s v="Admissions - Park Entry Fee, Day Use Fees, Pet Fee"/>
    <x v="127"/>
    <n v="1"/>
    <n v="741020"/>
    <x v="2"/>
  </r>
  <r>
    <x v="2"/>
    <s v="Admissions - Park Entry Fee, Day Use Fees, Pet Fee"/>
    <x v="128"/>
    <n v="1"/>
    <n v="741020"/>
    <x v="2"/>
  </r>
  <r>
    <x v="2"/>
    <s v="Admissions - Park Entry Fee, Day Use Fees, Pet Fee"/>
    <x v="129"/>
    <n v="1"/>
    <n v="741020"/>
    <x v="2"/>
  </r>
  <r>
    <x v="2"/>
    <s v="Admissions - Park Entry Fee, Day Use Fees, Pet Fee"/>
    <x v="130"/>
    <n v="1"/>
    <n v="741020"/>
    <x v="2"/>
  </r>
  <r>
    <x v="2"/>
    <s v="Admissions - Park Entry Fee, Day Use Fees, Pet Fee"/>
    <x v="131"/>
    <n v="1"/>
    <n v="741020"/>
    <x v="2"/>
  </r>
  <r>
    <x v="2"/>
    <s v="Admissions - Park Entry Fee, Day Use Fees, Pet Fee"/>
    <x v="132"/>
    <n v="1"/>
    <n v="741020"/>
    <x v="2"/>
  </r>
  <r>
    <x v="2"/>
    <s v="Admissions - Park Entry Fee, Day Use Fees, Pet Fee"/>
    <x v="133"/>
    <n v="1"/>
    <n v="741020"/>
    <x v="2"/>
  </r>
  <r>
    <x v="2"/>
    <s v="Admissions - Park Entry Fee, Day Use Fees, Pet Fee"/>
    <x v="134"/>
    <n v="1"/>
    <n v="741020"/>
    <x v="2"/>
  </r>
  <r>
    <x v="2"/>
    <s v="Admissions - Park Entry Fee, Day Use Fees, Pet Fee"/>
    <x v="135"/>
    <n v="1"/>
    <n v="741020"/>
    <x v="2"/>
  </r>
  <r>
    <x v="2"/>
    <s v="Admissions - Park Entry Fee, Day Use Fees, Pet Fee"/>
    <x v="136"/>
    <n v="1"/>
    <n v="741020"/>
    <x v="2"/>
  </r>
  <r>
    <x v="2"/>
    <s v="Admissions - Park Entry Fee, Day Use Fees, Pet Fee"/>
    <x v="137"/>
    <n v="1"/>
    <n v="741020"/>
    <x v="2"/>
  </r>
  <r>
    <x v="2"/>
    <s v="Admissions - Park Entry Fee, Day Use Fees, Pet Fee"/>
    <x v="138"/>
    <n v="1"/>
    <n v="741020"/>
    <x v="2"/>
  </r>
  <r>
    <x v="2"/>
    <s v="Admissions - Park Entry Fee, Day Use Fees, Pet Fee"/>
    <x v="139"/>
    <n v="1"/>
    <n v="741020"/>
    <x v="2"/>
  </r>
  <r>
    <x v="1"/>
    <s v="Admissions - Park Entry Fee, Day Use Fees, Pet Fee"/>
    <x v="140"/>
    <n v="2"/>
    <n v="741020"/>
    <x v="2"/>
  </r>
  <r>
    <x v="1"/>
    <s v="Admissions - Park Entry Fee, Day Use Fees, Pet Fee"/>
    <x v="75"/>
    <n v="19"/>
    <n v="741020"/>
    <x v="2"/>
  </r>
  <r>
    <x v="1"/>
    <s v="Admissions - Park Entry Fee, Day Use Fees, Pet Fee"/>
    <x v="76"/>
    <n v="18"/>
    <n v="741020"/>
    <x v="2"/>
  </r>
  <r>
    <x v="1"/>
    <s v="Admissions - Park Entry Fee, Day Use Fees, Pet Fee"/>
    <x v="3"/>
    <n v="2"/>
    <n v="741020"/>
    <x v="2"/>
  </r>
  <r>
    <x v="5"/>
    <s v="Admissions - Park Entry Fee, Day Use Fees, Pet Fee"/>
    <x v="78"/>
    <n v="9"/>
    <n v="741020"/>
    <x v="2"/>
  </r>
  <r>
    <x v="10"/>
    <s v="Admissions - Park Entry Fee, Day Use Fees, Pet Fee"/>
    <x v="82"/>
    <n v="5"/>
    <n v="741020"/>
    <x v="2"/>
  </r>
  <r>
    <x v="10"/>
    <s v="Admissions - Park Entry Fee, Day Use Fees, Pet Fee"/>
    <x v="75"/>
    <n v="930"/>
    <n v="741020"/>
    <x v="2"/>
  </r>
  <r>
    <x v="10"/>
    <s v="Admissions - Park Entry Fee, Day Use Fees, Pet Fee"/>
    <x v="76"/>
    <n v="629"/>
    <n v="741020"/>
    <x v="2"/>
  </r>
  <r>
    <x v="10"/>
    <s v="Admissions - Park Entry Fee, Day Use Fees, Pet Fee"/>
    <x v="141"/>
    <n v="64"/>
    <n v="741020"/>
    <x v="2"/>
  </r>
  <r>
    <x v="10"/>
    <s v="Admissions - Park Entry Fee, Day Use Fees, Pet Fee"/>
    <x v="3"/>
    <n v="1030"/>
    <n v="741020"/>
    <x v="2"/>
  </r>
  <r>
    <x v="10"/>
    <s v="Admissions - Park Entry Fee, Day Use Fees, Pet Fee"/>
    <x v="142"/>
    <n v="1"/>
    <n v="741020"/>
    <x v="2"/>
  </r>
  <r>
    <x v="10"/>
    <s v="Admissions - Park Entry Fee, Day Use Fees, Pet Fee"/>
    <x v="143"/>
    <n v="396"/>
    <n v="741020"/>
    <x v="2"/>
  </r>
  <r>
    <x v="10"/>
    <s v="Admissions - Park Entry Fee, Day Use Fees, Pet Fee"/>
    <x v="144"/>
    <n v="150"/>
    <n v="741020"/>
    <x v="2"/>
  </r>
  <r>
    <x v="10"/>
    <s v="Admissions - Park Entry Fee, Day Use Fees, Pet Fee"/>
    <x v="81"/>
    <n v="48"/>
    <n v="741020"/>
    <x v="2"/>
  </r>
  <r>
    <x v="0"/>
    <s v="Admissions - Park Entry Fee, Day Use Fees, Pet Fee"/>
    <x v="75"/>
    <n v="3250"/>
    <n v="741020"/>
    <x v="2"/>
  </r>
  <r>
    <x v="0"/>
    <s v="Admissions - Park Entry Fee, Day Use Fees, Pet Fee"/>
    <x v="76"/>
    <n v="621"/>
    <n v="741020"/>
    <x v="2"/>
  </r>
  <r>
    <x v="0"/>
    <s v="Admissions - Park Entry Fee, Day Use Fees, Pet Fee"/>
    <x v="145"/>
    <n v="6"/>
    <n v="741020"/>
    <x v="2"/>
  </r>
  <r>
    <x v="0"/>
    <s v="Admissions - Park Entry Fee, Day Use Fees, Pet Fee"/>
    <x v="146"/>
    <n v="11"/>
    <n v="741020"/>
    <x v="2"/>
  </r>
  <r>
    <x v="0"/>
    <s v="Admissions - Park Entry Fee, Day Use Fees, Pet Fee"/>
    <x v="147"/>
    <n v="2"/>
    <n v="741020"/>
    <x v="2"/>
  </r>
  <r>
    <x v="0"/>
    <s v="Admissions - Park Entry Fee, Day Use Fees, Pet Fee"/>
    <x v="3"/>
    <n v="543"/>
    <n v="741020"/>
    <x v="2"/>
  </r>
  <r>
    <x v="0"/>
    <s v="Admissions - Park Entry Fee, Day Use Fees, Pet Fee"/>
    <x v="143"/>
    <n v="1271"/>
    <n v="741020"/>
    <x v="2"/>
  </r>
  <r>
    <x v="0"/>
    <s v="Admissions - Park Entry Fee, Day Use Fees, Pet Fee"/>
    <x v="144"/>
    <n v="856"/>
    <n v="741020"/>
    <x v="2"/>
  </r>
  <r>
    <x v="3"/>
    <s v="Admissions - Park Entry Fee, Day Use Fees, Pet Fee"/>
    <x v="82"/>
    <n v="1"/>
    <n v="741020"/>
    <x v="2"/>
  </r>
  <r>
    <x v="3"/>
    <s v="Admissions - Park Entry Fee, Day Use Fees, Pet Fee"/>
    <x v="75"/>
    <n v="1489"/>
    <n v="741020"/>
    <x v="2"/>
  </r>
  <r>
    <x v="3"/>
    <s v="Admissions - Park Entry Fee, Day Use Fees, Pet Fee"/>
    <x v="76"/>
    <n v="602"/>
    <n v="741020"/>
    <x v="2"/>
  </r>
  <r>
    <x v="3"/>
    <s v="Admissions - Park Entry Fee, Day Use Fees, Pet Fee"/>
    <x v="3"/>
    <n v="1513"/>
    <n v="741020"/>
    <x v="2"/>
  </r>
  <r>
    <x v="3"/>
    <s v="Admissions - Park Entry Fee, Day Use Fees, Pet Fee"/>
    <x v="143"/>
    <n v="1023"/>
    <n v="741020"/>
    <x v="2"/>
  </r>
  <r>
    <x v="3"/>
    <s v="Admissions - Park Entry Fee, Day Use Fees, Pet Fee"/>
    <x v="144"/>
    <n v="633"/>
    <n v="741020"/>
    <x v="2"/>
  </r>
  <r>
    <x v="3"/>
    <s v="Admissions - Park Entry Fee, Day Use Fees, Pet Fee"/>
    <x v="148"/>
    <n v="1"/>
    <n v="741020"/>
    <x v="2"/>
  </r>
  <r>
    <x v="3"/>
    <s v="Admissions - Park Entry Fee, Day Use Fees, Pet Fee"/>
    <x v="81"/>
    <n v="45"/>
    <n v="741020"/>
    <x v="2"/>
  </r>
  <r>
    <x v="11"/>
    <s v="Admissions - Park Entry Fee, Day Use Fees, Pet Fee"/>
    <x v="82"/>
    <n v="6"/>
    <n v="741020"/>
    <x v="2"/>
  </r>
  <r>
    <x v="11"/>
    <s v="Admissions - Park Entry Fee, Day Use Fees, Pet Fee"/>
    <x v="75"/>
    <n v="4482"/>
    <n v="741020"/>
    <x v="2"/>
  </r>
  <r>
    <x v="11"/>
    <s v="Admissions - Park Entry Fee, Day Use Fees, Pet Fee"/>
    <x v="76"/>
    <n v="1362"/>
    <n v="741020"/>
    <x v="2"/>
  </r>
  <r>
    <x v="11"/>
    <s v="Admissions - Park Entry Fee, Day Use Fees, Pet Fee"/>
    <x v="149"/>
    <n v="27"/>
    <n v="741020"/>
    <x v="2"/>
  </r>
  <r>
    <x v="11"/>
    <s v="Admissions - Park Entry Fee, Day Use Fees, Pet Fee"/>
    <x v="150"/>
    <n v="268"/>
    <n v="741020"/>
    <x v="2"/>
  </r>
  <r>
    <x v="11"/>
    <s v="Admissions - Park Entry Fee, Day Use Fees, Pet Fee"/>
    <x v="151"/>
    <n v="46"/>
    <n v="741020"/>
    <x v="2"/>
  </r>
  <r>
    <x v="11"/>
    <s v="Admissions - Park Entry Fee, Day Use Fees, Pet Fee"/>
    <x v="152"/>
    <n v="4"/>
    <n v="741020"/>
    <x v="2"/>
  </r>
  <r>
    <x v="11"/>
    <s v="Admissions - Park Entry Fee, Day Use Fees, Pet Fee"/>
    <x v="153"/>
    <n v="72"/>
    <n v="776710"/>
    <x v="4"/>
  </r>
  <r>
    <x v="11"/>
    <s v="Admissions - Park Entry Fee, Day Use Fees, Pet Fee"/>
    <x v="154"/>
    <n v="1"/>
    <n v="741020"/>
    <x v="2"/>
  </r>
  <r>
    <x v="11"/>
    <s v="Admissions - Park Entry Fee, Day Use Fees, Pet Fee"/>
    <x v="3"/>
    <n v="1727"/>
    <n v="741020"/>
    <x v="2"/>
  </r>
  <r>
    <x v="11"/>
    <s v="Admissions - Park Entry Fee, Day Use Fees, Pet Fee"/>
    <x v="80"/>
    <n v="1631"/>
    <n v="741020"/>
    <x v="2"/>
  </r>
  <r>
    <x v="11"/>
    <s v="Admissions - Park Entry Fee, Day Use Fees, Pet Fee"/>
    <x v="81"/>
    <n v="939"/>
    <n v="741020"/>
    <x v="2"/>
  </r>
  <r>
    <x v="9"/>
    <s v="Admissions - Park Entry Fee, Day Use Fees, Pet Fee"/>
    <x v="82"/>
    <n v="38"/>
    <n v="741020"/>
    <x v="2"/>
  </r>
  <r>
    <x v="9"/>
    <s v="Admissions - Park Entry Fee, Day Use Fees, Pet Fee"/>
    <x v="155"/>
    <n v="1"/>
    <n v="741020"/>
    <x v="2"/>
  </r>
  <r>
    <x v="9"/>
    <s v="Admissions - Park Entry Fee, Day Use Fees, Pet Fee"/>
    <x v="156"/>
    <n v="1"/>
    <n v="741020"/>
    <x v="2"/>
  </r>
  <r>
    <x v="9"/>
    <s v="Admissions - Park Entry Fee, Day Use Fees, Pet Fee"/>
    <x v="157"/>
    <n v="6"/>
    <n v="741020"/>
    <x v="2"/>
  </r>
  <r>
    <x v="9"/>
    <s v="Admissions - Park Entry Fee, Day Use Fees, Pet Fee"/>
    <x v="75"/>
    <n v="10413"/>
    <n v="741020"/>
    <x v="2"/>
  </r>
  <r>
    <x v="9"/>
    <s v="Admissions - Park Entry Fee, Day Use Fees, Pet Fee"/>
    <x v="76"/>
    <n v="4763"/>
    <n v="741020"/>
    <x v="2"/>
  </r>
  <r>
    <x v="9"/>
    <s v="Admissions - Park Entry Fee, Day Use Fees, Pet Fee"/>
    <x v="153"/>
    <n v="362"/>
    <n v="776710"/>
    <x v="4"/>
  </r>
  <r>
    <x v="9"/>
    <s v="Admissions - Park Entry Fee, Day Use Fees, Pet Fee"/>
    <x v="158"/>
    <n v="5"/>
    <n v="741020"/>
    <x v="2"/>
  </r>
  <r>
    <x v="9"/>
    <s v="Admissions - Park Entry Fee, Day Use Fees, Pet Fee"/>
    <x v="159"/>
    <n v="1"/>
    <n v="741020"/>
    <x v="2"/>
  </r>
  <r>
    <x v="9"/>
    <s v="Admissions - Park Entry Fee, Day Use Fees, Pet Fee"/>
    <x v="160"/>
    <n v="788"/>
    <n v="741020"/>
    <x v="2"/>
  </r>
  <r>
    <x v="9"/>
    <s v="Admissions - Park Entry Fee, Day Use Fees, Pet Fee"/>
    <x v="154"/>
    <n v="2"/>
    <n v="741020"/>
    <x v="2"/>
  </r>
  <r>
    <x v="9"/>
    <s v="Admissions - Park Entry Fee, Day Use Fees, Pet Fee"/>
    <x v="3"/>
    <n v="6237"/>
    <n v="741020"/>
    <x v="2"/>
  </r>
  <r>
    <x v="9"/>
    <s v="Admissions - Park Entry Fee, Day Use Fees, Pet Fee"/>
    <x v="142"/>
    <n v="9"/>
    <n v="741020"/>
    <x v="2"/>
  </r>
  <r>
    <x v="9"/>
    <s v="Admissions - Park Entry Fee, Day Use Fees, Pet Fee"/>
    <x v="81"/>
    <n v="947"/>
    <n v="741020"/>
    <x v="2"/>
  </r>
  <r>
    <x v="4"/>
    <s v="Admissions - Park Entry Fee, Day Use Fees, Pet Fee"/>
    <x v="82"/>
    <n v="2"/>
    <n v="741020"/>
    <x v="2"/>
  </r>
  <r>
    <x v="4"/>
    <s v="Admissions - Park Entry Fee, Day Use Fees, Pet Fee"/>
    <x v="75"/>
    <n v="569"/>
    <n v="741020"/>
    <x v="2"/>
  </r>
  <r>
    <x v="4"/>
    <s v="Admissions - Park Entry Fee, Day Use Fees, Pet Fee"/>
    <x v="76"/>
    <n v="182"/>
    <n v="741020"/>
    <x v="2"/>
  </r>
  <r>
    <x v="4"/>
    <s v="Admissions - Park Entry Fee, Day Use Fees, Pet Fee"/>
    <x v="158"/>
    <n v="5"/>
    <n v="741020"/>
    <x v="2"/>
  </r>
  <r>
    <x v="4"/>
    <s v="Admissions - Park Entry Fee, Day Use Fees, Pet Fee"/>
    <x v="161"/>
    <n v="132"/>
    <n v="741020"/>
    <x v="2"/>
  </r>
  <r>
    <x v="4"/>
    <s v="Admissions - Park Entry Fee, Day Use Fees, Pet Fee"/>
    <x v="3"/>
    <n v="290"/>
    <n v="741020"/>
    <x v="2"/>
  </r>
  <r>
    <x v="4"/>
    <s v="Admissions - Park Entry Fee, Day Use Fees, Pet Fee"/>
    <x v="162"/>
    <n v="3"/>
    <n v="741020"/>
    <x v="2"/>
  </r>
  <r>
    <x v="4"/>
    <s v="Admissions - Park Entry Fee, Day Use Fees, Pet Fee"/>
    <x v="80"/>
    <n v="1"/>
    <n v="741020"/>
    <x v="2"/>
  </r>
  <r>
    <x v="4"/>
    <s v="Admissions - Park Entry Fee, Day Use Fees, Pet Fee"/>
    <x v="81"/>
    <n v="109"/>
    <n v="741020"/>
    <x v="2"/>
  </r>
  <r>
    <x v="13"/>
    <s v="Admissions - Park Entry Fee, Day Use Fees, Pet Fee"/>
    <x v="75"/>
    <n v="18"/>
    <n v="741020"/>
    <x v="2"/>
  </r>
  <r>
    <x v="13"/>
    <s v="Admissions - Park Entry Fee, Day Use Fees, Pet Fee"/>
    <x v="76"/>
    <n v="9"/>
    <n v="741020"/>
    <x v="2"/>
  </r>
  <r>
    <x v="13"/>
    <s v="Admissions - Park Entry Fee, Day Use Fees, Pet Fee"/>
    <x v="3"/>
    <n v="35"/>
    <n v="741020"/>
    <x v="2"/>
  </r>
  <r>
    <x v="13"/>
    <s v="Admissions - Park Entry Fee, Day Use Fees, Pet Fee"/>
    <x v="143"/>
    <n v="7"/>
    <n v="741020"/>
    <x v="2"/>
  </r>
  <r>
    <x v="13"/>
    <s v="Admissions - Park Entry Fee, Day Use Fees, Pet Fee"/>
    <x v="144"/>
    <n v="12"/>
    <n v="741020"/>
    <x v="2"/>
  </r>
  <r>
    <x v="8"/>
    <s v="Admissions - Park Entry Fee, Day Use Fees, Pet Fee"/>
    <x v="163"/>
    <n v="1"/>
    <n v="741020"/>
    <x v="2"/>
  </r>
  <r>
    <x v="8"/>
    <s v="Admissions - Park Entry Fee, Day Use Fees, Pet Fee"/>
    <x v="164"/>
    <n v="1"/>
    <n v="741020"/>
    <x v="2"/>
  </r>
  <r>
    <x v="8"/>
    <s v="Admissions - Park Entry Fee, Day Use Fees, Pet Fee"/>
    <x v="165"/>
    <n v="1"/>
    <n v="741020"/>
    <x v="2"/>
  </r>
  <r>
    <x v="8"/>
    <s v="Admissions - Park Entry Fee, Day Use Fees, Pet Fee"/>
    <x v="82"/>
    <n v="7"/>
    <n v="741020"/>
    <x v="2"/>
  </r>
  <r>
    <x v="8"/>
    <s v="Admissions - Park Entry Fee, Day Use Fees, Pet Fee"/>
    <x v="166"/>
    <n v="7771"/>
    <n v="741020"/>
    <x v="2"/>
  </r>
  <r>
    <x v="8"/>
    <s v="Admissions - Park Entry Fee, Day Use Fees, Pet Fee"/>
    <x v="167"/>
    <n v="4912"/>
    <n v="741020"/>
    <x v="2"/>
  </r>
  <r>
    <x v="8"/>
    <s v="Admissions - Park Entry Fee, Day Use Fees, Pet Fee"/>
    <x v="149"/>
    <n v="338"/>
    <n v="741020"/>
    <x v="2"/>
  </r>
  <r>
    <x v="8"/>
    <s v="Admissions - Park Entry Fee, Day Use Fees, Pet Fee"/>
    <x v="168"/>
    <n v="42"/>
    <n v="741020"/>
    <x v="2"/>
  </r>
  <r>
    <x v="8"/>
    <s v="Admissions - Park Entry Fee, Day Use Fees, Pet Fee"/>
    <x v="141"/>
    <n v="1"/>
    <n v="741020"/>
    <x v="2"/>
  </r>
  <r>
    <x v="8"/>
    <s v="Admissions - Park Entry Fee, Day Use Fees, Pet Fee"/>
    <x v="169"/>
    <n v="1"/>
    <n v="741020"/>
    <x v="2"/>
  </r>
  <r>
    <x v="8"/>
    <s v="Admissions - Park Entry Fee, Day Use Fees, Pet Fee"/>
    <x v="154"/>
    <n v="1"/>
    <n v="741020"/>
    <x v="2"/>
  </r>
  <r>
    <x v="8"/>
    <s v="Admissions - Park Entry Fee, Day Use Fees, Pet Fee"/>
    <x v="170"/>
    <n v="1"/>
    <n v="741020"/>
    <x v="2"/>
  </r>
  <r>
    <x v="8"/>
    <s v="Admissions - Park Entry Fee, Day Use Fees, Pet Fee"/>
    <x v="78"/>
    <n v="381"/>
    <n v="741020"/>
    <x v="2"/>
  </r>
  <r>
    <x v="8"/>
    <s v="Admissions - Park Entry Fee, Day Use Fees, Pet Fee"/>
    <x v="3"/>
    <n v="2556"/>
    <n v="741020"/>
    <x v="2"/>
  </r>
  <r>
    <x v="8"/>
    <s v="Admissions - Park Entry Fee, Day Use Fees, Pet Fee"/>
    <x v="142"/>
    <n v="1"/>
    <n v="741020"/>
    <x v="2"/>
  </r>
  <r>
    <x v="8"/>
    <s v="Admissions - Park Entry Fee, Day Use Fees, Pet Fee"/>
    <x v="171"/>
    <n v="2"/>
    <n v="741020"/>
    <x v="2"/>
  </r>
  <r>
    <x v="8"/>
    <s v="Admissions - Park Entry Fee, Day Use Fees, Pet Fee"/>
    <x v="80"/>
    <n v="1210"/>
    <n v="741020"/>
    <x v="2"/>
  </r>
  <r>
    <x v="8"/>
    <s v="Admissions - Park Entry Fee, Day Use Fees, Pet Fee"/>
    <x v="172"/>
    <n v="5"/>
    <n v="741020"/>
    <x v="2"/>
  </r>
  <r>
    <x v="8"/>
    <s v="Admissions - Park Entry Fee, Day Use Fees, Pet Fee"/>
    <x v="173"/>
    <n v="1808"/>
    <n v="741020"/>
    <x v="2"/>
  </r>
  <r>
    <x v="8"/>
    <s v="Admissions - Park Entry Fee, Day Use Fees, Pet Fee"/>
    <x v="174"/>
    <n v="2"/>
    <n v="741020"/>
    <x v="2"/>
  </r>
  <r>
    <x v="8"/>
    <s v="Admissions - Park Entry Fee, Day Use Fees, Pet Fee"/>
    <x v="81"/>
    <n v="991"/>
    <n v="741020"/>
    <x v="2"/>
  </r>
  <r>
    <x v="6"/>
    <s v="Admissions - Park Entry Fee, Day Use Fees, Pet Fee"/>
    <x v="166"/>
    <n v="26"/>
    <n v="741020"/>
    <x v="2"/>
  </r>
  <r>
    <x v="6"/>
    <s v="Admissions - Park Entry Fee, Day Use Fees, Pet Fee"/>
    <x v="167"/>
    <n v="38"/>
    <n v="741020"/>
    <x v="2"/>
  </r>
  <r>
    <x v="6"/>
    <s v="Admissions - Park Entry Fee, Day Use Fees, Pet Fee"/>
    <x v="141"/>
    <n v="34"/>
    <n v="741020"/>
    <x v="2"/>
  </r>
  <r>
    <x v="6"/>
    <s v="Admissions - Park Entry Fee, Day Use Fees, Pet Fee"/>
    <x v="3"/>
    <n v="4"/>
    <n v="741020"/>
    <x v="2"/>
  </r>
  <r>
    <x v="14"/>
    <s v="Adult Entrance"/>
    <x v="6"/>
    <n v="484.5"/>
    <n v="741020"/>
    <x v="2"/>
  </r>
  <r>
    <x v="6"/>
    <s v="Adult Entrance"/>
    <x v="6"/>
    <n v="36.5"/>
    <n v="741020"/>
    <x v="2"/>
  </r>
  <r>
    <x v="3"/>
    <s v="Adult Gloves"/>
    <x v="0"/>
    <n v="6"/>
    <n v="780160"/>
    <x v="0"/>
  </r>
  <r>
    <x v="3"/>
    <s v="Adult Hat"/>
    <x v="0"/>
    <n v="5"/>
    <n v="780160"/>
    <x v="0"/>
  </r>
  <r>
    <x v="4"/>
    <s v="Adult Women Hats"/>
    <x v="0"/>
    <n v="2"/>
    <n v="780160"/>
    <x v="0"/>
  </r>
  <r>
    <x v="5"/>
    <s v="Agate Arrowheads"/>
    <x v="0"/>
    <n v="2"/>
    <n v="780160"/>
    <x v="0"/>
  </r>
  <r>
    <x v="4"/>
    <s v="Allergy/Cold"/>
    <x v="0"/>
    <n v="4"/>
    <n v="780160"/>
    <x v="0"/>
  </r>
  <r>
    <x v="0"/>
    <s v="Amphitheater"/>
    <x v="5"/>
    <n v="1"/>
    <n v="776710"/>
    <x v="4"/>
  </r>
  <r>
    <x v="9"/>
    <s v="Amphitheater"/>
    <x v="5"/>
    <n v="9.0500000000000007"/>
    <n v="776710"/>
    <x v="4"/>
  </r>
  <r>
    <x v="11"/>
    <s v="Anchovies"/>
    <x v="0"/>
    <n v="25"/>
    <n v="780160"/>
    <x v="0"/>
  </r>
  <r>
    <x v="9"/>
    <s v="Annual Day Pass"/>
    <x v="6"/>
    <n v="1"/>
    <n v="741020"/>
    <x v="2"/>
  </r>
  <r>
    <x v="9"/>
    <s v="Annual Day Pass"/>
    <x v="6"/>
    <n v="115"/>
    <n v="741020"/>
    <x v="2"/>
  </r>
  <r>
    <x v="9"/>
    <s v="Annual Day Pass"/>
    <x v="175"/>
    <n v="155"/>
    <n v="776741"/>
    <x v="5"/>
  </r>
  <r>
    <x v="10"/>
    <s v="Annual Day Pass"/>
    <x v="175"/>
    <n v="2"/>
    <n v="776741"/>
    <x v="5"/>
  </r>
  <r>
    <x v="3"/>
    <s v="Annual Day Pass"/>
    <x v="175"/>
    <n v="9"/>
    <n v="776741"/>
    <x v="5"/>
  </r>
  <r>
    <x v="11"/>
    <s v="Annual Day Pass"/>
    <x v="175"/>
    <n v="2"/>
    <n v="776741"/>
    <x v="5"/>
  </r>
  <r>
    <x v="9"/>
    <s v="Annual Day Pass"/>
    <x v="175"/>
    <n v="5"/>
    <n v="776741"/>
    <x v="5"/>
  </r>
  <r>
    <x v="4"/>
    <s v="Annual Day Pass"/>
    <x v="175"/>
    <n v="2"/>
    <n v="776741"/>
    <x v="5"/>
  </r>
  <r>
    <x v="8"/>
    <s v="Annual Day Pass"/>
    <x v="175"/>
    <n v="20"/>
    <n v="776741"/>
    <x v="5"/>
  </r>
  <r>
    <x v="9"/>
    <s v="Annual Pass"/>
    <x v="176"/>
    <n v="1"/>
    <n v="776741"/>
    <x v="5"/>
  </r>
  <r>
    <x v="7"/>
    <s v="Apple Peeler"/>
    <x v="0"/>
    <n v="15"/>
    <n v="780160"/>
    <x v="0"/>
  </r>
  <r>
    <x v="4"/>
    <s v="Aquafina Water 16.9oz"/>
    <x v="177"/>
    <n v="4"/>
    <n v="777660"/>
    <x v="0"/>
  </r>
  <r>
    <x v="4"/>
    <s v="Aquafina Water 16.9oz"/>
    <x v="0"/>
    <n v="83"/>
    <n v="780160"/>
    <x v="0"/>
  </r>
  <r>
    <x v="2"/>
    <s v="AV Package"/>
    <x v="178"/>
    <n v="1"/>
    <n v="741000"/>
    <x v="1"/>
  </r>
  <r>
    <x v="0"/>
    <s v="Backpack"/>
    <x v="0"/>
    <n v="7"/>
    <n v="780160"/>
    <x v="0"/>
  </r>
  <r>
    <x v="0"/>
    <s v="Bag"/>
    <x v="0"/>
    <n v="34"/>
    <n v="780160"/>
    <x v="0"/>
  </r>
  <r>
    <x v="7"/>
    <s v="Bag"/>
    <x v="0"/>
    <n v="1"/>
    <n v="780160"/>
    <x v="0"/>
  </r>
  <r>
    <x v="1"/>
    <s v="Bag of Jacks"/>
    <x v="0"/>
    <n v="2"/>
    <n v="780160"/>
    <x v="0"/>
  </r>
  <r>
    <x v="4"/>
    <s v="Bamboo Roasting Sticks"/>
    <x v="0"/>
    <n v="4"/>
    <n v="780160"/>
    <x v="0"/>
  </r>
  <r>
    <x v="4"/>
    <s v="Baseball Caps"/>
    <x v="0"/>
    <n v="1"/>
    <n v="780160"/>
    <x v="0"/>
  </r>
  <r>
    <x v="4"/>
    <s v="Batteries"/>
    <x v="0"/>
    <n v="1"/>
    <n v="780160"/>
    <x v="0"/>
  </r>
  <r>
    <x v="0"/>
    <s v="Beaded Bracelet"/>
    <x v="0"/>
    <n v="4"/>
    <n v="780160"/>
    <x v="0"/>
  </r>
  <r>
    <x v="0"/>
    <s v="Binocular"/>
    <x v="0"/>
    <n v="3"/>
    <n v="780160"/>
    <x v="0"/>
  </r>
  <r>
    <x v="0"/>
    <s v="Binocular Rental"/>
    <x v="179"/>
    <n v="2"/>
    <m/>
    <x v="0"/>
  </r>
  <r>
    <x v="0"/>
    <s v="Bird Stuffie"/>
    <x v="0"/>
    <n v="78"/>
    <n v="780160"/>
    <x v="0"/>
  </r>
  <r>
    <x v="0"/>
    <s v="Black Tourmaline"/>
    <x v="0"/>
    <n v="3"/>
    <n v="780160"/>
    <x v="0"/>
  </r>
  <r>
    <x v="11"/>
    <s v="Blower"/>
    <x v="0"/>
    <n v="49"/>
    <n v="780160"/>
    <x v="0"/>
  </r>
  <r>
    <x v="7"/>
    <s v="Blue Calcite"/>
    <x v="0"/>
    <n v="1"/>
    <n v="780160"/>
    <x v="0"/>
  </r>
  <r>
    <x v="0"/>
    <s v="Board game"/>
    <x v="0"/>
    <n v="1"/>
    <n v="780160"/>
    <x v="0"/>
  </r>
  <r>
    <x v="9"/>
    <s v="Boat Launch - Day Use"/>
    <x v="5"/>
    <n v="2439"/>
    <n v="776710"/>
    <x v="4"/>
  </r>
  <r>
    <x v="4"/>
    <s v="Boat Launch - Day Use"/>
    <x v="5"/>
    <n v="375"/>
    <n v="776710"/>
    <x v="4"/>
  </r>
  <r>
    <x v="9"/>
    <s v="Boat Launch Pass"/>
    <x v="175"/>
    <n v="1"/>
    <n v="776741"/>
    <x v="5"/>
  </r>
  <r>
    <x v="9"/>
    <s v="Boat Launch Pass"/>
    <x v="175"/>
    <n v="48"/>
    <n v="776741"/>
    <x v="5"/>
  </r>
  <r>
    <x v="9"/>
    <s v="Boat Launch Pass - Lake Skinner"/>
    <x v="6"/>
    <n v="2"/>
    <n v="741020"/>
    <x v="2"/>
  </r>
  <r>
    <x v="0"/>
    <s v="Bounce Ball"/>
    <x v="0"/>
    <n v="26"/>
    <n v="780160"/>
    <x v="0"/>
  </r>
  <r>
    <x v="1"/>
    <s v="Box of Gemstones"/>
    <x v="0"/>
    <n v="2"/>
    <n v="780160"/>
    <x v="0"/>
  </r>
  <r>
    <x v="7"/>
    <s v="Boxed Bird Whistle"/>
    <x v="0"/>
    <n v="1"/>
    <n v="780160"/>
    <x v="0"/>
  </r>
  <r>
    <x v="7"/>
    <s v="Brass Bell"/>
    <x v="0"/>
    <n v="3"/>
    <n v="780160"/>
    <x v="0"/>
  </r>
  <r>
    <x v="7"/>
    <s v="Brass Scout Whistle"/>
    <x v="0"/>
    <n v="3"/>
    <n v="780160"/>
    <x v="0"/>
  </r>
  <r>
    <x v="4"/>
    <s v="Bug Spray"/>
    <x v="0"/>
    <n v="3"/>
    <n v="780160"/>
    <x v="0"/>
  </r>
  <r>
    <x v="0"/>
    <s v="Build a bug"/>
    <x v="0"/>
    <n v="1"/>
    <n v="780160"/>
    <x v="0"/>
  </r>
  <r>
    <x v="7"/>
    <s v="Butter Churner"/>
    <x v="0"/>
    <n v="1"/>
    <n v="780160"/>
    <x v="0"/>
  </r>
  <r>
    <x v="0"/>
    <s v="Butterfly"/>
    <x v="0"/>
    <n v="5"/>
    <n v="780160"/>
    <x v="0"/>
  </r>
  <r>
    <x v="0"/>
    <s v="Butterfly Hairclip"/>
    <x v="0"/>
    <n v="16"/>
    <n v="780160"/>
    <x v="0"/>
  </r>
  <r>
    <x v="0"/>
    <s v="Butterfly kite"/>
    <x v="0"/>
    <n v="6"/>
    <n v="780160"/>
    <x v="0"/>
  </r>
  <r>
    <x v="0"/>
    <s v="Butterfly Magnet"/>
    <x v="0"/>
    <n v="2"/>
    <n v="780160"/>
    <x v="0"/>
  </r>
  <r>
    <x v="5"/>
    <s v="Butterfly Pendant with cord"/>
    <x v="0"/>
    <n v="2"/>
    <n v="780160"/>
    <x v="0"/>
  </r>
  <r>
    <x v="2"/>
    <s v="Cabin Reservation Fee"/>
    <x v="180"/>
    <n v="288.00000000000006"/>
    <n v="776760"/>
    <x v="5"/>
  </r>
  <r>
    <x v="2"/>
    <s v="Cabin Reservation Fee"/>
    <x v="180"/>
    <n v="2"/>
    <n v="776760"/>
    <x v="5"/>
  </r>
  <r>
    <x v="2"/>
    <s v="Cabin Reservation Fee"/>
    <x v="180"/>
    <n v="6"/>
    <n v="776760"/>
    <x v="5"/>
  </r>
  <r>
    <x v="8"/>
    <s v="Cabin Reservation Fee"/>
    <x v="180"/>
    <n v="1"/>
    <n v="776760"/>
    <x v="5"/>
  </r>
  <r>
    <x v="10"/>
    <s v="Camp Host Utilities H5 (Coyote Run)"/>
    <x v="181"/>
    <n v="2"/>
    <n v="777610"/>
    <x v="5"/>
  </r>
  <r>
    <x v="1"/>
    <s v="Camphost Utilities"/>
    <x v="181"/>
    <n v="12"/>
    <n v="777610"/>
    <x v="5"/>
  </r>
  <r>
    <x v="1"/>
    <s v="Camphost Utilities"/>
    <x v="182"/>
    <n v="6"/>
    <n v="777610"/>
    <x v="5"/>
  </r>
  <r>
    <x v="11"/>
    <s v="Camphost Utilities CAH-0"/>
    <x v="181"/>
    <n v="3"/>
    <n v="777610"/>
    <x v="5"/>
  </r>
  <r>
    <x v="11"/>
    <s v="Camphost Utilities CAH-1"/>
    <x v="181"/>
    <n v="11"/>
    <n v="777610"/>
    <x v="5"/>
  </r>
  <r>
    <x v="11"/>
    <s v="Camphost Utilities CAH-41"/>
    <x v="181"/>
    <n v="7"/>
    <n v="777610"/>
    <x v="5"/>
  </r>
  <r>
    <x v="11"/>
    <s v="Camphost Utilities CAH-66"/>
    <x v="181"/>
    <n v="5"/>
    <n v="777610"/>
    <x v="5"/>
  </r>
  <r>
    <x v="11"/>
    <s v="Camphost Utilities CAH-EQ1"/>
    <x v="181"/>
    <n v="5"/>
    <n v="777610"/>
    <x v="5"/>
  </r>
  <r>
    <x v="11"/>
    <s v="Camphost Utilities CAH-H2"/>
    <x v="181"/>
    <n v="5"/>
    <n v="777610"/>
    <x v="5"/>
  </r>
  <r>
    <x v="11"/>
    <s v="Camphost Utilities CAH-H3"/>
    <x v="181"/>
    <n v="5"/>
    <n v="777610"/>
    <x v="5"/>
  </r>
  <r>
    <x v="11"/>
    <s v="Camphost Utilities CAH-MAINT"/>
    <x v="181"/>
    <n v="5"/>
    <n v="777610"/>
    <x v="5"/>
  </r>
  <r>
    <x v="11"/>
    <s v="Camphost Utilities CAH-MAINT"/>
    <x v="183"/>
    <n v="1"/>
    <n v="777610"/>
    <x v="5"/>
  </r>
  <r>
    <x v="11"/>
    <s v="Camphost Utilities CAH-MAINT"/>
    <x v="184"/>
    <n v="1"/>
    <n v="777610"/>
    <x v="5"/>
  </r>
  <r>
    <x v="11"/>
    <s v="Camphost Utilities CAH-MAINT"/>
    <x v="185"/>
    <n v="1"/>
    <n v="777610"/>
    <x v="5"/>
  </r>
  <r>
    <x v="11"/>
    <s v="Camphost Utilities CAH-MAINT"/>
    <x v="186"/>
    <n v="1"/>
    <n v="777610"/>
    <x v="5"/>
  </r>
  <r>
    <x v="10"/>
    <s v="Camphost Utilities HKY-H1"/>
    <x v="181"/>
    <n v="2"/>
    <n v="777610"/>
    <x v="5"/>
  </r>
  <r>
    <x v="10"/>
    <s v="Camphost Utilities HKY-H1"/>
    <x v="187"/>
    <n v="1"/>
    <n v="777610"/>
    <x v="5"/>
  </r>
  <r>
    <x v="10"/>
    <s v="Camphost Utilities HKY-H1"/>
    <x v="188"/>
    <n v="1"/>
    <n v="777610"/>
    <x v="5"/>
  </r>
  <r>
    <x v="10"/>
    <s v="Camphost Utilities HKY-H1"/>
    <x v="189"/>
    <n v="1"/>
    <n v="777610"/>
    <x v="5"/>
  </r>
  <r>
    <x v="10"/>
    <s v="Camphost Utilities HKY-H3"/>
    <x v="181"/>
    <n v="6"/>
    <n v="777610"/>
    <x v="5"/>
  </r>
  <r>
    <x v="3"/>
    <s v="Camphost Utilities IDY-36"/>
    <x v="181"/>
    <n v="-1.5999999999999999"/>
    <n v="777610"/>
    <x v="5"/>
  </r>
  <r>
    <x v="3"/>
    <s v="Camphost Utilities IDY-H1"/>
    <x v="190"/>
    <n v="2"/>
    <n v="777610"/>
    <x v="5"/>
  </r>
  <r>
    <x v="3"/>
    <s v="Camphost Utilities IDY-H2"/>
    <x v="181"/>
    <n v="4"/>
    <n v="777610"/>
    <x v="5"/>
  </r>
  <r>
    <x v="3"/>
    <s v="Camphost Utilities IDY-H2"/>
    <x v="191"/>
    <n v="1"/>
    <n v="777610"/>
    <x v="5"/>
  </r>
  <r>
    <x v="3"/>
    <s v="Camphost Utilities IDY-H2"/>
    <x v="192"/>
    <n v="1"/>
    <n v="777610"/>
    <x v="5"/>
  </r>
  <r>
    <x v="3"/>
    <s v="Camphost Utilities IDY-H2"/>
    <x v="193"/>
    <n v="1"/>
    <n v="777610"/>
    <x v="5"/>
  </r>
  <r>
    <x v="3"/>
    <s v="Camphost Utilities IDY-H2"/>
    <x v="194"/>
    <n v="1"/>
    <n v="777610"/>
    <x v="5"/>
  </r>
  <r>
    <x v="13"/>
    <s v="Camphost Utilities MCC-H1"/>
    <x v="181"/>
    <n v="3"/>
    <n v="777610"/>
    <x v="5"/>
  </r>
  <r>
    <x v="13"/>
    <s v="Camphost Utilities MCC-H1"/>
    <x v="195"/>
    <n v="5"/>
    <n v="777610"/>
    <x v="5"/>
  </r>
  <r>
    <x v="4"/>
    <s v="Camphost Utilities MFL-B00"/>
    <x v="181"/>
    <n v="5"/>
    <n v="777610"/>
    <x v="5"/>
  </r>
  <r>
    <x v="4"/>
    <s v="Camphost Utilities MFL-B1"/>
    <x v="181"/>
    <n v="4"/>
    <n v="777610"/>
    <x v="5"/>
  </r>
  <r>
    <x v="4"/>
    <s v="Camphost Utilities MFL-B12"/>
    <x v="181"/>
    <n v="2"/>
    <n v="777610"/>
    <x v="5"/>
  </r>
  <r>
    <x v="4"/>
    <s v="Camphost Utilities MFL-B3"/>
    <x v="181"/>
    <n v="4"/>
    <n v="777610"/>
    <x v="5"/>
  </r>
  <r>
    <x v="4"/>
    <s v="Camphost Utilities MFL-B4"/>
    <x v="181"/>
    <n v="2"/>
    <n v="777610"/>
    <x v="5"/>
  </r>
  <r>
    <x v="4"/>
    <s v="Camphost Utilities MFL-B5"/>
    <x v="181"/>
    <n v="7"/>
    <n v="777610"/>
    <x v="5"/>
  </r>
  <r>
    <x v="4"/>
    <s v="Camphost Utilities MFL-B7"/>
    <x v="181"/>
    <n v="3"/>
    <n v="777610"/>
    <x v="5"/>
  </r>
  <r>
    <x v="4"/>
    <s v="Camphost Utilities MFL-B9"/>
    <x v="181"/>
    <n v="7"/>
    <n v="777610"/>
    <x v="5"/>
  </r>
  <r>
    <x v="4"/>
    <s v="Camphost Utilities MFL-B9"/>
    <x v="196"/>
    <n v="1"/>
    <n v="777610"/>
    <x v="5"/>
  </r>
  <r>
    <x v="4"/>
    <s v="Camphost Utilities MFL-B9"/>
    <x v="197"/>
    <n v="1"/>
    <n v="777610"/>
    <x v="5"/>
  </r>
  <r>
    <x v="4"/>
    <s v="Camphost Utilities MFL-B9"/>
    <x v="198"/>
    <n v="1"/>
    <n v="777610"/>
    <x v="5"/>
  </r>
  <r>
    <x v="4"/>
    <s v="Camphost Utilities MFL-C44"/>
    <x v="181"/>
    <n v="6"/>
    <n v="777610"/>
    <x v="5"/>
  </r>
  <r>
    <x v="4"/>
    <s v="Camphost Utilities MFL-C44"/>
    <x v="199"/>
    <n v="1"/>
    <n v="777610"/>
    <x v="5"/>
  </r>
  <r>
    <x v="4"/>
    <s v="Camphost Utilities MFL-C44"/>
    <x v="200"/>
    <n v="1"/>
    <n v="777610"/>
    <x v="5"/>
  </r>
  <r>
    <x v="4"/>
    <s v="Camphost Utilities MFL-C44"/>
    <x v="201"/>
    <n v="2"/>
    <n v="777610"/>
    <x v="5"/>
  </r>
  <r>
    <x v="4"/>
    <s v="Camphost Utilities MFL-C73"/>
    <x v="181"/>
    <n v="4"/>
    <n v="777610"/>
    <x v="5"/>
  </r>
  <r>
    <x v="8"/>
    <s v="Camphost Utilities RJU-18"/>
    <x v="202"/>
    <n v="3"/>
    <n v="777610"/>
    <x v="5"/>
  </r>
  <r>
    <x v="8"/>
    <s v="Camphost Utilities RJU-242"/>
    <x v="181"/>
    <n v="7"/>
    <n v="777610"/>
    <x v="5"/>
  </r>
  <r>
    <x v="8"/>
    <s v="Camphost Utilities RJU-242"/>
    <x v="203"/>
    <n v="6"/>
    <n v="777610"/>
    <x v="5"/>
  </r>
  <r>
    <x v="8"/>
    <s v="Camphost Utilities RJU-250"/>
    <x v="181"/>
    <n v="7"/>
    <n v="777610"/>
    <x v="5"/>
  </r>
  <r>
    <x v="8"/>
    <s v="Camphost Utilities RJU-253"/>
    <x v="181"/>
    <n v="4"/>
    <n v="777610"/>
    <x v="5"/>
  </r>
  <r>
    <x v="8"/>
    <s v="Camphost Utilities RJU-253"/>
    <x v="204"/>
    <n v="1"/>
    <n v="777610"/>
    <x v="5"/>
  </r>
  <r>
    <x v="8"/>
    <s v="Camphost Utilities RJU-253"/>
    <x v="205"/>
    <n v="1"/>
    <n v="777610"/>
    <x v="5"/>
  </r>
  <r>
    <x v="8"/>
    <s v="Camphost Utilities RJU-253"/>
    <x v="206"/>
    <n v="1"/>
    <n v="777610"/>
    <x v="5"/>
  </r>
  <r>
    <x v="8"/>
    <s v="Camphost Utilities RJU-65"/>
    <x v="181"/>
    <n v="4"/>
    <n v="777610"/>
    <x v="5"/>
  </r>
  <r>
    <x v="8"/>
    <s v="Camphost Utilities RJU-65"/>
    <x v="207"/>
    <n v="2"/>
    <n v="777610"/>
    <x v="5"/>
  </r>
  <r>
    <x v="8"/>
    <s v="Camphost Utilities RJU-66"/>
    <x v="181"/>
    <n v="7"/>
    <n v="777610"/>
    <x v="5"/>
  </r>
  <r>
    <x v="8"/>
    <s v="Camphost Utilities RJU-67"/>
    <x v="208"/>
    <n v="3"/>
    <n v="777610"/>
    <x v="5"/>
  </r>
  <r>
    <x v="8"/>
    <s v="Camphost Utilities RJU-68"/>
    <x v="181"/>
    <n v="15"/>
    <n v="777610"/>
    <x v="5"/>
  </r>
  <r>
    <x v="8"/>
    <s v="Camphost Utilities RJU-68"/>
    <x v="209"/>
    <n v="1"/>
    <n v="777610"/>
    <x v="5"/>
  </r>
  <r>
    <x v="8"/>
    <s v="Camphost Utilities RJU-68"/>
    <x v="210"/>
    <n v="2"/>
    <n v="777610"/>
    <x v="5"/>
  </r>
  <r>
    <x v="8"/>
    <s v="Camphost Utilities RJU-68"/>
    <x v="211"/>
    <n v="1"/>
    <n v="777610"/>
    <x v="5"/>
  </r>
  <r>
    <x v="9"/>
    <s v="Camphost Utilities SKN-111"/>
    <x v="181"/>
    <n v="6"/>
    <n v="777610"/>
    <x v="5"/>
  </r>
  <r>
    <x v="9"/>
    <s v="Camphost Utilities SKN-125"/>
    <x v="181"/>
    <n v="4"/>
    <n v="777610"/>
    <x v="5"/>
  </r>
  <r>
    <x v="9"/>
    <s v="Camphost Utilities SKN-125"/>
    <x v="212"/>
    <n v="4"/>
    <n v="777610"/>
    <x v="5"/>
  </r>
  <r>
    <x v="9"/>
    <s v="Camphost Utilities SKN-125"/>
    <x v="213"/>
    <n v="1"/>
    <n v="777610"/>
    <x v="5"/>
  </r>
  <r>
    <x v="9"/>
    <s v="Camphost Utilities SKN-147"/>
    <x v="181"/>
    <n v="4"/>
    <n v="777610"/>
    <x v="5"/>
  </r>
  <r>
    <x v="9"/>
    <s v="Camphost Utilities SKN-147"/>
    <x v="214"/>
    <n v="1"/>
    <n v="777610"/>
    <x v="5"/>
  </r>
  <r>
    <x v="9"/>
    <s v="Camphost Utilities SKN-147"/>
    <x v="215"/>
    <n v="1"/>
    <n v="777610"/>
    <x v="5"/>
  </r>
  <r>
    <x v="9"/>
    <s v="Camphost Utilities SKN-147"/>
    <x v="216"/>
    <n v="1"/>
    <n v="777610"/>
    <x v="5"/>
  </r>
  <r>
    <x v="9"/>
    <s v="Camphost Utilities SKN-147"/>
    <x v="217"/>
    <n v="1"/>
    <n v="777610"/>
    <x v="5"/>
  </r>
  <r>
    <x v="9"/>
    <s v="Camphost Utilities SKN-176"/>
    <x v="181"/>
    <n v="6"/>
    <n v="777610"/>
    <x v="5"/>
  </r>
  <r>
    <x v="9"/>
    <s v="Camphost Utilities SKN-176"/>
    <x v="218"/>
    <n v="1"/>
    <n v="777610"/>
    <x v="5"/>
  </r>
  <r>
    <x v="9"/>
    <s v="Camphost Utilities SKN-176"/>
    <x v="219"/>
    <n v="1"/>
    <n v="777610"/>
    <x v="5"/>
  </r>
  <r>
    <x v="9"/>
    <s v="Camphost Utilities SKN-176"/>
    <x v="220"/>
    <n v="1"/>
    <n v="777610"/>
    <x v="5"/>
  </r>
  <r>
    <x v="9"/>
    <s v="Camphost Utilities SKN-223"/>
    <x v="181"/>
    <n v="9"/>
    <n v="777610"/>
    <x v="5"/>
  </r>
  <r>
    <x v="9"/>
    <s v="Camphost Utilities SKN-273"/>
    <x v="181"/>
    <n v="15"/>
    <n v="777610"/>
    <x v="5"/>
  </r>
  <r>
    <x v="9"/>
    <s v="Camphost Utilities SKN-273"/>
    <x v="221"/>
    <n v="1"/>
    <n v="777610"/>
    <x v="5"/>
  </r>
  <r>
    <x v="9"/>
    <s v="Camphost Utilities SKN-273"/>
    <x v="222"/>
    <n v="1"/>
    <n v="777610"/>
    <x v="5"/>
  </r>
  <r>
    <x v="9"/>
    <s v="Camphost Utilities SKN-273"/>
    <x v="223"/>
    <n v="1"/>
    <n v="777610"/>
    <x v="5"/>
  </r>
  <r>
    <x v="9"/>
    <s v="Camphost Utilities SKN-275"/>
    <x v="181"/>
    <n v="20"/>
    <n v="777610"/>
    <x v="5"/>
  </r>
  <r>
    <x v="9"/>
    <s v="Camphost Utilities SKN-319"/>
    <x v="181"/>
    <n v="19"/>
    <n v="777610"/>
    <x v="5"/>
  </r>
  <r>
    <x v="9"/>
    <s v="Camphost Utilities SKN-319"/>
    <x v="224"/>
    <n v="1"/>
    <n v="777610"/>
    <x v="5"/>
  </r>
  <r>
    <x v="9"/>
    <s v="Camphost Utilities SKN-337"/>
    <x v="181"/>
    <n v="5"/>
    <n v="777610"/>
    <x v="5"/>
  </r>
  <r>
    <x v="9"/>
    <s v="Camphost Utilities SKN-337"/>
    <x v="225"/>
    <n v="2"/>
    <n v="777610"/>
    <x v="5"/>
  </r>
  <r>
    <x v="9"/>
    <s v="Camphost Utilities SKN-372"/>
    <x v="181"/>
    <n v="6"/>
    <n v="777610"/>
    <x v="5"/>
  </r>
  <r>
    <x v="9"/>
    <s v="Camphost Utilities SKN-372"/>
    <x v="226"/>
    <n v="1"/>
    <n v="777610"/>
    <x v="5"/>
  </r>
  <r>
    <x v="9"/>
    <s v="Camphost Utilities SKN-372"/>
    <x v="227"/>
    <n v="1"/>
    <n v="777610"/>
    <x v="5"/>
  </r>
  <r>
    <x v="9"/>
    <s v="Camphost Utilities SKN-372"/>
    <x v="228"/>
    <n v="1"/>
    <n v="777610"/>
    <x v="5"/>
  </r>
  <r>
    <x v="9"/>
    <s v="Camphost Utilities SKN-372"/>
    <x v="229"/>
    <n v="1"/>
    <n v="777610"/>
    <x v="5"/>
  </r>
  <r>
    <x v="9"/>
    <s v="Camphost Utilities SKN-380"/>
    <x v="181"/>
    <n v="4"/>
    <n v="777610"/>
    <x v="5"/>
  </r>
  <r>
    <x v="9"/>
    <s v="Camphost Utilities SKN-380"/>
    <x v="230"/>
    <n v="6"/>
    <n v="777610"/>
    <x v="5"/>
  </r>
  <r>
    <x v="9"/>
    <s v="Camphost Utilities SKN-Maint"/>
    <x v="231"/>
    <n v="2"/>
    <m/>
    <x v="5"/>
  </r>
  <r>
    <x v="9"/>
    <s v="Camphost Utilities SKN-MAINT"/>
    <x v="181"/>
    <n v="5"/>
    <n v="777610"/>
    <x v="5"/>
  </r>
  <r>
    <x v="9"/>
    <s v="Camphost Utilities SKN-MAINT"/>
    <x v="232"/>
    <n v="3"/>
    <n v="777610"/>
    <x v="5"/>
  </r>
  <r>
    <x v="10"/>
    <s v="Camping"/>
    <x v="233"/>
    <n v="2"/>
    <m/>
    <x v="5"/>
  </r>
  <r>
    <x v="10"/>
    <s v="Camping"/>
    <x v="234"/>
    <n v="124"/>
    <m/>
    <x v="5"/>
  </r>
  <r>
    <x v="10"/>
    <s v="Camping"/>
    <x v="235"/>
    <n v="4"/>
    <m/>
    <x v="5"/>
  </r>
  <r>
    <x v="10"/>
    <s v="Camping"/>
    <x v="236"/>
    <n v="2"/>
    <m/>
    <x v="5"/>
  </r>
  <r>
    <x v="10"/>
    <s v="Camping"/>
    <x v="237"/>
    <n v="55"/>
    <m/>
    <x v="4"/>
  </r>
  <r>
    <x v="10"/>
    <s v="Camping"/>
    <x v="238"/>
    <n v="1"/>
    <m/>
    <x v="5"/>
  </r>
  <r>
    <x v="3"/>
    <s v="Camping"/>
    <x v="239"/>
    <n v="96"/>
    <m/>
    <x v="4"/>
  </r>
  <r>
    <x v="3"/>
    <s v="Camping"/>
    <x v="237"/>
    <n v="58"/>
    <m/>
    <x v="4"/>
  </r>
  <r>
    <x v="11"/>
    <s v="Camping"/>
    <x v="240"/>
    <n v="8"/>
    <m/>
    <x v="5"/>
  </r>
  <r>
    <x v="11"/>
    <s v="Camping"/>
    <x v="237"/>
    <n v="78"/>
    <m/>
    <x v="4"/>
  </r>
  <r>
    <x v="11"/>
    <s v="Camping"/>
    <x v="238"/>
    <n v="2"/>
    <m/>
    <x v="5"/>
  </r>
  <r>
    <x v="9"/>
    <s v="Camping"/>
    <x v="241"/>
    <n v="2"/>
    <m/>
    <x v="2"/>
  </r>
  <r>
    <x v="9"/>
    <s v="Camping"/>
    <x v="234"/>
    <n v="457"/>
    <m/>
    <x v="5"/>
  </r>
  <r>
    <x v="9"/>
    <s v="Camping"/>
    <x v="235"/>
    <n v="8"/>
    <m/>
    <x v="5"/>
  </r>
  <r>
    <x v="9"/>
    <s v="Camping"/>
    <x v="236"/>
    <n v="5"/>
    <m/>
    <x v="5"/>
  </r>
  <r>
    <x v="9"/>
    <s v="Camping"/>
    <x v="242"/>
    <n v="13"/>
    <m/>
    <x v="4"/>
  </r>
  <r>
    <x v="9"/>
    <s v="Camping"/>
    <x v="240"/>
    <n v="10"/>
    <m/>
    <x v="5"/>
  </r>
  <r>
    <x v="9"/>
    <s v="Camping"/>
    <x v="81"/>
    <n v="4"/>
    <m/>
    <x v="2"/>
  </r>
  <r>
    <x v="12"/>
    <s v="Camping"/>
    <x v="243"/>
    <n v="7"/>
    <m/>
    <x v="5"/>
  </r>
  <r>
    <x v="12"/>
    <s v="Camping"/>
    <x v="238"/>
    <n v="1"/>
    <m/>
    <x v="5"/>
  </r>
  <r>
    <x v="4"/>
    <s v="Camping"/>
    <x v="153"/>
    <n v="16"/>
    <m/>
    <x v="4"/>
  </r>
  <r>
    <x v="4"/>
    <s v="Camping"/>
    <x v="244"/>
    <n v="4"/>
    <m/>
    <x v="4"/>
  </r>
  <r>
    <x v="4"/>
    <s v="Camping"/>
    <x v="238"/>
    <n v="1"/>
    <m/>
    <x v="5"/>
  </r>
  <r>
    <x v="4"/>
    <s v="Camping"/>
    <x v="245"/>
    <n v="12"/>
    <m/>
    <x v="4"/>
  </r>
  <r>
    <x v="13"/>
    <s v="Camping"/>
    <x v="237"/>
    <n v="10"/>
    <m/>
    <x v="4"/>
  </r>
  <r>
    <x v="8"/>
    <s v="Camping"/>
    <x v="246"/>
    <n v="2"/>
    <m/>
    <x v="2"/>
  </r>
  <r>
    <x v="8"/>
    <s v="Camping"/>
    <x v="241"/>
    <n v="1"/>
    <m/>
    <x v="2"/>
  </r>
  <r>
    <x v="8"/>
    <s v="Camping"/>
    <x v="247"/>
    <n v="1"/>
    <m/>
    <x v="2"/>
  </r>
  <r>
    <x v="8"/>
    <s v="Camping"/>
    <x v="238"/>
    <n v="4"/>
    <s v="admissions"/>
    <x v="5"/>
  </r>
  <r>
    <x v="8"/>
    <s v="Camping"/>
    <x v="248"/>
    <n v="2"/>
    <n v="741020"/>
    <x v="2"/>
  </r>
  <r>
    <x v="8"/>
    <s v="Camping"/>
    <x v="248"/>
    <n v="3"/>
    <n v="741020"/>
    <x v="2"/>
  </r>
  <r>
    <x v="8"/>
    <s v="Camping"/>
    <x v="248"/>
    <n v="9"/>
    <n v="741020"/>
    <x v="2"/>
  </r>
  <r>
    <x v="8"/>
    <s v="Camping"/>
    <x v="248"/>
    <n v="6"/>
    <n v="741020"/>
    <x v="2"/>
  </r>
  <r>
    <x v="8"/>
    <s v="Camping"/>
    <x v="248"/>
    <n v="2"/>
    <n v="741020"/>
    <x v="2"/>
  </r>
  <r>
    <x v="8"/>
    <s v="Camping"/>
    <x v="248"/>
    <n v="3"/>
    <n v="741020"/>
    <x v="2"/>
  </r>
  <r>
    <x v="8"/>
    <s v="Camping"/>
    <x v="248"/>
    <n v="2"/>
    <n v="741020"/>
    <x v="2"/>
  </r>
  <r>
    <x v="8"/>
    <s v="Camping"/>
    <x v="248"/>
    <n v="1"/>
    <n v="741020"/>
    <x v="2"/>
  </r>
  <r>
    <x v="8"/>
    <s v="Camping"/>
    <x v="248"/>
    <n v="2"/>
    <n v="741020"/>
    <x v="2"/>
  </r>
  <r>
    <x v="8"/>
    <s v="Camping"/>
    <x v="248"/>
    <n v="3"/>
    <n v="741020"/>
    <x v="2"/>
  </r>
  <r>
    <x v="8"/>
    <s v="Camping"/>
    <x v="248"/>
    <n v="3"/>
    <n v="741020"/>
    <x v="2"/>
  </r>
  <r>
    <x v="8"/>
    <s v="Camping"/>
    <x v="248"/>
    <n v="2"/>
    <n v="741020"/>
    <x v="2"/>
  </r>
  <r>
    <x v="8"/>
    <s v="Camping"/>
    <x v="248"/>
    <n v="1"/>
    <n v="741020"/>
    <x v="2"/>
  </r>
  <r>
    <x v="8"/>
    <s v="Camping"/>
    <x v="248"/>
    <n v="6"/>
    <n v="741020"/>
    <x v="2"/>
  </r>
  <r>
    <x v="8"/>
    <s v="Camping"/>
    <x v="248"/>
    <n v="5"/>
    <n v="741020"/>
    <x v="2"/>
  </r>
  <r>
    <x v="8"/>
    <s v="Camping"/>
    <x v="248"/>
    <n v="5"/>
    <n v="741020"/>
    <x v="2"/>
  </r>
  <r>
    <x v="8"/>
    <s v="Camping"/>
    <x v="248"/>
    <n v="2"/>
    <n v="741020"/>
    <x v="2"/>
  </r>
  <r>
    <x v="8"/>
    <s v="Camping"/>
    <x v="248"/>
    <n v="4"/>
    <n v="741020"/>
    <x v="2"/>
  </r>
  <r>
    <x v="8"/>
    <s v="Camping"/>
    <x v="248"/>
    <n v="8"/>
    <n v="741020"/>
    <x v="2"/>
  </r>
  <r>
    <x v="8"/>
    <s v="Camping"/>
    <x v="248"/>
    <n v="6"/>
    <n v="741020"/>
    <x v="2"/>
  </r>
  <r>
    <x v="8"/>
    <s v="Camping"/>
    <x v="248"/>
    <n v="4"/>
    <n v="741020"/>
    <x v="2"/>
  </r>
  <r>
    <x v="8"/>
    <s v="Camping"/>
    <x v="248"/>
    <n v="6"/>
    <n v="741020"/>
    <x v="2"/>
  </r>
  <r>
    <x v="8"/>
    <s v="Camping"/>
    <x v="248"/>
    <n v="2"/>
    <n v="741020"/>
    <x v="2"/>
  </r>
  <r>
    <x v="8"/>
    <s v="Camping"/>
    <x v="248"/>
    <n v="3"/>
    <n v="741020"/>
    <x v="2"/>
  </r>
  <r>
    <x v="8"/>
    <s v="Camping"/>
    <x v="248"/>
    <n v="2"/>
    <n v="741020"/>
    <x v="2"/>
  </r>
  <r>
    <x v="8"/>
    <s v="Camping"/>
    <x v="248"/>
    <n v="2"/>
    <n v="741020"/>
    <x v="2"/>
  </r>
  <r>
    <x v="8"/>
    <s v="Camping"/>
    <x v="248"/>
    <n v="4"/>
    <n v="741020"/>
    <x v="2"/>
  </r>
  <r>
    <x v="8"/>
    <s v="Camping"/>
    <x v="248"/>
    <n v="2"/>
    <n v="741020"/>
    <x v="2"/>
  </r>
  <r>
    <x v="8"/>
    <s v="Camping"/>
    <x v="248"/>
    <n v="2"/>
    <n v="741020"/>
    <x v="2"/>
  </r>
  <r>
    <x v="8"/>
    <s v="Camping"/>
    <x v="248"/>
    <n v="1"/>
    <n v="741020"/>
    <x v="2"/>
  </r>
  <r>
    <x v="8"/>
    <s v="Camping"/>
    <x v="248"/>
    <n v="1"/>
    <n v="741020"/>
    <x v="2"/>
  </r>
  <r>
    <x v="8"/>
    <s v="Camping"/>
    <x v="248"/>
    <n v="2"/>
    <n v="741020"/>
    <x v="2"/>
  </r>
  <r>
    <x v="8"/>
    <s v="Camping"/>
    <x v="248"/>
    <n v="-1"/>
    <n v="741020"/>
    <x v="2"/>
  </r>
  <r>
    <x v="8"/>
    <s v="Camping"/>
    <x v="248"/>
    <n v="3"/>
    <n v="741020"/>
    <x v="2"/>
  </r>
  <r>
    <x v="8"/>
    <s v="Camping"/>
    <x v="248"/>
    <n v="1"/>
    <n v="741020"/>
    <x v="2"/>
  </r>
  <r>
    <x v="8"/>
    <s v="Camping"/>
    <x v="248"/>
    <n v="4"/>
    <n v="741020"/>
    <x v="2"/>
  </r>
  <r>
    <x v="8"/>
    <s v="Camping"/>
    <x v="248"/>
    <n v="3"/>
    <n v="741020"/>
    <x v="2"/>
  </r>
  <r>
    <x v="8"/>
    <s v="Camping"/>
    <x v="248"/>
    <n v="4"/>
    <n v="741020"/>
    <x v="2"/>
  </r>
  <r>
    <x v="8"/>
    <s v="Camping"/>
    <x v="248"/>
    <n v="4"/>
    <n v="741020"/>
    <x v="2"/>
  </r>
  <r>
    <x v="8"/>
    <s v="Camping"/>
    <x v="248"/>
    <n v="2"/>
    <n v="741020"/>
    <x v="2"/>
  </r>
  <r>
    <x v="8"/>
    <s v="Camping"/>
    <x v="248"/>
    <n v="4"/>
    <n v="741020"/>
    <x v="2"/>
  </r>
  <r>
    <x v="8"/>
    <s v="Camping"/>
    <x v="248"/>
    <n v="3"/>
    <n v="741020"/>
    <x v="2"/>
  </r>
  <r>
    <x v="8"/>
    <s v="Camping"/>
    <x v="248"/>
    <n v="4"/>
    <n v="741020"/>
    <x v="2"/>
  </r>
  <r>
    <x v="8"/>
    <s v="Camping"/>
    <x v="248"/>
    <n v="2"/>
    <n v="741020"/>
    <x v="2"/>
  </r>
  <r>
    <x v="8"/>
    <s v="Camping"/>
    <x v="248"/>
    <n v="2"/>
    <n v="741020"/>
    <x v="2"/>
  </r>
  <r>
    <x v="8"/>
    <s v="Camping"/>
    <x v="248"/>
    <n v="2"/>
    <n v="741020"/>
    <x v="2"/>
  </r>
  <r>
    <x v="8"/>
    <s v="Camping"/>
    <x v="248"/>
    <n v="4"/>
    <n v="741020"/>
    <x v="2"/>
  </r>
  <r>
    <x v="8"/>
    <s v="Camping"/>
    <x v="248"/>
    <n v="6"/>
    <n v="741020"/>
    <x v="2"/>
  </r>
  <r>
    <x v="8"/>
    <s v="Camping"/>
    <x v="248"/>
    <n v="1"/>
    <n v="741020"/>
    <x v="2"/>
  </r>
  <r>
    <x v="8"/>
    <s v="Camping"/>
    <x v="248"/>
    <n v="3"/>
    <n v="741020"/>
    <x v="2"/>
  </r>
  <r>
    <x v="8"/>
    <s v="Camping"/>
    <x v="248"/>
    <n v="2"/>
    <n v="741020"/>
    <x v="2"/>
  </r>
  <r>
    <x v="8"/>
    <s v="Camping"/>
    <x v="248"/>
    <n v="2"/>
    <n v="741020"/>
    <x v="2"/>
  </r>
  <r>
    <x v="8"/>
    <s v="Camping"/>
    <x v="248"/>
    <n v="2"/>
    <n v="741020"/>
    <x v="2"/>
  </r>
  <r>
    <x v="8"/>
    <s v="Camping"/>
    <x v="248"/>
    <n v="10"/>
    <n v="741020"/>
    <x v="2"/>
  </r>
  <r>
    <x v="8"/>
    <s v="Camping"/>
    <x v="248"/>
    <n v="4"/>
    <n v="741020"/>
    <x v="2"/>
  </r>
  <r>
    <x v="8"/>
    <s v="Camping"/>
    <x v="248"/>
    <n v="8"/>
    <n v="741020"/>
    <x v="2"/>
  </r>
  <r>
    <x v="9"/>
    <s v="Camping"/>
    <x v="248"/>
    <n v="6"/>
    <n v="741020"/>
    <x v="2"/>
  </r>
  <r>
    <x v="9"/>
    <s v="Camping"/>
    <x v="248"/>
    <n v="6"/>
    <n v="741020"/>
    <x v="2"/>
  </r>
  <r>
    <x v="9"/>
    <s v="Camping"/>
    <x v="248"/>
    <n v="3"/>
    <n v="741020"/>
    <x v="2"/>
  </r>
  <r>
    <x v="9"/>
    <s v="Camping"/>
    <x v="248"/>
    <n v="4"/>
    <n v="741020"/>
    <x v="2"/>
  </r>
  <r>
    <x v="9"/>
    <s v="Camping"/>
    <x v="248"/>
    <n v="4"/>
    <n v="741020"/>
    <x v="2"/>
  </r>
  <r>
    <x v="9"/>
    <s v="Camping"/>
    <x v="248"/>
    <n v="1"/>
    <n v="741020"/>
    <x v="2"/>
  </r>
  <r>
    <x v="9"/>
    <s v="Camping"/>
    <x v="248"/>
    <n v="4"/>
    <n v="741020"/>
    <x v="2"/>
  </r>
  <r>
    <x v="9"/>
    <s v="Camping"/>
    <x v="248"/>
    <n v="3"/>
    <n v="741020"/>
    <x v="2"/>
  </r>
  <r>
    <x v="9"/>
    <s v="Camping"/>
    <x v="248"/>
    <n v="2"/>
    <n v="741020"/>
    <x v="2"/>
  </r>
  <r>
    <x v="9"/>
    <s v="Camping"/>
    <x v="248"/>
    <n v="4"/>
    <n v="741020"/>
    <x v="2"/>
  </r>
  <r>
    <x v="9"/>
    <s v="Camping"/>
    <x v="248"/>
    <n v="7"/>
    <n v="741020"/>
    <x v="2"/>
  </r>
  <r>
    <x v="9"/>
    <s v="Camping"/>
    <x v="248"/>
    <n v="2"/>
    <n v="741020"/>
    <x v="2"/>
  </r>
  <r>
    <x v="9"/>
    <s v="Camping"/>
    <x v="248"/>
    <n v="3"/>
    <n v="741020"/>
    <x v="2"/>
  </r>
  <r>
    <x v="9"/>
    <s v="Camping"/>
    <x v="248"/>
    <n v="3"/>
    <n v="741020"/>
    <x v="2"/>
  </r>
  <r>
    <x v="9"/>
    <s v="Camping"/>
    <x v="248"/>
    <n v="3"/>
    <n v="741020"/>
    <x v="2"/>
  </r>
  <r>
    <x v="9"/>
    <s v="Camping"/>
    <x v="248"/>
    <n v="4"/>
    <n v="741020"/>
    <x v="2"/>
  </r>
  <r>
    <x v="9"/>
    <s v="Camping"/>
    <x v="248"/>
    <n v="2"/>
    <n v="741020"/>
    <x v="2"/>
  </r>
  <r>
    <x v="9"/>
    <s v="Camping"/>
    <x v="248"/>
    <n v="10"/>
    <n v="741020"/>
    <x v="2"/>
  </r>
  <r>
    <x v="9"/>
    <s v="Camping"/>
    <x v="248"/>
    <n v="4"/>
    <n v="741020"/>
    <x v="2"/>
  </r>
  <r>
    <x v="9"/>
    <s v="Camping"/>
    <x v="248"/>
    <n v="5"/>
    <n v="741020"/>
    <x v="2"/>
  </r>
  <r>
    <x v="9"/>
    <s v="Camping"/>
    <x v="248"/>
    <n v="4"/>
    <n v="741020"/>
    <x v="2"/>
  </r>
  <r>
    <x v="9"/>
    <s v="Camping"/>
    <x v="248"/>
    <n v="3"/>
    <n v="741020"/>
    <x v="2"/>
  </r>
  <r>
    <x v="9"/>
    <s v="Camping"/>
    <x v="248"/>
    <n v="3"/>
    <n v="741020"/>
    <x v="2"/>
  </r>
  <r>
    <x v="9"/>
    <s v="Camping"/>
    <x v="248"/>
    <n v="5"/>
    <n v="741020"/>
    <x v="2"/>
  </r>
  <r>
    <x v="9"/>
    <s v="Camping"/>
    <x v="248"/>
    <n v="4"/>
    <n v="741020"/>
    <x v="2"/>
  </r>
  <r>
    <x v="9"/>
    <s v="Camping"/>
    <x v="248"/>
    <n v="3"/>
    <n v="741020"/>
    <x v="2"/>
  </r>
  <r>
    <x v="9"/>
    <s v="Camping"/>
    <x v="248"/>
    <n v="3"/>
    <n v="741020"/>
    <x v="2"/>
  </r>
  <r>
    <x v="9"/>
    <s v="Camping"/>
    <x v="248"/>
    <n v="2"/>
    <n v="741020"/>
    <x v="2"/>
  </r>
  <r>
    <x v="9"/>
    <s v="Camping"/>
    <x v="248"/>
    <n v="8"/>
    <n v="741020"/>
    <x v="2"/>
  </r>
  <r>
    <x v="9"/>
    <s v="Camping"/>
    <x v="248"/>
    <n v="2"/>
    <n v="741020"/>
    <x v="2"/>
  </r>
  <r>
    <x v="9"/>
    <s v="Camping"/>
    <x v="248"/>
    <n v="10"/>
    <n v="741020"/>
    <x v="2"/>
  </r>
  <r>
    <x v="9"/>
    <s v="Camping"/>
    <x v="248"/>
    <n v="3"/>
    <n v="741020"/>
    <x v="2"/>
  </r>
  <r>
    <x v="9"/>
    <s v="Camping"/>
    <x v="248"/>
    <n v="3"/>
    <n v="741020"/>
    <x v="2"/>
  </r>
  <r>
    <x v="9"/>
    <s v="Camping"/>
    <x v="248"/>
    <n v="2"/>
    <n v="741020"/>
    <x v="2"/>
  </r>
  <r>
    <x v="9"/>
    <s v="Camping"/>
    <x v="248"/>
    <n v="2"/>
    <n v="741020"/>
    <x v="2"/>
  </r>
  <r>
    <x v="9"/>
    <s v="Camping"/>
    <x v="248"/>
    <n v="4"/>
    <n v="741020"/>
    <x v="2"/>
  </r>
  <r>
    <x v="9"/>
    <s v="Camping"/>
    <x v="248"/>
    <n v="4"/>
    <n v="741020"/>
    <x v="2"/>
  </r>
  <r>
    <x v="9"/>
    <s v="Camping"/>
    <x v="248"/>
    <n v="3"/>
    <n v="741020"/>
    <x v="2"/>
  </r>
  <r>
    <x v="9"/>
    <s v="Camping"/>
    <x v="248"/>
    <n v="3"/>
    <n v="741020"/>
    <x v="2"/>
  </r>
  <r>
    <x v="9"/>
    <s v="Camping"/>
    <x v="248"/>
    <n v="3"/>
    <n v="741020"/>
    <x v="2"/>
  </r>
  <r>
    <x v="9"/>
    <s v="Camping"/>
    <x v="248"/>
    <n v="9"/>
    <n v="741020"/>
    <x v="2"/>
  </r>
  <r>
    <x v="9"/>
    <s v="Camping"/>
    <x v="248"/>
    <n v="6"/>
    <n v="741020"/>
    <x v="2"/>
  </r>
  <r>
    <x v="9"/>
    <s v="Camping"/>
    <x v="248"/>
    <n v="2"/>
    <n v="741020"/>
    <x v="2"/>
  </r>
  <r>
    <x v="9"/>
    <s v="Camping"/>
    <x v="248"/>
    <n v="2"/>
    <n v="741020"/>
    <x v="2"/>
  </r>
  <r>
    <x v="9"/>
    <s v="Camping"/>
    <x v="248"/>
    <n v="8"/>
    <n v="741020"/>
    <x v="2"/>
  </r>
  <r>
    <x v="9"/>
    <s v="Camping"/>
    <x v="248"/>
    <n v="3"/>
    <n v="741020"/>
    <x v="2"/>
  </r>
  <r>
    <x v="9"/>
    <s v="Camping"/>
    <x v="248"/>
    <n v="3"/>
    <n v="741020"/>
    <x v="2"/>
  </r>
  <r>
    <x v="9"/>
    <s v="Camping"/>
    <x v="248"/>
    <n v="2"/>
    <n v="741020"/>
    <x v="2"/>
  </r>
  <r>
    <x v="9"/>
    <s v="Camping"/>
    <x v="248"/>
    <n v="2"/>
    <n v="741020"/>
    <x v="2"/>
  </r>
  <r>
    <x v="9"/>
    <s v="Camping"/>
    <x v="248"/>
    <n v="3"/>
    <n v="741020"/>
    <x v="2"/>
  </r>
  <r>
    <x v="9"/>
    <s v="Camping"/>
    <x v="248"/>
    <n v="6"/>
    <n v="741020"/>
    <x v="2"/>
  </r>
  <r>
    <x v="9"/>
    <s v="Camping"/>
    <x v="248"/>
    <n v="2"/>
    <n v="741020"/>
    <x v="2"/>
  </r>
  <r>
    <x v="9"/>
    <s v="Camping"/>
    <x v="248"/>
    <n v="9"/>
    <n v="741020"/>
    <x v="2"/>
  </r>
  <r>
    <x v="9"/>
    <s v="Camping"/>
    <x v="248"/>
    <n v="2"/>
    <n v="741020"/>
    <x v="2"/>
  </r>
  <r>
    <x v="9"/>
    <s v="Camping"/>
    <x v="248"/>
    <n v="2"/>
    <n v="741020"/>
    <x v="2"/>
  </r>
  <r>
    <x v="9"/>
    <s v="Camping"/>
    <x v="248"/>
    <n v="3"/>
    <n v="741020"/>
    <x v="2"/>
  </r>
  <r>
    <x v="9"/>
    <s v="Camping"/>
    <x v="248"/>
    <n v="6"/>
    <n v="741020"/>
    <x v="2"/>
  </r>
  <r>
    <x v="9"/>
    <s v="Camping"/>
    <x v="248"/>
    <n v="2"/>
    <n v="741020"/>
    <x v="2"/>
  </r>
  <r>
    <x v="9"/>
    <s v="Camping"/>
    <x v="248"/>
    <n v="1"/>
    <n v="741020"/>
    <x v="2"/>
  </r>
  <r>
    <x v="9"/>
    <s v="Camping"/>
    <x v="248"/>
    <n v="2"/>
    <n v="741020"/>
    <x v="2"/>
  </r>
  <r>
    <x v="9"/>
    <s v="Camping"/>
    <x v="248"/>
    <n v="3"/>
    <n v="741020"/>
    <x v="2"/>
  </r>
  <r>
    <x v="9"/>
    <s v="Camping"/>
    <x v="248"/>
    <n v="4"/>
    <n v="741020"/>
    <x v="2"/>
  </r>
  <r>
    <x v="9"/>
    <s v="Camping"/>
    <x v="248"/>
    <n v="3"/>
    <n v="741020"/>
    <x v="2"/>
  </r>
  <r>
    <x v="9"/>
    <s v="Camping"/>
    <x v="248"/>
    <n v="6"/>
    <n v="741020"/>
    <x v="2"/>
  </r>
  <r>
    <x v="9"/>
    <s v="Camping"/>
    <x v="248"/>
    <n v="3"/>
    <n v="741020"/>
    <x v="2"/>
  </r>
  <r>
    <x v="9"/>
    <s v="Camping"/>
    <x v="248"/>
    <n v="3"/>
    <n v="741020"/>
    <x v="2"/>
  </r>
  <r>
    <x v="9"/>
    <s v="Camping"/>
    <x v="248"/>
    <n v="1"/>
    <n v="741020"/>
    <x v="2"/>
  </r>
  <r>
    <x v="9"/>
    <s v="Camping"/>
    <x v="248"/>
    <n v="1"/>
    <n v="741020"/>
    <x v="2"/>
  </r>
  <r>
    <x v="9"/>
    <s v="Camping"/>
    <x v="248"/>
    <n v="2"/>
    <n v="741020"/>
    <x v="2"/>
  </r>
  <r>
    <x v="9"/>
    <s v="Camping"/>
    <x v="248"/>
    <n v="6"/>
    <n v="741020"/>
    <x v="2"/>
  </r>
  <r>
    <x v="9"/>
    <s v="Camping"/>
    <x v="248"/>
    <n v="3"/>
    <n v="741020"/>
    <x v="2"/>
  </r>
  <r>
    <x v="9"/>
    <s v="Camping"/>
    <x v="248"/>
    <n v="3"/>
    <n v="741020"/>
    <x v="2"/>
  </r>
  <r>
    <x v="9"/>
    <s v="Camping"/>
    <x v="248"/>
    <n v="3"/>
    <n v="741020"/>
    <x v="2"/>
  </r>
  <r>
    <x v="9"/>
    <s v="Camping"/>
    <x v="248"/>
    <n v="3"/>
    <n v="741020"/>
    <x v="2"/>
  </r>
  <r>
    <x v="9"/>
    <s v="Camping"/>
    <x v="248"/>
    <n v="9"/>
    <n v="741020"/>
    <x v="2"/>
  </r>
  <r>
    <x v="9"/>
    <s v="Camping"/>
    <x v="248"/>
    <n v="3"/>
    <n v="741020"/>
    <x v="2"/>
  </r>
  <r>
    <x v="9"/>
    <s v="Camping"/>
    <x v="248"/>
    <n v="6"/>
    <n v="741020"/>
    <x v="2"/>
  </r>
  <r>
    <x v="9"/>
    <s v="Camping"/>
    <x v="248"/>
    <n v="4"/>
    <n v="741020"/>
    <x v="2"/>
  </r>
  <r>
    <x v="9"/>
    <s v="Camping"/>
    <x v="248"/>
    <n v="2"/>
    <n v="741020"/>
    <x v="2"/>
  </r>
  <r>
    <x v="9"/>
    <s v="Camping"/>
    <x v="248"/>
    <n v="4"/>
    <n v="741020"/>
    <x v="2"/>
  </r>
  <r>
    <x v="9"/>
    <s v="Camping"/>
    <x v="248"/>
    <n v="2"/>
    <n v="741020"/>
    <x v="2"/>
  </r>
  <r>
    <x v="9"/>
    <s v="Camping"/>
    <x v="248"/>
    <n v="4"/>
    <n v="741020"/>
    <x v="2"/>
  </r>
  <r>
    <x v="9"/>
    <s v="Camping"/>
    <x v="248"/>
    <n v="4"/>
    <n v="741020"/>
    <x v="2"/>
  </r>
  <r>
    <x v="9"/>
    <s v="Camping"/>
    <x v="248"/>
    <n v="1"/>
    <n v="741020"/>
    <x v="2"/>
  </r>
  <r>
    <x v="9"/>
    <s v="Camping"/>
    <x v="248"/>
    <n v="2"/>
    <n v="741020"/>
    <x v="2"/>
  </r>
  <r>
    <x v="9"/>
    <s v="Camping"/>
    <x v="248"/>
    <n v="2"/>
    <n v="741020"/>
    <x v="2"/>
  </r>
  <r>
    <x v="9"/>
    <s v="Camping"/>
    <x v="248"/>
    <n v="1"/>
    <n v="741020"/>
    <x v="2"/>
  </r>
  <r>
    <x v="9"/>
    <s v="Camping"/>
    <x v="248"/>
    <n v="1"/>
    <n v="741020"/>
    <x v="2"/>
  </r>
  <r>
    <x v="9"/>
    <s v="Camping"/>
    <x v="248"/>
    <n v="4"/>
    <n v="741020"/>
    <x v="2"/>
  </r>
  <r>
    <x v="9"/>
    <s v="Camping"/>
    <x v="248"/>
    <n v="2"/>
    <n v="741020"/>
    <x v="2"/>
  </r>
  <r>
    <x v="9"/>
    <s v="Camping"/>
    <x v="248"/>
    <n v="4"/>
    <n v="741020"/>
    <x v="2"/>
  </r>
  <r>
    <x v="9"/>
    <s v="Camping"/>
    <x v="248"/>
    <n v="2"/>
    <n v="741020"/>
    <x v="2"/>
  </r>
  <r>
    <x v="9"/>
    <s v="Camping"/>
    <x v="248"/>
    <n v="9"/>
    <n v="741020"/>
    <x v="2"/>
  </r>
  <r>
    <x v="9"/>
    <s v="Camping"/>
    <x v="248"/>
    <n v="2"/>
    <n v="741020"/>
    <x v="2"/>
  </r>
  <r>
    <x v="9"/>
    <s v="Camping"/>
    <x v="248"/>
    <n v="2"/>
    <n v="741020"/>
    <x v="2"/>
  </r>
  <r>
    <x v="9"/>
    <s v="Camping"/>
    <x v="248"/>
    <n v="4"/>
    <n v="741020"/>
    <x v="2"/>
  </r>
  <r>
    <x v="9"/>
    <s v="Camping"/>
    <x v="248"/>
    <n v="6"/>
    <n v="741020"/>
    <x v="2"/>
  </r>
  <r>
    <x v="9"/>
    <s v="Camping"/>
    <x v="248"/>
    <n v="2"/>
    <n v="741020"/>
    <x v="2"/>
  </r>
  <r>
    <x v="9"/>
    <s v="Camping"/>
    <x v="248"/>
    <n v="6"/>
    <n v="741020"/>
    <x v="2"/>
  </r>
  <r>
    <x v="9"/>
    <s v="Camping"/>
    <x v="248"/>
    <n v="2"/>
    <n v="741020"/>
    <x v="2"/>
  </r>
  <r>
    <x v="9"/>
    <s v="Camping"/>
    <x v="248"/>
    <n v="2"/>
    <n v="741020"/>
    <x v="2"/>
  </r>
  <r>
    <x v="9"/>
    <s v="Camping"/>
    <x v="248"/>
    <n v="6"/>
    <n v="741020"/>
    <x v="2"/>
  </r>
  <r>
    <x v="9"/>
    <s v="Camping"/>
    <x v="248"/>
    <n v="4"/>
    <n v="741020"/>
    <x v="2"/>
  </r>
  <r>
    <x v="9"/>
    <s v="Camping"/>
    <x v="248"/>
    <n v="1"/>
    <n v="741020"/>
    <x v="2"/>
  </r>
  <r>
    <x v="9"/>
    <s v="Camping"/>
    <x v="248"/>
    <n v="1"/>
    <n v="741020"/>
    <x v="2"/>
  </r>
  <r>
    <x v="9"/>
    <s v="Camping"/>
    <x v="248"/>
    <n v="2"/>
    <n v="741020"/>
    <x v="2"/>
  </r>
  <r>
    <x v="9"/>
    <s v="Camping"/>
    <x v="248"/>
    <n v="2"/>
    <n v="741020"/>
    <x v="2"/>
  </r>
  <r>
    <x v="9"/>
    <s v="Camping"/>
    <x v="248"/>
    <n v="1"/>
    <n v="741020"/>
    <x v="2"/>
  </r>
  <r>
    <x v="9"/>
    <s v="Camping"/>
    <x v="248"/>
    <n v="8"/>
    <n v="741020"/>
    <x v="2"/>
  </r>
  <r>
    <x v="9"/>
    <s v="Camping"/>
    <x v="248"/>
    <n v="1"/>
    <n v="741020"/>
    <x v="2"/>
  </r>
  <r>
    <x v="9"/>
    <s v="Camping"/>
    <x v="248"/>
    <n v="4"/>
    <n v="741020"/>
    <x v="2"/>
  </r>
  <r>
    <x v="9"/>
    <s v="Camping"/>
    <x v="248"/>
    <n v="7"/>
    <n v="741020"/>
    <x v="2"/>
  </r>
  <r>
    <x v="9"/>
    <s v="Camping"/>
    <x v="248"/>
    <n v="4"/>
    <n v="741020"/>
    <x v="2"/>
  </r>
  <r>
    <x v="9"/>
    <s v="Camping"/>
    <x v="248"/>
    <n v="2"/>
    <n v="741020"/>
    <x v="2"/>
  </r>
  <r>
    <x v="11"/>
    <s v="Camping"/>
    <x v="248"/>
    <n v="4"/>
    <n v="741020"/>
    <x v="2"/>
  </r>
  <r>
    <x v="3"/>
    <s v="Camping"/>
    <x v="248"/>
    <n v="4"/>
    <n v="741020"/>
    <x v="2"/>
  </r>
  <r>
    <x v="3"/>
    <s v="Camping"/>
    <x v="248"/>
    <n v="2"/>
    <n v="741020"/>
    <x v="2"/>
  </r>
  <r>
    <x v="3"/>
    <s v="Camping"/>
    <x v="248"/>
    <n v="2"/>
    <n v="741020"/>
    <x v="2"/>
  </r>
  <r>
    <x v="3"/>
    <s v="Camping"/>
    <x v="248"/>
    <n v="2"/>
    <n v="741020"/>
    <x v="2"/>
  </r>
  <r>
    <x v="3"/>
    <s v="Camping"/>
    <x v="248"/>
    <n v="3"/>
    <n v="741020"/>
    <x v="2"/>
  </r>
  <r>
    <x v="10"/>
    <s v="Camping"/>
    <x v="248"/>
    <n v="2"/>
    <n v="741020"/>
    <x v="2"/>
  </r>
  <r>
    <x v="10"/>
    <s v="Camping"/>
    <x v="248"/>
    <n v="3"/>
    <n v="741020"/>
    <x v="2"/>
  </r>
  <r>
    <x v="10"/>
    <s v="Camping"/>
    <x v="248"/>
    <n v="4"/>
    <n v="741020"/>
    <x v="2"/>
  </r>
  <r>
    <x v="10"/>
    <s v="Camping"/>
    <x v="248"/>
    <n v="3"/>
    <n v="741020"/>
    <x v="2"/>
  </r>
  <r>
    <x v="10"/>
    <s v="Camping"/>
    <x v="248"/>
    <n v="2"/>
    <n v="741020"/>
    <x v="2"/>
  </r>
  <r>
    <x v="10"/>
    <s v="Camping"/>
    <x v="248"/>
    <n v="2"/>
    <n v="741020"/>
    <x v="2"/>
  </r>
  <r>
    <x v="10"/>
    <s v="Camping"/>
    <x v="248"/>
    <n v="2"/>
    <n v="741020"/>
    <x v="2"/>
  </r>
  <r>
    <x v="10"/>
    <s v="Camping"/>
    <x v="248"/>
    <n v="2"/>
    <n v="741020"/>
    <x v="2"/>
  </r>
  <r>
    <x v="10"/>
    <s v="Camping"/>
    <x v="248"/>
    <n v="2"/>
    <n v="741020"/>
    <x v="2"/>
  </r>
  <r>
    <x v="10"/>
    <s v="Camping"/>
    <x v="248"/>
    <n v="4"/>
    <n v="741020"/>
    <x v="2"/>
  </r>
  <r>
    <x v="10"/>
    <s v="Camping"/>
    <x v="248"/>
    <n v="2"/>
    <n v="741020"/>
    <x v="2"/>
  </r>
  <r>
    <x v="10"/>
    <s v="Camping"/>
    <x v="248"/>
    <n v="4"/>
    <n v="741020"/>
    <x v="2"/>
  </r>
  <r>
    <x v="10"/>
    <s v="Camping"/>
    <x v="248"/>
    <n v="2"/>
    <n v="741020"/>
    <x v="2"/>
  </r>
  <r>
    <x v="10"/>
    <s v="Camping"/>
    <x v="248"/>
    <n v="2"/>
    <n v="741020"/>
    <x v="2"/>
  </r>
  <r>
    <x v="10"/>
    <s v="Camping"/>
    <x v="248"/>
    <n v="1"/>
    <n v="741020"/>
    <x v="2"/>
  </r>
  <r>
    <x v="10"/>
    <s v="Camping"/>
    <x v="248"/>
    <n v="2"/>
    <n v="741020"/>
    <x v="2"/>
  </r>
  <r>
    <x v="10"/>
    <s v="Camping"/>
    <x v="248"/>
    <n v="2"/>
    <n v="741020"/>
    <x v="2"/>
  </r>
  <r>
    <x v="10"/>
    <s v="Camping"/>
    <x v="248"/>
    <n v="3"/>
    <n v="741020"/>
    <x v="2"/>
  </r>
  <r>
    <x v="10"/>
    <s v="Camping"/>
    <x v="248"/>
    <n v="3"/>
    <n v="741020"/>
    <x v="2"/>
  </r>
  <r>
    <x v="10"/>
    <s v="Camping"/>
    <x v="248"/>
    <n v="4"/>
    <n v="741020"/>
    <x v="2"/>
  </r>
  <r>
    <x v="10"/>
    <s v="Camping"/>
    <x v="248"/>
    <n v="6"/>
    <n v="741020"/>
    <x v="2"/>
  </r>
  <r>
    <x v="10"/>
    <s v="Camping"/>
    <x v="248"/>
    <n v="9"/>
    <n v="741020"/>
    <x v="2"/>
  </r>
  <r>
    <x v="10"/>
    <s v="Camping"/>
    <x v="248"/>
    <n v="4"/>
    <n v="741020"/>
    <x v="2"/>
  </r>
  <r>
    <x v="10"/>
    <s v="Camping"/>
    <x v="248"/>
    <n v="4"/>
    <n v="741020"/>
    <x v="2"/>
  </r>
  <r>
    <x v="10"/>
    <s v="Camping"/>
    <x v="248"/>
    <n v="2"/>
    <n v="741020"/>
    <x v="2"/>
  </r>
  <r>
    <x v="10"/>
    <s v="Camping"/>
    <x v="248"/>
    <n v="2"/>
    <n v="741020"/>
    <x v="2"/>
  </r>
  <r>
    <x v="10"/>
    <s v="Camping"/>
    <x v="248"/>
    <n v="8"/>
    <n v="741020"/>
    <x v="2"/>
  </r>
  <r>
    <x v="10"/>
    <s v="Camping"/>
    <x v="248"/>
    <n v="6"/>
    <n v="741020"/>
    <x v="2"/>
  </r>
  <r>
    <x v="10"/>
    <s v="Camping"/>
    <x v="248"/>
    <n v="3"/>
    <n v="741020"/>
    <x v="2"/>
  </r>
  <r>
    <x v="10"/>
    <s v="Camping"/>
    <x v="248"/>
    <n v="3"/>
    <n v="741020"/>
    <x v="2"/>
  </r>
  <r>
    <x v="10"/>
    <s v="Camping"/>
    <x v="248"/>
    <n v="4"/>
    <n v="741020"/>
    <x v="2"/>
  </r>
  <r>
    <x v="10"/>
    <s v="Camping"/>
    <x v="248"/>
    <n v="3"/>
    <n v="741020"/>
    <x v="2"/>
  </r>
  <r>
    <x v="10"/>
    <s v="Camping"/>
    <x v="248"/>
    <n v="2"/>
    <n v="741020"/>
    <x v="2"/>
  </r>
  <r>
    <x v="10"/>
    <s v="Camping"/>
    <x v="248"/>
    <n v="3"/>
    <n v="741020"/>
    <x v="2"/>
  </r>
  <r>
    <x v="10"/>
    <s v="Camping"/>
    <x v="248"/>
    <n v="4"/>
    <n v="741020"/>
    <x v="2"/>
  </r>
  <r>
    <x v="10"/>
    <s v="Camping"/>
    <x v="248"/>
    <n v="6"/>
    <n v="741020"/>
    <x v="2"/>
  </r>
  <r>
    <x v="10"/>
    <s v="Camping"/>
    <x v="248"/>
    <n v="4"/>
    <n v="741020"/>
    <x v="2"/>
  </r>
  <r>
    <x v="10"/>
    <s v="Camping"/>
    <x v="248"/>
    <n v="4"/>
    <n v="741020"/>
    <x v="2"/>
  </r>
  <r>
    <x v="10"/>
    <s v="Camping"/>
    <x v="248"/>
    <n v="2"/>
    <n v="741020"/>
    <x v="2"/>
  </r>
  <r>
    <x v="10"/>
    <s v="Camping"/>
    <x v="248"/>
    <n v="2"/>
    <n v="741020"/>
    <x v="2"/>
  </r>
  <r>
    <x v="10"/>
    <s v="Camping"/>
    <x v="248"/>
    <n v="2"/>
    <n v="741020"/>
    <x v="2"/>
  </r>
  <r>
    <x v="10"/>
    <s v="Camping"/>
    <x v="248"/>
    <n v="1"/>
    <n v="741020"/>
    <x v="2"/>
  </r>
  <r>
    <x v="10"/>
    <s v="Camping"/>
    <x v="248"/>
    <n v="2"/>
    <n v="741020"/>
    <x v="2"/>
  </r>
  <r>
    <x v="10"/>
    <s v="Camping"/>
    <x v="248"/>
    <n v="4"/>
    <n v="741020"/>
    <x v="2"/>
  </r>
  <r>
    <x v="10"/>
    <s v="Camping"/>
    <x v="248"/>
    <n v="2"/>
    <n v="741020"/>
    <x v="2"/>
  </r>
  <r>
    <x v="10"/>
    <s v="Camping"/>
    <x v="248"/>
    <n v="1"/>
    <n v="741020"/>
    <x v="2"/>
  </r>
  <r>
    <x v="10"/>
    <s v="Camping"/>
    <x v="248"/>
    <n v="3"/>
    <n v="741020"/>
    <x v="2"/>
  </r>
  <r>
    <x v="10"/>
    <s v="Camping"/>
    <x v="248"/>
    <n v="2"/>
    <n v="741020"/>
    <x v="2"/>
  </r>
  <r>
    <x v="10"/>
    <s v="Camping"/>
    <x v="248"/>
    <n v="4"/>
    <n v="741020"/>
    <x v="2"/>
  </r>
  <r>
    <x v="10"/>
    <s v="Camping"/>
    <x v="248"/>
    <n v="2"/>
    <n v="741020"/>
    <x v="2"/>
  </r>
  <r>
    <x v="10"/>
    <s v="Camping"/>
    <x v="248"/>
    <n v="2"/>
    <n v="741020"/>
    <x v="2"/>
  </r>
  <r>
    <x v="10"/>
    <s v="Camping"/>
    <x v="248"/>
    <n v="2"/>
    <n v="741020"/>
    <x v="2"/>
  </r>
  <r>
    <x v="10"/>
    <s v="Camping"/>
    <x v="248"/>
    <n v="2"/>
    <n v="741020"/>
    <x v="2"/>
  </r>
  <r>
    <x v="10"/>
    <s v="Camping"/>
    <x v="248"/>
    <n v="2"/>
    <n v="741020"/>
    <x v="2"/>
  </r>
  <r>
    <x v="10"/>
    <s v="Camping"/>
    <x v="248"/>
    <n v="1"/>
    <n v="741020"/>
    <x v="2"/>
  </r>
  <r>
    <x v="10"/>
    <s v="Camping"/>
    <x v="248"/>
    <n v="1"/>
    <n v="741020"/>
    <x v="2"/>
  </r>
  <r>
    <x v="10"/>
    <s v="Camping"/>
    <x v="248"/>
    <n v="4"/>
    <n v="741020"/>
    <x v="2"/>
  </r>
  <r>
    <x v="8"/>
    <s v="Camping"/>
    <x v="153"/>
    <n v="1"/>
    <m/>
    <x v="4"/>
  </r>
  <r>
    <x v="8"/>
    <s v="Camping"/>
    <x v="153"/>
    <n v="1"/>
    <m/>
    <x v="4"/>
  </r>
  <r>
    <x v="8"/>
    <s v="Camping"/>
    <x v="153"/>
    <n v="1"/>
    <m/>
    <x v="4"/>
  </r>
  <r>
    <x v="8"/>
    <s v="Camping"/>
    <x v="153"/>
    <n v="1"/>
    <m/>
    <x v="4"/>
  </r>
  <r>
    <x v="8"/>
    <s v="Camping"/>
    <x v="153"/>
    <n v="1"/>
    <m/>
    <x v="4"/>
  </r>
  <r>
    <x v="8"/>
    <s v="Camping"/>
    <x v="153"/>
    <n v="-1"/>
    <m/>
    <x v="4"/>
  </r>
  <r>
    <x v="8"/>
    <s v="Camping"/>
    <x v="153"/>
    <n v="1"/>
    <m/>
    <x v="4"/>
  </r>
  <r>
    <x v="8"/>
    <s v="Camping"/>
    <x v="153"/>
    <n v="1"/>
    <m/>
    <x v="4"/>
  </r>
  <r>
    <x v="8"/>
    <s v="Camping"/>
    <x v="153"/>
    <n v="1"/>
    <m/>
    <x v="4"/>
  </r>
  <r>
    <x v="8"/>
    <s v="Camping"/>
    <x v="153"/>
    <n v="1"/>
    <m/>
    <x v="4"/>
  </r>
  <r>
    <x v="8"/>
    <s v="Camping"/>
    <x v="153"/>
    <n v="1"/>
    <m/>
    <x v="4"/>
  </r>
  <r>
    <x v="8"/>
    <s v="Camping"/>
    <x v="153"/>
    <n v="0.5"/>
    <m/>
    <x v="4"/>
  </r>
  <r>
    <x v="9"/>
    <s v="Camping"/>
    <x v="153"/>
    <n v="1"/>
    <m/>
    <x v="4"/>
  </r>
  <r>
    <x v="9"/>
    <s v="Camping"/>
    <x v="153"/>
    <n v="1"/>
    <m/>
    <x v="4"/>
  </r>
  <r>
    <x v="9"/>
    <s v="Camping"/>
    <x v="153"/>
    <n v="1"/>
    <m/>
    <x v="4"/>
  </r>
  <r>
    <x v="9"/>
    <s v="Camping"/>
    <x v="153"/>
    <n v="1"/>
    <m/>
    <x v="4"/>
  </r>
  <r>
    <x v="9"/>
    <s v="Camping"/>
    <x v="153"/>
    <n v="1"/>
    <m/>
    <x v="4"/>
  </r>
  <r>
    <x v="9"/>
    <s v="Camping"/>
    <x v="153"/>
    <n v="1"/>
    <m/>
    <x v="4"/>
  </r>
  <r>
    <x v="9"/>
    <s v="Camping"/>
    <x v="153"/>
    <n v="1"/>
    <m/>
    <x v="4"/>
  </r>
  <r>
    <x v="9"/>
    <s v="Camping"/>
    <x v="153"/>
    <n v="1"/>
    <m/>
    <x v="4"/>
  </r>
  <r>
    <x v="11"/>
    <s v="Camping"/>
    <x v="153"/>
    <n v="1"/>
    <m/>
    <x v="4"/>
  </r>
  <r>
    <x v="8"/>
    <s v="Camping"/>
    <x v="249"/>
    <n v="-20"/>
    <m/>
    <x v="2"/>
  </r>
  <r>
    <x v="11"/>
    <s v="Camping"/>
    <x v="249"/>
    <n v="-110"/>
    <m/>
    <x v="2"/>
  </r>
  <r>
    <x v="3"/>
    <s v="Camping"/>
    <x v="249"/>
    <n v="5"/>
    <m/>
    <x v="2"/>
  </r>
  <r>
    <x v="3"/>
    <s v="Camping"/>
    <x v="249"/>
    <n v="-5"/>
    <m/>
    <x v="2"/>
  </r>
  <r>
    <x v="3"/>
    <s v="Camping"/>
    <x v="249"/>
    <n v="1"/>
    <m/>
    <x v="2"/>
  </r>
  <r>
    <x v="3"/>
    <s v="Camping"/>
    <x v="249"/>
    <n v="2"/>
    <m/>
    <x v="2"/>
  </r>
  <r>
    <x v="3"/>
    <s v="Camping"/>
    <x v="249"/>
    <n v="1"/>
    <m/>
    <x v="2"/>
  </r>
  <r>
    <x v="3"/>
    <s v="Camping"/>
    <x v="249"/>
    <n v="8"/>
    <m/>
    <x v="2"/>
  </r>
  <r>
    <x v="3"/>
    <s v="Camping"/>
    <x v="249"/>
    <n v="2"/>
    <m/>
    <x v="2"/>
  </r>
  <r>
    <x v="3"/>
    <s v="Camping"/>
    <x v="249"/>
    <n v="2"/>
    <m/>
    <x v="2"/>
  </r>
  <r>
    <x v="3"/>
    <s v="Camping"/>
    <x v="249"/>
    <n v="1"/>
    <m/>
    <x v="2"/>
  </r>
  <r>
    <x v="3"/>
    <s v="Camping"/>
    <x v="249"/>
    <n v="2"/>
    <m/>
    <x v="2"/>
  </r>
  <r>
    <x v="3"/>
    <s v="Camping"/>
    <x v="249"/>
    <n v="1"/>
    <m/>
    <x v="2"/>
  </r>
  <r>
    <x v="3"/>
    <s v="Camping"/>
    <x v="249"/>
    <n v="1"/>
    <m/>
    <x v="2"/>
  </r>
  <r>
    <x v="3"/>
    <s v="Camping"/>
    <x v="249"/>
    <n v="1"/>
    <m/>
    <x v="2"/>
  </r>
  <r>
    <x v="3"/>
    <s v="Camping"/>
    <x v="249"/>
    <n v="2"/>
    <m/>
    <x v="2"/>
  </r>
  <r>
    <x v="3"/>
    <s v="Camping"/>
    <x v="249"/>
    <n v="2"/>
    <m/>
    <x v="2"/>
  </r>
  <r>
    <x v="3"/>
    <s v="Camping"/>
    <x v="249"/>
    <n v="4"/>
    <m/>
    <x v="2"/>
  </r>
  <r>
    <x v="3"/>
    <s v="Camping"/>
    <x v="249"/>
    <n v="1"/>
    <m/>
    <x v="2"/>
  </r>
  <r>
    <x v="4"/>
    <s v="Camping"/>
    <x v="249"/>
    <n v="98.74"/>
    <m/>
    <x v="2"/>
  </r>
  <r>
    <x v="4"/>
    <s v="Camping"/>
    <x v="249"/>
    <n v="6"/>
    <m/>
    <x v="2"/>
  </r>
  <r>
    <x v="4"/>
    <s v="Camping"/>
    <x v="249"/>
    <n v="30"/>
    <m/>
    <x v="2"/>
  </r>
  <r>
    <x v="4"/>
    <s v="Camping"/>
    <x v="249"/>
    <n v="30"/>
    <m/>
    <x v="2"/>
  </r>
  <r>
    <x v="10"/>
    <s v="Camping"/>
    <x v="249"/>
    <n v="5"/>
    <m/>
    <x v="2"/>
  </r>
  <r>
    <x v="10"/>
    <s v="Camping"/>
    <x v="249"/>
    <n v="10"/>
    <m/>
    <x v="2"/>
  </r>
  <r>
    <x v="10"/>
    <s v="Camping"/>
    <x v="249"/>
    <n v="1"/>
    <m/>
    <x v="2"/>
  </r>
  <r>
    <x v="10"/>
    <s v="Camping"/>
    <x v="249"/>
    <n v="280"/>
    <m/>
    <x v="2"/>
  </r>
  <r>
    <x v="10"/>
    <s v="Camping"/>
    <x v="249"/>
    <n v="104"/>
    <m/>
    <x v="2"/>
  </r>
  <r>
    <x v="10"/>
    <s v="Camping"/>
    <x v="249"/>
    <n v="40"/>
    <m/>
    <x v="2"/>
  </r>
  <r>
    <x v="10"/>
    <s v="Camping"/>
    <x v="249"/>
    <n v="5"/>
    <m/>
    <x v="2"/>
  </r>
  <r>
    <x v="10"/>
    <s v="Camping"/>
    <x v="249"/>
    <n v="80"/>
    <m/>
    <x v="2"/>
  </r>
  <r>
    <x v="10"/>
    <s v="Camping"/>
    <x v="249"/>
    <n v="55"/>
    <m/>
    <x v="2"/>
  </r>
  <r>
    <x v="10"/>
    <s v="Camping"/>
    <x v="249"/>
    <n v="22"/>
    <m/>
    <x v="2"/>
  </r>
  <r>
    <x v="10"/>
    <s v="Camping"/>
    <x v="249"/>
    <n v="3"/>
    <m/>
    <x v="2"/>
  </r>
  <r>
    <x v="10"/>
    <s v="Camping"/>
    <x v="249"/>
    <n v="22"/>
    <m/>
    <x v="2"/>
  </r>
  <r>
    <x v="3"/>
    <s v="Camping"/>
    <x v="237"/>
    <n v="4"/>
    <m/>
    <x v="4"/>
  </r>
  <r>
    <x v="3"/>
    <s v="Camping"/>
    <x v="237"/>
    <n v="8"/>
    <m/>
    <x v="4"/>
  </r>
  <r>
    <x v="3"/>
    <s v="Camping"/>
    <x v="237"/>
    <n v="28"/>
    <m/>
    <x v="4"/>
  </r>
  <r>
    <x v="10"/>
    <s v="Camping"/>
    <x v="237"/>
    <n v="12"/>
    <m/>
    <x v="4"/>
  </r>
  <r>
    <x v="10"/>
    <s v="Camping"/>
    <x v="237"/>
    <n v="20"/>
    <m/>
    <x v="4"/>
  </r>
  <r>
    <x v="10"/>
    <s v="Camping"/>
    <x v="237"/>
    <n v="40"/>
    <m/>
    <x v="4"/>
  </r>
  <r>
    <x v="10"/>
    <s v="Camping"/>
    <x v="237"/>
    <n v="4"/>
    <m/>
    <x v="4"/>
  </r>
  <r>
    <x v="10"/>
    <s v="Camping"/>
    <x v="237"/>
    <n v="16"/>
    <m/>
    <x v="4"/>
  </r>
  <r>
    <x v="10"/>
    <s v="Camping"/>
    <x v="237"/>
    <n v="40"/>
    <m/>
    <x v="4"/>
  </r>
  <r>
    <x v="10"/>
    <s v="Camping"/>
    <x v="237"/>
    <n v="16"/>
    <m/>
    <x v="4"/>
  </r>
  <r>
    <x v="10"/>
    <s v="Camping"/>
    <x v="237"/>
    <n v="4"/>
    <m/>
    <x v="4"/>
  </r>
  <r>
    <x v="10"/>
    <s v="Camping"/>
    <x v="237"/>
    <n v="16"/>
    <m/>
    <x v="4"/>
  </r>
  <r>
    <x v="10"/>
    <s v="Camping"/>
    <x v="237"/>
    <n v="16"/>
    <m/>
    <x v="4"/>
  </r>
  <r>
    <x v="10"/>
    <s v="Camping"/>
    <x v="237"/>
    <n v="3640"/>
    <m/>
    <x v="4"/>
  </r>
  <r>
    <x v="10"/>
    <s v="Camping"/>
    <x v="237"/>
    <n v="4"/>
    <m/>
    <x v="4"/>
  </r>
  <r>
    <x v="8"/>
    <s v="Camping"/>
    <x v="173"/>
    <n v="40"/>
    <m/>
    <x v="4"/>
  </r>
  <r>
    <x v="8"/>
    <s v="Camping"/>
    <x v="173"/>
    <n v="20"/>
    <m/>
    <x v="4"/>
  </r>
  <r>
    <x v="8"/>
    <s v="Camping"/>
    <x v="173"/>
    <n v="12"/>
    <m/>
    <x v="4"/>
  </r>
  <r>
    <x v="8"/>
    <s v="Camping"/>
    <x v="173"/>
    <n v="24"/>
    <m/>
    <x v="4"/>
  </r>
  <r>
    <x v="8"/>
    <s v="Camping"/>
    <x v="173"/>
    <n v="20"/>
    <m/>
    <x v="4"/>
  </r>
  <r>
    <x v="8"/>
    <s v="Camping"/>
    <x v="173"/>
    <n v="20"/>
    <m/>
    <x v="4"/>
  </r>
  <r>
    <x v="8"/>
    <s v="Camping"/>
    <x v="173"/>
    <n v="40"/>
    <m/>
    <x v="4"/>
  </r>
  <r>
    <x v="8"/>
    <s v="Camping"/>
    <x v="173"/>
    <n v="8"/>
    <m/>
    <x v="4"/>
  </r>
  <r>
    <x v="8"/>
    <s v="Camping"/>
    <x v="173"/>
    <n v="8"/>
    <m/>
    <x v="4"/>
  </r>
  <r>
    <x v="8"/>
    <s v="Camping"/>
    <x v="173"/>
    <n v="8"/>
    <m/>
    <x v="4"/>
  </r>
  <r>
    <x v="8"/>
    <s v="Camping"/>
    <x v="173"/>
    <n v="8"/>
    <m/>
    <x v="4"/>
  </r>
  <r>
    <x v="8"/>
    <s v="Camping"/>
    <x v="173"/>
    <n v="4"/>
    <m/>
    <x v="4"/>
  </r>
  <r>
    <x v="8"/>
    <s v="Camping"/>
    <x v="173"/>
    <n v="24"/>
    <m/>
    <x v="4"/>
  </r>
  <r>
    <x v="8"/>
    <s v="Camping"/>
    <x v="173"/>
    <n v="8"/>
    <m/>
    <x v="4"/>
  </r>
  <r>
    <x v="8"/>
    <s v="Camping"/>
    <x v="173"/>
    <n v="8"/>
    <m/>
    <x v="4"/>
  </r>
  <r>
    <x v="8"/>
    <s v="Camping"/>
    <x v="173"/>
    <n v="4"/>
    <m/>
    <x v="4"/>
  </r>
  <r>
    <x v="8"/>
    <s v="Camping"/>
    <x v="173"/>
    <n v="12"/>
    <m/>
    <x v="4"/>
  </r>
  <r>
    <x v="8"/>
    <s v="Camping"/>
    <x v="173"/>
    <n v="40"/>
    <m/>
    <x v="4"/>
  </r>
  <r>
    <x v="8"/>
    <s v="Camping"/>
    <x v="173"/>
    <n v="40"/>
    <m/>
    <x v="4"/>
  </r>
  <r>
    <x v="8"/>
    <s v="Camping"/>
    <x v="173"/>
    <n v="16"/>
    <m/>
    <x v="4"/>
  </r>
  <r>
    <x v="8"/>
    <s v="Camping"/>
    <x v="173"/>
    <n v="36"/>
    <m/>
    <x v="4"/>
  </r>
  <r>
    <x v="8"/>
    <s v="Camping"/>
    <x v="173"/>
    <n v="40"/>
    <m/>
    <x v="4"/>
  </r>
  <r>
    <x v="8"/>
    <s v="Camping"/>
    <x v="173"/>
    <n v="40"/>
    <m/>
    <x v="4"/>
  </r>
  <r>
    <x v="8"/>
    <s v="Camping"/>
    <x v="173"/>
    <n v="16"/>
    <m/>
    <x v="4"/>
  </r>
  <r>
    <x v="8"/>
    <s v="Camping"/>
    <x v="173"/>
    <n v="36"/>
    <m/>
    <x v="4"/>
  </r>
  <r>
    <x v="8"/>
    <s v="Camping"/>
    <x v="173"/>
    <n v="16"/>
    <m/>
    <x v="4"/>
  </r>
  <r>
    <x v="8"/>
    <s v="Camping"/>
    <x v="173"/>
    <n v="12"/>
    <m/>
    <x v="4"/>
  </r>
  <r>
    <x v="8"/>
    <s v="Camping"/>
    <x v="173"/>
    <n v="40"/>
    <m/>
    <x v="4"/>
  </r>
  <r>
    <x v="8"/>
    <s v="Camping"/>
    <x v="173"/>
    <n v="14"/>
    <m/>
    <x v="4"/>
  </r>
  <r>
    <x v="8"/>
    <s v="Camping"/>
    <x v="173"/>
    <n v="20"/>
    <m/>
    <x v="4"/>
  </r>
  <r>
    <x v="8"/>
    <s v="Camping"/>
    <x v="173"/>
    <n v="40"/>
    <m/>
    <x v="4"/>
  </r>
  <r>
    <x v="8"/>
    <s v="Camping"/>
    <x v="173"/>
    <n v="16"/>
    <m/>
    <x v="4"/>
  </r>
  <r>
    <x v="8"/>
    <s v="Camping"/>
    <x v="173"/>
    <n v="4"/>
    <m/>
    <x v="4"/>
  </r>
  <r>
    <x v="8"/>
    <s v="Camping"/>
    <x v="173"/>
    <n v="8"/>
    <m/>
    <x v="4"/>
  </r>
  <r>
    <x v="8"/>
    <s v="Camping"/>
    <x v="173"/>
    <n v="4"/>
    <m/>
    <x v="4"/>
  </r>
  <r>
    <x v="8"/>
    <s v="Camping"/>
    <x v="173"/>
    <n v="20"/>
    <m/>
    <x v="4"/>
  </r>
  <r>
    <x v="8"/>
    <s v="Camping"/>
    <x v="173"/>
    <n v="4"/>
    <m/>
    <x v="4"/>
  </r>
  <r>
    <x v="8"/>
    <s v="Camping"/>
    <x v="173"/>
    <n v="4"/>
    <m/>
    <x v="4"/>
  </r>
  <r>
    <x v="8"/>
    <s v="Camping"/>
    <x v="173"/>
    <n v="44"/>
    <m/>
    <x v="4"/>
  </r>
  <r>
    <x v="8"/>
    <s v="Camping"/>
    <x v="173"/>
    <n v="4"/>
    <m/>
    <x v="4"/>
  </r>
  <r>
    <x v="8"/>
    <s v="Camping"/>
    <x v="173"/>
    <n v="24"/>
    <m/>
    <x v="4"/>
  </r>
  <r>
    <x v="8"/>
    <s v="Camping"/>
    <x v="173"/>
    <n v="20"/>
    <m/>
    <x v="4"/>
  </r>
  <r>
    <x v="8"/>
    <s v="Camping"/>
    <x v="173"/>
    <n v="16"/>
    <m/>
    <x v="4"/>
  </r>
  <r>
    <x v="8"/>
    <s v="Camping"/>
    <x v="173"/>
    <n v="20"/>
    <m/>
    <x v="4"/>
  </r>
  <r>
    <x v="8"/>
    <s v="Camping"/>
    <x v="173"/>
    <n v="12"/>
    <m/>
    <x v="4"/>
  </r>
  <r>
    <x v="8"/>
    <s v="Camping"/>
    <x v="173"/>
    <n v="4"/>
    <m/>
    <x v="4"/>
  </r>
  <r>
    <x v="8"/>
    <s v="Camping"/>
    <x v="173"/>
    <n v="16"/>
    <m/>
    <x v="4"/>
  </r>
  <r>
    <x v="8"/>
    <s v="Camping"/>
    <x v="173"/>
    <n v="2"/>
    <m/>
    <x v="4"/>
  </r>
  <r>
    <x v="8"/>
    <s v="Camping"/>
    <x v="173"/>
    <n v="12"/>
    <m/>
    <x v="4"/>
  </r>
  <r>
    <x v="8"/>
    <s v="Camping"/>
    <x v="173"/>
    <n v="4"/>
    <m/>
    <x v="4"/>
  </r>
  <r>
    <x v="8"/>
    <s v="Camping"/>
    <x v="173"/>
    <n v="30"/>
    <m/>
    <x v="4"/>
  </r>
  <r>
    <x v="8"/>
    <s v="Camping"/>
    <x v="173"/>
    <n v="80"/>
    <m/>
    <x v="4"/>
  </r>
  <r>
    <x v="8"/>
    <s v="Camping"/>
    <x v="173"/>
    <n v="6"/>
    <m/>
    <x v="4"/>
  </r>
  <r>
    <x v="8"/>
    <s v="Camping"/>
    <x v="173"/>
    <n v="20"/>
    <m/>
    <x v="4"/>
  </r>
  <r>
    <x v="8"/>
    <s v="Camping"/>
    <x v="173"/>
    <n v="14"/>
    <m/>
    <x v="4"/>
  </r>
  <r>
    <x v="8"/>
    <s v="Camping"/>
    <x v="173"/>
    <n v="80"/>
    <m/>
    <x v="4"/>
  </r>
  <r>
    <x v="8"/>
    <s v="Camping"/>
    <x v="173"/>
    <n v="40"/>
    <m/>
    <x v="4"/>
  </r>
  <r>
    <x v="8"/>
    <s v="Camping"/>
    <x v="173"/>
    <n v="40"/>
    <m/>
    <x v="4"/>
  </r>
  <r>
    <x v="8"/>
    <s v="Camping"/>
    <x v="173"/>
    <n v="20"/>
    <m/>
    <x v="4"/>
  </r>
  <r>
    <x v="8"/>
    <s v="Camping"/>
    <x v="173"/>
    <n v="16"/>
    <m/>
    <x v="4"/>
  </r>
  <r>
    <x v="8"/>
    <s v="Camping"/>
    <x v="173"/>
    <n v="8"/>
    <m/>
    <x v="4"/>
  </r>
  <r>
    <x v="8"/>
    <s v="Camping"/>
    <x v="173"/>
    <n v="8"/>
    <m/>
    <x v="4"/>
  </r>
  <r>
    <x v="8"/>
    <s v="Camping"/>
    <x v="173"/>
    <n v="4"/>
    <m/>
    <x v="4"/>
  </r>
  <r>
    <x v="8"/>
    <s v="Camping"/>
    <x v="173"/>
    <n v="20"/>
    <m/>
    <x v="4"/>
  </r>
  <r>
    <x v="8"/>
    <s v="Camping"/>
    <x v="173"/>
    <n v="12"/>
    <m/>
    <x v="4"/>
  </r>
  <r>
    <x v="8"/>
    <s v="Camping"/>
    <x v="173"/>
    <n v="40"/>
    <m/>
    <x v="4"/>
  </r>
  <r>
    <x v="8"/>
    <s v="Camping"/>
    <x v="173"/>
    <n v="8"/>
    <m/>
    <x v="4"/>
  </r>
  <r>
    <x v="8"/>
    <s v="Camping"/>
    <x v="173"/>
    <n v="4"/>
    <m/>
    <x v="4"/>
  </r>
  <r>
    <x v="8"/>
    <s v="Camping"/>
    <x v="173"/>
    <n v="4"/>
    <m/>
    <x v="4"/>
  </r>
  <r>
    <x v="8"/>
    <s v="Camping"/>
    <x v="173"/>
    <n v="20"/>
    <m/>
    <x v="4"/>
  </r>
  <r>
    <x v="8"/>
    <s v="Camping"/>
    <x v="173"/>
    <n v="28"/>
    <m/>
    <x v="4"/>
  </r>
  <r>
    <x v="2"/>
    <s v="Cancellation"/>
    <x v="178"/>
    <n v="2"/>
    <n v="741000"/>
    <x v="1"/>
  </r>
  <r>
    <x v="0"/>
    <s v="Carabiner"/>
    <x v="0"/>
    <n v="1"/>
    <n v="780160"/>
    <x v="0"/>
  </r>
  <r>
    <x v="0"/>
    <s v="Card Game"/>
    <x v="0"/>
    <n v="3"/>
    <n v="780160"/>
    <x v="0"/>
  </r>
  <r>
    <x v="2"/>
    <s v="Carriage House"/>
    <x v="1"/>
    <n v="4"/>
    <n v="741000"/>
    <x v="1"/>
  </r>
  <r>
    <x v="2"/>
    <s v="Carriage House"/>
    <x v="250"/>
    <n v="2"/>
    <n v="741000"/>
    <x v="1"/>
  </r>
  <r>
    <x v="2"/>
    <s v="Carriage House"/>
    <x v="178"/>
    <n v="80"/>
    <n v="741000"/>
    <x v="1"/>
  </r>
  <r>
    <x v="2"/>
    <s v="Carriage House "/>
    <x v="178"/>
    <n v="1"/>
    <n v="741000"/>
    <x v="1"/>
  </r>
  <r>
    <x v="5"/>
    <s v="Carved animals"/>
    <x v="0"/>
    <n v="11"/>
    <n v="780160"/>
    <x v="0"/>
  </r>
  <r>
    <x v="0"/>
    <s v="Cats cradle"/>
    <x v="0"/>
    <n v="5"/>
    <n v="780160"/>
    <x v="0"/>
  </r>
  <r>
    <x v="1"/>
    <s v="Chalkboard (Small)"/>
    <x v="0"/>
    <n v="2"/>
    <n v="780160"/>
    <x v="0"/>
  </r>
  <r>
    <x v="0"/>
    <s v="Chess"/>
    <x v="0"/>
    <n v="2"/>
    <n v="780160"/>
    <x v="0"/>
  </r>
  <r>
    <x v="4"/>
    <s v="Chicken &amp; Beef Cup of Noodles"/>
    <x v="177"/>
    <n v="23"/>
    <n v="777660"/>
    <x v="0"/>
  </r>
  <r>
    <x v="11"/>
    <s v="Chicken Livers"/>
    <x v="0"/>
    <n v="147"/>
    <n v="780160"/>
    <x v="0"/>
  </r>
  <r>
    <x v="0"/>
    <s v="Children's Book"/>
    <x v="0"/>
    <n v="1"/>
    <n v="780160"/>
    <x v="0"/>
  </r>
  <r>
    <x v="4"/>
    <s v="Chips"/>
    <x v="177"/>
    <n v="25"/>
    <n v="777660"/>
    <x v="0"/>
  </r>
  <r>
    <x v="4"/>
    <s v="Coca Cola"/>
    <x v="177"/>
    <n v="19"/>
    <n v="777660"/>
    <x v="0"/>
  </r>
  <r>
    <x v="0"/>
    <s v="Coffee Mug"/>
    <x v="0"/>
    <n v="2"/>
    <n v="780160"/>
    <x v="0"/>
  </r>
  <r>
    <x v="1"/>
    <s v="Color Run"/>
    <x v="6"/>
    <n v="90"/>
    <n v="741020"/>
    <x v="2"/>
  </r>
  <r>
    <x v="0"/>
    <s v="compass"/>
    <x v="0"/>
    <n v="3"/>
    <n v="780160"/>
    <x v="0"/>
  </r>
  <r>
    <x v="1"/>
    <s v="Concessions"/>
    <x v="251"/>
    <n v="1"/>
    <m/>
    <x v="5"/>
  </r>
  <r>
    <x v="1"/>
    <s v="Contributions &amp; Donations"/>
    <x v="252"/>
    <n v="8"/>
    <m/>
    <x v="5"/>
  </r>
  <r>
    <x v="5"/>
    <s v="Contributions &amp; Donations"/>
    <x v="252"/>
    <n v="6"/>
    <m/>
    <x v="5"/>
  </r>
  <r>
    <x v="0"/>
    <s v="Contributions &amp; Donations"/>
    <x v="252"/>
    <n v="10"/>
    <m/>
    <x v="5"/>
  </r>
  <r>
    <x v="7"/>
    <s v="Contributions &amp; Donations"/>
    <x v="253"/>
    <n v="4"/>
    <m/>
    <x v="5"/>
  </r>
  <r>
    <x v="11"/>
    <s v="Contributions &amp; Donations"/>
    <x v="254"/>
    <n v="88"/>
    <m/>
    <x v="5"/>
  </r>
  <r>
    <x v="6"/>
    <s v="Contributions &amp; Donations"/>
    <x v="252"/>
    <n v="14"/>
    <m/>
    <x v="5"/>
  </r>
  <r>
    <x v="7"/>
    <s v="Corncob Pipe"/>
    <x v="0"/>
    <n v="2"/>
    <n v="780160"/>
    <x v="0"/>
  </r>
  <r>
    <x v="2"/>
    <s v="Courtyard"/>
    <x v="178"/>
    <n v="33"/>
    <n v="741000"/>
    <x v="1"/>
  </r>
  <r>
    <x v="2"/>
    <s v="Crestmore Manor Late Fee"/>
    <x v="255"/>
    <n v="1"/>
    <n v="741000"/>
    <x v="1"/>
  </r>
  <r>
    <x v="0"/>
    <s v="Crew Neck Sweatshirt"/>
    <x v="0"/>
    <n v="4"/>
    <n v="780160"/>
    <x v="0"/>
  </r>
  <r>
    <x v="0"/>
    <s v="Custom Sticker"/>
    <x v="0"/>
    <n v="31"/>
    <n v="780160"/>
    <x v="0"/>
  </r>
  <r>
    <x v="2"/>
    <s v="Customer Deposits - Refundable Deposit"/>
    <x v="256"/>
    <n v="84"/>
    <n v="741000"/>
    <x v="1"/>
  </r>
  <r>
    <x v="9"/>
    <s v="Day Use"/>
    <x v="257"/>
    <n v="13"/>
    <m/>
    <x v="4"/>
  </r>
  <r>
    <x v="9"/>
    <s v="Day Use"/>
    <x v="258"/>
    <n v="1"/>
    <m/>
    <x v="4"/>
  </r>
  <r>
    <x v="4"/>
    <s v="Day Use"/>
    <x v="259"/>
    <n v="1"/>
    <m/>
    <x v="4"/>
  </r>
  <r>
    <x v="4"/>
    <s v="Day Use"/>
    <x v="260"/>
    <n v="1"/>
    <m/>
    <x v="4"/>
  </r>
  <r>
    <x v="8"/>
    <s v="Day Use"/>
    <x v="261"/>
    <n v="1"/>
    <m/>
    <x v="4"/>
  </r>
  <r>
    <x v="8"/>
    <s v="Day Use"/>
    <x v="262"/>
    <n v="606.66666666666663"/>
    <m/>
    <x v="2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2"/>
    <m/>
    <x v="4"/>
  </r>
  <r>
    <x v="9"/>
    <s v="Day Use"/>
    <x v="263"/>
    <n v="2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2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2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4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2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3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9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2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2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3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2"/>
    <m/>
    <x v="4"/>
  </r>
  <r>
    <x v="4"/>
    <s v="Day Use"/>
    <x v="263"/>
    <n v="2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4"/>
    <s v="Day Use"/>
    <x v="263"/>
    <n v="1"/>
    <m/>
    <x v="4"/>
  </r>
  <r>
    <x v="9"/>
    <s v="Day Use"/>
    <x v="264"/>
    <n v="2"/>
    <m/>
    <x v="4"/>
  </r>
  <r>
    <x v="9"/>
    <s v="Day Use"/>
    <x v="264"/>
    <n v="2"/>
    <m/>
    <x v="4"/>
  </r>
  <r>
    <x v="8"/>
    <s v="Day Use"/>
    <x v="265"/>
    <n v="1"/>
    <m/>
    <x v="4"/>
  </r>
  <r>
    <x v="8"/>
    <s v="Day Use"/>
    <x v="265"/>
    <n v="1"/>
    <m/>
    <x v="4"/>
  </r>
  <r>
    <x v="14"/>
    <s v="Day Use"/>
    <x v="266"/>
    <n v="77.333333333333329"/>
    <m/>
    <x v="2"/>
  </r>
  <r>
    <x v="14"/>
    <s v="Day Use"/>
    <x v="266"/>
    <n v="316"/>
    <m/>
    <x v="2"/>
  </r>
  <r>
    <x v="14"/>
    <s v="Day Use"/>
    <x v="266"/>
    <n v="248.33333333333334"/>
    <m/>
    <x v="2"/>
  </r>
  <r>
    <x v="14"/>
    <s v="Day Use"/>
    <x v="266"/>
    <n v="172.33333333333334"/>
    <m/>
    <x v="2"/>
  </r>
  <r>
    <x v="14"/>
    <s v="Day Use"/>
    <x v="266"/>
    <n v="101.5"/>
    <m/>
    <x v="2"/>
  </r>
  <r>
    <x v="14"/>
    <s v="Day Use"/>
    <x v="266"/>
    <n v="33.5"/>
    <m/>
    <x v="2"/>
  </r>
  <r>
    <x v="14"/>
    <s v="Day Use"/>
    <x v="266"/>
    <n v="106.16666666666667"/>
    <m/>
    <x v="2"/>
  </r>
  <r>
    <x v="6"/>
    <s v="Day Use"/>
    <x v="266"/>
    <n v="491.66666666666669"/>
    <m/>
    <x v="2"/>
  </r>
  <r>
    <x v="6"/>
    <s v="Day Use"/>
    <x v="266"/>
    <n v="220.66666666666666"/>
    <m/>
    <x v="2"/>
  </r>
  <r>
    <x v="6"/>
    <s v="Day Use"/>
    <x v="266"/>
    <n v="250.66666666666666"/>
    <m/>
    <x v="2"/>
  </r>
  <r>
    <x v="6"/>
    <s v="Day Use"/>
    <x v="266"/>
    <n v="112.33333333333333"/>
    <m/>
    <x v="2"/>
  </r>
  <r>
    <x v="6"/>
    <s v="Day Use"/>
    <x v="266"/>
    <n v="113.5"/>
    <m/>
    <x v="2"/>
  </r>
  <r>
    <x v="6"/>
    <s v="Day Use"/>
    <x v="266"/>
    <n v="186"/>
    <m/>
    <x v="2"/>
  </r>
  <r>
    <x v="6"/>
    <s v="Day Use"/>
    <x v="266"/>
    <n v="71.833333333333329"/>
    <m/>
    <x v="2"/>
  </r>
  <r>
    <x v="6"/>
    <s v="Day Use"/>
    <x v="266"/>
    <n v="98.5"/>
    <m/>
    <x v="2"/>
  </r>
  <r>
    <x v="6"/>
    <s v="Day Use"/>
    <x v="266"/>
    <n v="86.5"/>
    <m/>
    <x v="2"/>
  </r>
  <r>
    <x v="6"/>
    <s v="Day Use"/>
    <x v="266"/>
    <n v="65.166666666666671"/>
    <m/>
    <x v="2"/>
  </r>
  <r>
    <x v="6"/>
    <s v="Day Use"/>
    <x v="266"/>
    <n v="71.166666666666671"/>
    <m/>
    <x v="2"/>
  </r>
  <r>
    <x v="6"/>
    <s v="Day Use"/>
    <x v="266"/>
    <n v="167.66666666666666"/>
    <m/>
    <x v="2"/>
  </r>
  <r>
    <x v="6"/>
    <s v="Day Use"/>
    <x v="266"/>
    <n v="86.166666666666671"/>
    <m/>
    <x v="2"/>
  </r>
  <r>
    <x v="6"/>
    <s v="Day Use"/>
    <x v="266"/>
    <n v="0.16666666666666666"/>
    <m/>
    <x v="2"/>
  </r>
  <r>
    <x v="6"/>
    <s v="Day Use"/>
    <x v="266"/>
    <n v="318.16666666666669"/>
    <m/>
    <x v="2"/>
  </r>
  <r>
    <x v="6"/>
    <s v="Day Use"/>
    <x v="266"/>
    <n v="143.83333333333334"/>
    <m/>
    <x v="2"/>
  </r>
  <r>
    <x v="6"/>
    <s v="Day Use"/>
    <x v="266"/>
    <n v="135.16666666666666"/>
    <m/>
    <x v="2"/>
  </r>
  <r>
    <x v="6"/>
    <s v="Day Use"/>
    <x v="266"/>
    <n v="158.83333333333334"/>
    <m/>
    <x v="2"/>
  </r>
  <r>
    <x v="6"/>
    <s v="Day Use"/>
    <x v="266"/>
    <n v="186"/>
    <m/>
    <x v="2"/>
  </r>
  <r>
    <x v="6"/>
    <s v="Day Use"/>
    <x v="266"/>
    <n v="188.16666666666666"/>
    <m/>
    <x v="2"/>
  </r>
  <r>
    <x v="6"/>
    <s v="Day Use"/>
    <x v="266"/>
    <n v="192.83333333333334"/>
    <m/>
    <x v="2"/>
  </r>
  <r>
    <x v="6"/>
    <s v="Day Use"/>
    <x v="266"/>
    <n v="223.66666666666666"/>
    <m/>
    <x v="2"/>
  </r>
  <r>
    <x v="6"/>
    <s v="Day Use"/>
    <x v="266"/>
    <n v="180.16666666666666"/>
    <m/>
    <x v="2"/>
  </r>
  <r>
    <x v="6"/>
    <s v="Day Use"/>
    <x v="266"/>
    <n v="316.83333333333331"/>
    <m/>
    <x v="2"/>
  </r>
  <r>
    <x v="6"/>
    <s v="Day Use"/>
    <x v="266"/>
    <n v="454"/>
    <m/>
    <x v="2"/>
  </r>
  <r>
    <x v="6"/>
    <s v="Day Use"/>
    <x v="266"/>
    <n v="195.66666666666666"/>
    <m/>
    <x v="2"/>
  </r>
  <r>
    <x v="6"/>
    <s v="Day Use"/>
    <x v="266"/>
    <n v="113"/>
    <m/>
    <x v="2"/>
  </r>
  <r>
    <x v="6"/>
    <s v="Day Use"/>
    <x v="266"/>
    <n v="642.16666666666663"/>
    <m/>
    <x v="2"/>
  </r>
  <r>
    <x v="6"/>
    <s v="Day Use"/>
    <x v="266"/>
    <n v="-3.3333333333333335"/>
    <m/>
    <x v="2"/>
  </r>
  <r>
    <x v="6"/>
    <s v="Day Use"/>
    <x v="266"/>
    <n v="780.33333333333337"/>
    <m/>
    <x v="2"/>
  </r>
  <r>
    <x v="6"/>
    <s v="Day Use"/>
    <x v="266"/>
    <n v="447.83333333333331"/>
    <m/>
    <x v="2"/>
  </r>
  <r>
    <x v="6"/>
    <s v="Day Use"/>
    <x v="266"/>
    <n v="401"/>
    <m/>
    <x v="2"/>
  </r>
  <r>
    <x v="6"/>
    <s v="Day Use"/>
    <x v="266"/>
    <n v="421.33333333333331"/>
    <m/>
    <x v="2"/>
  </r>
  <r>
    <x v="6"/>
    <s v="Day Use"/>
    <x v="266"/>
    <n v="1014"/>
    <m/>
    <x v="2"/>
  </r>
  <r>
    <x v="6"/>
    <s v="Day Use"/>
    <x v="266"/>
    <n v="400"/>
    <m/>
    <x v="2"/>
  </r>
  <r>
    <x v="6"/>
    <s v="Day Use"/>
    <x v="266"/>
    <n v="655.33333333333337"/>
    <m/>
    <x v="2"/>
  </r>
  <r>
    <x v="6"/>
    <s v="Day Use"/>
    <x v="266"/>
    <n v="359.98333333333335"/>
    <m/>
    <x v="2"/>
  </r>
  <r>
    <x v="6"/>
    <s v="Day Use"/>
    <x v="266"/>
    <n v="201.66666666666666"/>
    <m/>
    <x v="2"/>
  </r>
  <r>
    <x v="6"/>
    <s v="Day Use"/>
    <x v="266"/>
    <n v="1040.6666666666667"/>
    <m/>
    <x v="2"/>
  </r>
  <r>
    <x v="6"/>
    <s v="Day Use"/>
    <x v="266"/>
    <n v="204.5"/>
    <m/>
    <x v="2"/>
  </r>
  <r>
    <x v="6"/>
    <s v="Day Use"/>
    <x v="266"/>
    <n v="124.5"/>
    <m/>
    <x v="2"/>
  </r>
  <r>
    <x v="6"/>
    <s v="Day Use"/>
    <x v="266"/>
    <n v="180.33333333333334"/>
    <m/>
    <x v="2"/>
  </r>
  <r>
    <x v="6"/>
    <s v="Day Use"/>
    <x v="266"/>
    <n v="589"/>
    <m/>
    <x v="2"/>
  </r>
  <r>
    <x v="6"/>
    <s v="Day Use"/>
    <x v="266"/>
    <n v="111.5"/>
    <m/>
    <x v="2"/>
  </r>
  <r>
    <x v="6"/>
    <s v="Day Use"/>
    <x v="266"/>
    <n v="50.666666666666664"/>
    <m/>
    <x v="2"/>
  </r>
  <r>
    <x v="14"/>
    <s v="Day Use"/>
    <x v="266"/>
    <n v="155.83333333333334"/>
    <m/>
    <x v="2"/>
  </r>
  <r>
    <x v="14"/>
    <s v="Day Use"/>
    <x v="266"/>
    <n v="79.166666666666671"/>
    <m/>
    <x v="2"/>
  </r>
  <r>
    <x v="14"/>
    <s v="Day Use"/>
    <x v="266"/>
    <n v="76.666666666666671"/>
    <m/>
    <x v="2"/>
  </r>
  <r>
    <x v="14"/>
    <s v="Day Use"/>
    <x v="266"/>
    <n v="34.166666666666664"/>
    <m/>
    <x v="2"/>
  </r>
  <r>
    <x v="14"/>
    <s v="Day Use"/>
    <x v="266"/>
    <n v="31"/>
    <m/>
    <x v="2"/>
  </r>
  <r>
    <x v="14"/>
    <s v="Day Use"/>
    <x v="266"/>
    <n v="25"/>
    <m/>
    <x v="2"/>
  </r>
  <r>
    <x v="11"/>
    <s v="Day Use"/>
    <x v="254"/>
    <n v="1"/>
    <m/>
    <x v="5"/>
  </r>
  <r>
    <x v="11"/>
    <s v="Day Use"/>
    <x v="254"/>
    <n v="1"/>
    <m/>
    <x v="5"/>
  </r>
  <r>
    <x v="11"/>
    <s v="Day Use"/>
    <x v="254"/>
    <n v="1"/>
    <m/>
    <x v="5"/>
  </r>
  <r>
    <x v="11"/>
    <s v="Day Use"/>
    <x v="254"/>
    <n v="1"/>
    <m/>
    <x v="5"/>
  </r>
  <r>
    <x v="9"/>
    <s v="Day Use"/>
    <x v="142"/>
    <n v="1"/>
    <m/>
    <x v="2"/>
  </r>
  <r>
    <x v="8"/>
    <s v="Day Use"/>
    <x v="267"/>
    <n v="1"/>
    <m/>
    <x v="4"/>
  </r>
  <r>
    <x v="8"/>
    <s v="Day Use"/>
    <x v="268"/>
    <n v="1"/>
    <m/>
    <x v="4"/>
  </r>
  <r>
    <x v="7"/>
    <s v="Day Use"/>
    <x v="269"/>
    <n v="82"/>
    <m/>
    <x v="4"/>
  </r>
  <r>
    <x v="8"/>
    <s v="Day Use"/>
    <x v="174"/>
    <n v="1"/>
    <m/>
    <x v="2"/>
  </r>
  <r>
    <x v="1"/>
    <s v="Day Use"/>
    <x v="270"/>
    <n v="1"/>
    <m/>
    <x v="2"/>
  </r>
  <r>
    <x v="1"/>
    <s v="Day Use"/>
    <x v="270"/>
    <n v="1"/>
    <m/>
    <x v="2"/>
  </r>
  <r>
    <x v="1"/>
    <s v="Day Use"/>
    <x v="270"/>
    <n v="1"/>
    <m/>
    <x v="2"/>
  </r>
  <r>
    <x v="8"/>
    <s v="Day Use - Adult"/>
    <x v="6"/>
    <n v="9048.8333333333394"/>
    <n v="741020"/>
    <x v="2"/>
  </r>
  <r>
    <x v="6"/>
    <s v="Day Use - Adult"/>
    <x v="6"/>
    <n v="417.83333333333337"/>
    <n v="741020"/>
    <x v="2"/>
  </r>
  <r>
    <x v="1"/>
    <s v="Day Use - Boat Fee, Shelter Rentals"/>
    <x v="271"/>
    <n v="90"/>
    <m/>
    <x v="2"/>
  </r>
  <r>
    <x v="5"/>
    <s v="Day Use - Boat Fee, Shelter Rentals"/>
    <x v="266"/>
    <n v="1"/>
    <m/>
    <x v="4"/>
  </r>
  <r>
    <x v="10"/>
    <s v="Day Use - Boat Fee, Shelter Rentals"/>
    <x v="272"/>
    <n v="5"/>
    <m/>
    <x v="4"/>
  </r>
  <r>
    <x v="0"/>
    <s v="Day Use - Boat Fee, Shelter Rentals"/>
    <x v="273"/>
    <n v="3"/>
    <m/>
    <x v="4"/>
  </r>
  <r>
    <x v="3"/>
    <s v="Day Use - Boat Fee, Shelter Rentals"/>
    <x v="274"/>
    <n v="2"/>
    <m/>
    <x v="4"/>
  </r>
  <r>
    <x v="11"/>
    <s v="Day Use - Boat Fee, Shelter Rentals"/>
    <x v="275"/>
    <n v="2"/>
    <m/>
    <x v="4"/>
  </r>
  <r>
    <x v="11"/>
    <s v="Day Use - Boat Fee, Shelter Rentals"/>
    <x v="276"/>
    <n v="1"/>
    <m/>
    <x v="4"/>
  </r>
  <r>
    <x v="11"/>
    <s v="Day Use - Boat Fee, Shelter Rentals"/>
    <x v="277"/>
    <n v="1"/>
    <m/>
    <x v="4"/>
  </r>
  <r>
    <x v="11"/>
    <s v="Day Use - Boat Fee, Shelter Rentals"/>
    <x v="278"/>
    <n v="3"/>
    <m/>
    <x v="4"/>
  </r>
  <r>
    <x v="9"/>
    <s v="Day Use - Boat Fee, Shelter Rentals"/>
    <x v="263"/>
    <n v="4050"/>
    <m/>
    <x v="4"/>
  </r>
  <r>
    <x v="9"/>
    <s v="Day Use - Boat Fee, Shelter Rentals"/>
    <x v="279"/>
    <n v="1"/>
    <m/>
    <x v="4"/>
  </r>
  <r>
    <x v="9"/>
    <s v="Day Use - Boat Fee, Shelter Rentals"/>
    <x v="280"/>
    <n v="3"/>
    <m/>
    <x v="4"/>
  </r>
  <r>
    <x v="9"/>
    <s v="Day Use - Boat Fee, Shelter Rentals"/>
    <x v="281"/>
    <n v="1"/>
    <m/>
    <x v="4"/>
  </r>
  <r>
    <x v="9"/>
    <s v="Day Use - Boat Fee, Shelter Rentals"/>
    <x v="158"/>
    <n v="9"/>
    <m/>
    <x v="4"/>
  </r>
  <r>
    <x v="9"/>
    <s v="Day Use - Boat Fee, Shelter Rentals"/>
    <x v="282"/>
    <n v="13"/>
    <m/>
    <x v="4"/>
  </r>
  <r>
    <x v="9"/>
    <s v="Day Use - Boat Fee, Shelter Rentals"/>
    <x v="283"/>
    <n v="19"/>
    <m/>
    <x v="4"/>
  </r>
  <r>
    <x v="4"/>
    <s v="Day Use - Boat Fee, Shelter Rentals"/>
    <x v="263"/>
    <n v="435"/>
    <m/>
    <x v="4"/>
  </r>
  <r>
    <x v="4"/>
    <s v="Day Use - Boat Fee, Shelter Rentals"/>
    <x v="284"/>
    <n v="1"/>
    <m/>
    <x v="4"/>
  </r>
  <r>
    <x v="8"/>
    <s v="Day Use - Boat Fee, Shelter Rentals"/>
    <x v="285"/>
    <n v="38"/>
    <m/>
    <x v="4"/>
  </r>
  <r>
    <x v="8"/>
    <s v="Day Use - Boat Fee, Shelter Rentals"/>
    <x v="263"/>
    <n v="1"/>
    <m/>
    <x v="4"/>
  </r>
  <r>
    <x v="8"/>
    <s v="Day Use - Boat Fee, Shelter Rentals"/>
    <x v="166"/>
    <n v="1"/>
    <m/>
    <x v="4"/>
  </r>
  <r>
    <x v="8"/>
    <s v="Day Use - Boat Fee, Shelter Rentals"/>
    <x v="153"/>
    <n v="254"/>
    <m/>
    <x v="4"/>
  </r>
  <r>
    <x v="8"/>
    <s v="Day Use - Boat Fee, Shelter Rentals"/>
    <x v="275"/>
    <n v="6"/>
    <m/>
    <x v="4"/>
  </r>
  <r>
    <x v="8"/>
    <s v="Day Use - Boat Fee, Shelter Rentals"/>
    <x v="276"/>
    <n v="1"/>
    <m/>
    <x v="4"/>
  </r>
  <r>
    <x v="8"/>
    <s v="Day Use - Boat Fee, Shelter Rentals"/>
    <x v="286"/>
    <n v="11"/>
    <m/>
    <x v="4"/>
  </r>
  <r>
    <x v="8"/>
    <s v="Day Use - Boat Fee, Shelter Rentals"/>
    <x v="261"/>
    <n v="27"/>
    <m/>
    <x v="4"/>
  </r>
  <r>
    <x v="8"/>
    <s v="Day Use - Child"/>
    <x v="6"/>
    <n v="21067.666666666672"/>
    <n v="741020"/>
    <x v="2"/>
  </r>
  <r>
    <x v="6"/>
    <s v="Day Use - Child"/>
    <x v="6"/>
    <n v="1023.3333333333334"/>
    <n v="741020"/>
    <x v="2"/>
  </r>
  <r>
    <x v="8"/>
    <s v="Day Use - Shelter"/>
    <x v="287"/>
    <n v="1"/>
    <m/>
    <x v="4"/>
  </r>
  <r>
    <x v="1"/>
    <s v="Day Use (Adult)"/>
    <x v="6"/>
    <n v="9"/>
    <n v="741020"/>
    <x v="2"/>
  </r>
  <r>
    <x v="10"/>
    <s v="Day Use (Adult)"/>
    <x v="6"/>
    <n v="1948.8333333333323"/>
    <n v="741020"/>
    <x v="2"/>
  </r>
  <r>
    <x v="0"/>
    <s v="Day Use (Adult)"/>
    <x v="6"/>
    <n v="5394.4666666666426"/>
    <n v="741020"/>
    <x v="2"/>
  </r>
  <r>
    <x v="3"/>
    <s v="Day Use (Adult)"/>
    <x v="6"/>
    <n v="3178.3350000000041"/>
    <n v="741020"/>
    <x v="2"/>
  </r>
  <r>
    <x v="11"/>
    <s v="Day Use (Adult)"/>
    <x v="6"/>
    <n v="4577.5"/>
    <n v="741020"/>
    <x v="2"/>
  </r>
  <r>
    <x v="9"/>
    <s v="Day Use (Adult)"/>
    <x v="6"/>
    <n v="11774.666666666666"/>
    <n v="741020"/>
    <x v="2"/>
  </r>
  <r>
    <x v="4"/>
    <s v="Day Use (Adult)"/>
    <x v="6"/>
    <n v="822.00000000000011"/>
    <n v="741020"/>
    <x v="2"/>
  </r>
  <r>
    <x v="13"/>
    <s v="Day Use (Adult)"/>
    <x v="6"/>
    <n v="48.666666666666671"/>
    <n v="741020"/>
    <x v="2"/>
  </r>
  <r>
    <x v="8"/>
    <s v="Day Use (Adult)"/>
    <x v="6"/>
    <n v="80.333333333333329"/>
    <n v="741020"/>
    <x v="2"/>
  </r>
  <r>
    <x v="1"/>
    <s v="Day Use (Child)"/>
    <x v="6"/>
    <n v="14"/>
    <n v="741020"/>
    <x v="2"/>
  </r>
  <r>
    <x v="10"/>
    <s v="Day Use (Child)"/>
    <x v="6"/>
    <n v="3288.333333333333"/>
    <n v="741020"/>
    <x v="2"/>
  </r>
  <r>
    <x v="0"/>
    <s v="Day Use (Child)"/>
    <x v="6"/>
    <n v="5038.0000000000073"/>
    <n v="741020"/>
    <x v="2"/>
  </r>
  <r>
    <x v="3"/>
    <s v="Day Use (Child)"/>
    <x v="6"/>
    <n v="2015.3333333333335"/>
    <n v="741020"/>
    <x v="2"/>
  </r>
  <r>
    <x v="11"/>
    <s v="Day Use (Child)"/>
    <x v="6"/>
    <n v="4274.9999999999991"/>
    <n v="741020"/>
    <x v="2"/>
  </r>
  <r>
    <x v="9"/>
    <s v="Day Use (Child)"/>
    <x v="6"/>
    <n v="15656.999999999998"/>
    <n v="741020"/>
    <x v="2"/>
  </r>
  <r>
    <x v="4"/>
    <s v="Day Use (Child)"/>
    <x v="6"/>
    <n v="744"/>
    <n v="741020"/>
    <x v="2"/>
  </r>
  <r>
    <x v="13"/>
    <s v="Day Use (Child)"/>
    <x v="6"/>
    <n v="4"/>
    <n v="741020"/>
    <x v="2"/>
  </r>
  <r>
    <x v="9"/>
    <s v="Day Use 2 Field"/>
    <x v="5"/>
    <n v="1"/>
    <n v="776710"/>
    <x v="4"/>
  </r>
  <r>
    <x v="2"/>
    <s v="Day Use Reservaion Fee"/>
    <x v="288"/>
    <n v="3.75"/>
    <n v="776760"/>
    <x v="5"/>
  </r>
  <r>
    <x v="2"/>
    <s v="Day Use Reservation Fee"/>
    <x v="180"/>
    <n v="88.666666666666657"/>
    <n v="776760"/>
    <x v="5"/>
  </r>
  <r>
    <x v="2"/>
    <s v="Day Use Reservation Fee"/>
    <x v="288"/>
    <n v="1.875"/>
    <n v="776760"/>
    <x v="5"/>
  </r>
  <r>
    <x v="2"/>
    <s v="Day Use Reservation Fee"/>
    <x v="180"/>
    <n v="12"/>
    <n v="776760"/>
    <x v="5"/>
  </r>
  <r>
    <x v="11"/>
    <s v="Day Use Reservation Fee"/>
    <x v="180"/>
    <n v="3"/>
    <n v="776760"/>
    <x v="5"/>
  </r>
  <r>
    <x v="8"/>
    <s v="Day Use Reservation Fee"/>
    <x v="180"/>
    <n v="12"/>
    <n v="776760"/>
    <x v="5"/>
  </r>
  <r>
    <x v="11"/>
    <s v="Day Use Upgrade"/>
    <x v="6"/>
    <n v="51"/>
    <n v="741020"/>
    <x v="2"/>
  </r>
  <r>
    <x v="8"/>
    <s v="Day Use Upgrade"/>
    <x v="6"/>
    <n v="390.5"/>
    <n v="741020"/>
    <x v="2"/>
  </r>
  <r>
    <x v="2"/>
    <s v="Delta Black Cap S/M"/>
    <x v="0"/>
    <n v="1"/>
    <n v="780160"/>
    <x v="0"/>
  </r>
  <r>
    <x v="4"/>
    <s v="Deluxe Rook Card Game"/>
    <x v="0"/>
    <n v="1"/>
    <n v="780160"/>
    <x v="0"/>
  </r>
  <r>
    <x v="3"/>
    <s v="Deposit cash over"/>
    <x v="289"/>
    <n v="2"/>
    <m/>
    <x v="5"/>
  </r>
  <r>
    <x v="1"/>
    <s v="Desert Rose"/>
    <x v="0"/>
    <n v="2"/>
    <n v="780160"/>
    <x v="0"/>
  </r>
  <r>
    <x v="7"/>
    <s v="Dickens Festival Special Event - Day Use "/>
    <x v="6"/>
    <n v="60"/>
    <n v="741020"/>
    <x v="2"/>
  </r>
  <r>
    <x v="9"/>
    <s v="Disabled Annual Day Pass"/>
    <x v="6"/>
    <n v="5"/>
    <n v="776741"/>
    <x v="5"/>
  </r>
  <r>
    <x v="9"/>
    <s v="Disabled Annual Pass"/>
    <x v="175"/>
    <n v="8"/>
    <n v="776741"/>
    <x v="5"/>
  </r>
  <r>
    <x v="9"/>
    <s v="Disabled Annual Pass"/>
    <x v="175"/>
    <n v="4"/>
    <n v="776741"/>
    <x v="5"/>
  </r>
  <r>
    <x v="8"/>
    <s v="Disabled Annual Pass"/>
    <x v="175"/>
    <n v="5"/>
    <n v="776741"/>
    <x v="5"/>
  </r>
  <r>
    <x v="0"/>
    <s v="Discount Adult"/>
    <x v="6"/>
    <n v="10.75"/>
    <n v="741020"/>
    <x v="2"/>
  </r>
  <r>
    <x v="4"/>
    <s v="Display Candy"/>
    <x v="0"/>
    <n v="9"/>
    <n v="780160"/>
    <x v="0"/>
  </r>
  <r>
    <x v="11"/>
    <s v="Doe Bait"/>
    <x v="0"/>
    <n v="3"/>
    <n v="780160"/>
    <x v="0"/>
  </r>
  <r>
    <x v="15"/>
    <s v="Donation"/>
    <x v="290"/>
    <n v="1"/>
    <n v="781220"/>
    <x v="5"/>
  </r>
  <r>
    <x v="6"/>
    <s v="Donations"/>
    <x v="252"/>
    <n v="2"/>
    <m/>
    <x v="5"/>
  </r>
  <r>
    <x v="1"/>
    <s v="Donations"/>
    <x v="290"/>
    <n v="261.90999999999997"/>
    <n v="781220"/>
    <x v="5"/>
  </r>
  <r>
    <x v="5"/>
    <s v="Donations"/>
    <x v="290"/>
    <n v="896"/>
    <n v="781220"/>
    <x v="5"/>
  </r>
  <r>
    <x v="6"/>
    <s v="Donations"/>
    <x v="290"/>
    <n v="150.16"/>
    <n v="781220"/>
    <x v="5"/>
  </r>
  <r>
    <x v="7"/>
    <s v="Donations - Special Events"/>
    <x v="290"/>
    <n v="13"/>
    <n v="781220"/>
    <x v="5"/>
  </r>
  <r>
    <x v="9"/>
    <s v="Dump Fee"/>
    <x v="291"/>
    <n v="3"/>
    <m/>
    <x v="4"/>
  </r>
  <r>
    <x v="3"/>
    <s v="Dump Fee"/>
    <x v="5"/>
    <n v="5"/>
    <n v="776710"/>
    <x v="4"/>
  </r>
  <r>
    <x v="11"/>
    <s v="Dump Fee"/>
    <x v="6"/>
    <n v="36"/>
    <n v="741020"/>
    <x v="2"/>
  </r>
  <r>
    <x v="9"/>
    <s v="Dump Fee"/>
    <x v="6"/>
    <n v="262.45"/>
    <n v="741020"/>
    <x v="2"/>
  </r>
  <r>
    <x v="4"/>
    <s v="Dump Fee"/>
    <x v="7"/>
    <n v="8.6"/>
    <n v="776710"/>
    <x v="4"/>
  </r>
  <r>
    <x v="8"/>
    <s v="Dump Fee"/>
    <x v="5"/>
    <n v="173"/>
    <n v="776710"/>
    <x v="4"/>
  </r>
  <r>
    <x v="0"/>
    <s v="Earings"/>
    <x v="0"/>
    <n v="36"/>
    <n v="780160"/>
    <x v="0"/>
  </r>
  <r>
    <x v="5"/>
    <s v="Educational Programs"/>
    <x v="292"/>
    <n v="4"/>
    <m/>
    <x v="3"/>
  </r>
  <r>
    <x v="5"/>
    <s v="Educational Programs"/>
    <x v="293"/>
    <n v="2"/>
    <m/>
    <x v="3"/>
  </r>
  <r>
    <x v="5"/>
    <s v="Educational Programs"/>
    <x v="4"/>
    <n v="2755"/>
    <n v="781480"/>
    <x v="3"/>
  </r>
  <r>
    <x v="0"/>
    <s v="Educational Programs"/>
    <x v="4"/>
    <n v="37"/>
    <n v="781480"/>
    <x v="3"/>
  </r>
  <r>
    <x v="7"/>
    <s v="Educational Programs"/>
    <x v="4"/>
    <n v="5119.9090909090919"/>
    <n v="781480"/>
    <x v="3"/>
  </r>
  <r>
    <x v="6"/>
    <s v="Educational Programs"/>
    <x v="4"/>
    <n v="2385"/>
    <n v="781480"/>
    <x v="3"/>
  </r>
  <r>
    <x v="8"/>
    <s v="Electricity Add On"/>
    <x v="6"/>
    <n v="27"/>
    <n v="741020"/>
    <x v="2"/>
  </r>
  <r>
    <x v="3"/>
    <s v="Electricity Fee"/>
    <x v="7"/>
    <n v="0.66666666666666663"/>
    <n v="776710"/>
    <x v="4"/>
  </r>
  <r>
    <x v="15"/>
    <s v="Entry"/>
    <x v="4"/>
    <n v="42.6"/>
    <n v="781480"/>
    <x v="3"/>
  </r>
  <r>
    <x v="11"/>
    <s v="Event/Holiday Guest Count"/>
    <x v="6"/>
    <n v="14.333333333333334"/>
    <n v="741020"/>
    <x v="2"/>
  </r>
  <r>
    <x v="7"/>
    <s v="Exhibits"/>
    <x v="294"/>
    <n v="1"/>
    <m/>
    <x v="2"/>
  </r>
  <r>
    <x v="7"/>
    <s v="Exhibits"/>
    <x v="294"/>
    <n v="1"/>
    <m/>
    <x v="2"/>
  </r>
  <r>
    <x v="7"/>
    <s v="Exhibits"/>
    <x v="294"/>
    <n v="1"/>
    <m/>
    <x v="2"/>
  </r>
  <r>
    <x v="7"/>
    <s v="Exhibits"/>
    <x v="294"/>
    <n v="1"/>
    <m/>
    <x v="2"/>
  </r>
  <r>
    <x v="5"/>
    <s v="Exploring Nature-HVNC Summer Camp"/>
    <x v="4"/>
    <n v="40"/>
    <n v="781480"/>
    <x v="3"/>
  </r>
  <r>
    <x v="9"/>
    <s v="Family Annual Launch"/>
    <x v="6"/>
    <n v="1"/>
    <n v="776741"/>
    <x v="5"/>
  </r>
  <r>
    <x v="9"/>
    <s v="Family Annual Launch"/>
    <x v="5"/>
    <n v="7"/>
    <n v="776710"/>
    <x v="5"/>
  </r>
  <r>
    <x v="4"/>
    <s v="Family Annual Launch"/>
    <x v="6"/>
    <n v="1"/>
    <n v="776741"/>
    <x v="5"/>
  </r>
  <r>
    <x v="7"/>
    <s v="Fan"/>
    <x v="0"/>
    <n v="1"/>
    <n v="780160"/>
    <x v="0"/>
  </r>
  <r>
    <x v="0"/>
    <s v="Field Trip Attendance"/>
    <x v="6"/>
    <n v="183"/>
    <n v="741020"/>
    <x v="2"/>
  </r>
  <r>
    <x v="0"/>
    <s v="Field Trip Attendance"/>
    <x v="4"/>
    <n v="60"/>
    <n v="781480"/>
    <x v="3"/>
  </r>
  <r>
    <x v="10"/>
    <s v="Fire Starters"/>
    <x v="0"/>
    <n v="9"/>
    <n v="780160"/>
    <x v="0"/>
  </r>
  <r>
    <x v="3"/>
    <s v="Fire Starters"/>
    <x v="0"/>
    <n v="3"/>
    <n v="780160"/>
    <x v="0"/>
  </r>
  <r>
    <x v="10"/>
    <s v="Firewood"/>
    <x v="0"/>
    <n v="162"/>
    <n v="780160"/>
    <x v="0"/>
  </r>
  <r>
    <x v="3"/>
    <s v="Firewood"/>
    <x v="0"/>
    <n v="193"/>
    <n v="780160"/>
    <x v="0"/>
  </r>
  <r>
    <x v="11"/>
    <s v="Fishing"/>
    <x v="295"/>
    <n v="3"/>
    <m/>
    <x v="6"/>
  </r>
  <r>
    <x v="11"/>
    <s v="Fishing"/>
    <x v="296"/>
    <n v="2"/>
    <m/>
    <x v="6"/>
  </r>
  <r>
    <x v="11"/>
    <s v="Fishing"/>
    <x v="297"/>
    <n v="2"/>
    <m/>
    <x v="6"/>
  </r>
  <r>
    <x v="11"/>
    <s v="Fishing"/>
    <x v="298"/>
    <n v="6904"/>
    <m/>
    <x v="6"/>
  </r>
  <r>
    <x v="11"/>
    <s v="Fishing"/>
    <x v="299"/>
    <n v="1078"/>
    <m/>
    <x v="6"/>
  </r>
  <r>
    <x v="11"/>
    <s v="Fishing"/>
    <x v="295"/>
    <n v="20"/>
    <m/>
    <x v="6"/>
  </r>
  <r>
    <x v="11"/>
    <s v="Fishing"/>
    <x v="296"/>
    <n v="7"/>
    <m/>
    <x v="6"/>
  </r>
  <r>
    <x v="9"/>
    <s v="Fishing"/>
    <x v="297"/>
    <n v="20"/>
    <m/>
    <x v="6"/>
  </r>
  <r>
    <x v="9"/>
    <s v="Fishing"/>
    <x v="300"/>
    <n v="2"/>
    <m/>
    <x v="6"/>
  </r>
  <r>
    <x v="9"/>
    <s v="Fishing"/>
    <x v="301"/>
    <n v="1"/>
    <m/>
    <x v="6"/>
  </r>
  <r>
    <x v="9"/>
    <s v="Fishing"/>
    <x v="302"/>
    <n v="1"/>
    <m/>
    <x v="6"/>
  </r>
  <r>
    <x v="9"/>
    <s v="Fishing"/>
    <x v="303"/>
    <n v="1"/>
    <m/>
    <x v="6"/>
  </r>
  <r>
    <x v="9"/>
    <s v="Fishing"/>
    <x v="304"/>
    <n v="1"/>
    <m/>
    <x v="6"/>
  </r>
  <r>
    <x v="9"/>
    <s v="Fishing"/>
    <x v="305"/>
    <n v="1"/>
    <m/>
    <x v="6"/>
  </r>
  <r>
    <x v="9"/>
    <s v="Fishing"/>
    <x v="306"/>
    <n v="11"/>
    <m/>
    <x v="6"/>
  </r>
  <r>
    <x v="9"/>
    <s v="Fishing"/>
    <x v="307"/>
    <n v="1"/>
    <m/>
    <x v="6"/>
  </r>
  <r>
    <x v="9"/>
    <s v="Fishing"/>
    <x v="308"/>
    <n v="2"/>
    <m/>
    <x v="6"/>
  </r>
  <r>
    <x v="9"/>
    <s v="Fishing"/>
    <x v="309"/>
    <n v="1"/>
    <m/>
    <x v="6"/>
  </r>
  <r>
    <x v="9"/>
    <s v="Fishing"/>
    <x v="310"/>
    <n v="1"/>
    <m/>
    <x v="6"/>
  </r>
  <r>
    <x v="9"/>
    <s v="Fishing"/>
    <x v="311"/>
    <n v="1"/>
    <m/>
    <x v="6"/>
  </r>
  <r>
    <x v="9"/>
    <s v="Fishing"/>
    <x v="312"/>
    <n v="1"/>
    <m/>
    <x v="6"/>
  </r>
  <r>
    <x v="9"/>
    <s v="Fishing"/>
    <x v="313"/>
    <n v="1"/>
    <m/>
    <x v="6"/>
  </r>
  <r>
    <x v="9"/>
    <s v="Fishing"/>
    <x v="298"/>
    <n v="11689"/>
    <m/>
    <x v="6"/>
  </r>
  <r>
    <x v="9"/>
    <s v="Fishing"/>
    <x v="299"/>
    <n v="1196"/>
    <m/>
    <x v="6"/>
  </r>
  <r>
    <x v="9"/>
    <s v="Fishing"/>
    <x v="295"/>
    <n v="150"/>
    <m/>
    <x v="6"/>
  </r>
  <r>
    <x v="9"/>
    <s v="Fishing"/>
    <x v="314"/>
    <n v="2"/>
    <m/>
    <x v="6"/>
  </r>
  <r>
    <x v="9"/>
    <s v="Fishing"/>
    <x v="296"/>
    <n v="87"/>
    <m/>
    <x v="6"/>
  </r>
  <r>
    <x v="8"/>
    <s v="Fishing"/>
    <x v="315"/>
    <n v="1"/>
    <m/>
    <x v="6"/>
  </r>
  <r>
    <x v="8"/>
    <s v="Fishing"/>
    <x v="297"/>
    <n v="2"/>
    <m/>
    <x v="6"/>
  </r>
  <r>
    <x v="8"/>
    <s v="Fishing"/>
    <x v="303"/>
    <n v="2"/>
    <m/>
    <x v="6"/>
  </r>
  <r>
    <x v="8"/>
    <s v="Fishing"/>
    <x v="304"/>
    <n v="1"/>
    <m/>
    <x v="6"/>
  </r>
  <r>
    <x v="8"/>
    <s v="Fishing"/>
    <x v="316"/>
    <n v="1"/>
    <m/>
    <x v="6"/>
  </r>
  <r>
    <x v="8"/>
    <s v="Fishing"/>
    <x v="306"/>
    <n v="2"/>
    <m/>
    <x v="6"/>
  </r>
  <r>
    <x v="8"/>
    <s v="Fishing"/>
    <x v="317"/>
    <n v="1"/>
    <m/>
    <x v="6"/>
  </r>
  <r>
    <x v="8"/>
    <s v="Fishing"/>
    <x v="309"/>
    <n v="1"/>
    <m/>
    <x v="6"/>
  </r>
  <r>
    <x v="8"/>
    <s v="Fishing"/>
    <x v="318"/>
    <n v="1"/>
    <m/>
    <x v="6"/>
  </r>
  <r>
    <x v="8"/>
    <s v="Fishing"/>
    <x v="298"/>
    <n v="7088"/>
    <m/>
    <x v="6"/>
  </r>
  <r>
    <x v="8"/>
    <s v="Fishing"/>
    <x v="299"/>
    <n v="899"/>
    <m/>
    <x v="6"/>
  </r>
  <r>
    <x v="8"/>
    <s v="Fishing"/>
    <x v="295"/>
    <n v="13"/>
    <m/>
    <x v="6"/>
  </r>
  <r>
    <x v="8"/>
    <s v="Fishing"/>
    <x v="296"/>
    <n v="2"/>
    <m/>
    <x v="6"/>
  </r>
  <r>
    <x v="9"/>
    <s v="Fishing"/>
    <x v="319"/>
    <n v="1"/>
    <m/>
    <x v="6"/>
  </r>
  <r>
    <x v="9"/>
    <s v="Fishing"/>
    <x v="320"/>
    <n v="1"/>
    <m/>
    <x v="6"/>
  </r>
  <r>
    <x v="8"/>
    <s v="Fishing"/>
    <x v="149"/>
    <n v="1"/>
    <m/>
    <x v="6"/>
  </r>
  <r>
    <x v="8"/>
    <s v="Fishing"/>
    <x v="149"/>
    <n v="1"/>
    <m/>
    <x v="6"/>
  </r>
  <r>
    <x v="8"/>
    <s v="Fishing"/>
    <x v="149"/>
    <n v="1"/>
    <m/>
    <x v="6"/>
  </r>
  <r>
    <x v="8"/>
    <s v="Fishing"/>
    <x v="149"/>
    <n v="1"/>
    <m/>
    <x v="6"/>
  </r>
  <r>
    <x v="8"/>
    <s v="Fishing"/>
    <x v="149"/>
    <n v="1"/>
    <m/>
    <x v="6"/>
  </r>
  <r>
    <x v="8"/>
    <s v="Fishing"/>
    <x v="149"/>
    <n v="1"/>
    <m/>
    <x v="6"/>
  </r>
  <r>
    <x v="8"/>
    <s v="Fishing"/>
    <x v="149"/>
    <n v="1"/>
    <m/>
    <x v="6"/>
  </r>
  <r>
    <x v="8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2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2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2"/>
    <m/>
    <x v="6"/>
  </r>
  <r>
    <x v="9"/>
    <s v="Fishing"/>
    <x v="149"/>
    <n v="1"/>
    <m/>
    <x v="6"/>
  </r>
  <r>
    <x v="9"/>
    <s v="Fishing"/>
    <x v="149"/>
    <n v="3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2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2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2"/>
    <m/>
    <x v="6"/>
  </r>
  <r>
    <x v="9"/>
    <s v="Fishing"/>
    <x v="149"/>
    <n v="2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2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4"/>
    <m/>
    <x v="6"/>
  </r>
  <r>
    <x v="9"/>
    <s v="Fishing"/>
    <x v="149"/>
    <n v="1"/>
    <m/>
    <x v="6"/>
  </r>
  <r>
    <x v="9"/>
    <s v="Fishing"/>
    <x v="149"/>
    <n v="-1"/>
    <m/>
    <x v="6"/>
  </r>
  <r>
    <x v="9"/>
    <s v="Fishing"/>
    <x v="149"/>
    <n v="1"/>
    <m/>
    <x v="6"/>
  </r>
  <r>
    <x v="9"/>
    <s v="Fishing"/>
    <x v="149"/>
    <n v="0.5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2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2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2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2"/>
    <m/>
    <x v="6"/>
  </r>
  <r>
    <x v="9"/>
    <s v="Fishing"/>
    <x v="149"/>
    <n v="3"/>
    <m/>
    <x v="6"/>
  </r>
  <r>
    <x v="9"/>
    <s v="Fishing"/>
    <x v="149"/>
    <n v="1"/>
    <m/>
    <x v="6"/>
  </r>
  <r>
    <x v="9"/>
    <s v="Fishing"/>
    <x v="149"/>
    <n v="2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149"/>
    <n v="1"/>
    <m/>
    <x v="6"/>
  </r>
  <r>
    <x v="9"/>
    <s v="Fishing"/>
    <x v="321"/>
    <n v="1"/>
    <m/>
    <x v="6"/>
  </r>
  <r>
    <x v="9"/>
    <s v="Fishing"/>
    <x v="321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2"/>
    <m/>
    <x v="6"/>
  </r>
  <r>
    <x v="8"/>
    <s v="Fishing"/>
    <x v="322"/>
    <n v="1"/>
    <m/>
    <x v="6"/>
  </r>
  <r>
    <x v="8"/>
    <s v="Fishing"/>
    <x v="322"/>
    <n v="-2"/>
    <m/>
    <x v="6"/>
  </r>
  <r>
    <x v="8"/>
    <s v="Fishing"/>
    <x v="322"/>
    <n v="-1"/>
    <m/>
    <x v="6"/>
  </r>
  <r>
    <x v="8"/>
    <s v="Fishing"/>
    <x v="322"/>
    <n v="-1"/>
    <m/>
    <x v="6"/>
  </r>
  <r>
    <x v="8"/>
    <s v="Fishing"/>
    <x v="322"/>
    <n v="-1"/>
    <m/>
    <x v="6"/>
  </r>
  <r>
    <x v="8"/>
    <s v="Fishing"/>
    <x v="322"/>
    <n v="-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4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2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2"/>
    <m/>
    <x v="6"/>
  </r>
  <r>
    <x v="8"/>
    <s v="Fishing"/>
    <x v="322"/>
    <n v="1"/>
    <m/>
    <x v="6"/>
  </r>
  <r>
    <x v="8"/>
    <s v="Fishing"/>
    <x v="322"/>
    <n v="2"/>
    <m/>
    <x v="6"/>
  </r>
  <r>
    <x v="8"/>
    <s v="Fishing"/>
    <x v="322"/>
    <n v="3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2"/>
    <m/>
    <x v="6"/>
  </r>
  <r>
    <x v="8"/>
    <s v="Fishing"/>
    <x v="322"/>
    <n v="1"/>
    <m/>
    <x v="6"/>
  </r>
  <r>
    <x v="8"/>
    <s v="Fishing"/>
    <x v="322"/>
    <n v="2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2"/>
    <m/>
    <x v="6"/>
  </r>
  <r>
    <x v="8"/>
    <s v="Fishing"/>
    <x v="322"/>
    <n v="2"/>
    <m/>
    <x v="6"/>
  </r>
  <r>
    <x v="8"/>
    <s v="Fishing"/>
    <x v="322"/>
    <n v="2"/>
    <m/>
    <x v="6"/>
  </r>
  <r>
    <x v="8"/>
    <s v="Fishing"/>
    <x v="322"/>
    <n v="1"/>
    <m/>
    <x v="6"/>
  </r>
  <r>
    <x v="8"/>
    <s v="Fishing"/>
    <x v="322"/>
    <n v="2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2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3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2"/>
    <m/>
    <x v="6"/>
  </r>
  <r>
    <x v="8"/>
    <s v="Fishing"/>
    <x v="322"/>
    <n v="3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3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2"/>
    <m/>
    <x v="6"/>
  </r>
  <r>
    <x v="8"/>
    <s v="Fishing"/>
    <x v="322"/>
    <n v="1"/>
    <m/>
    <x v="6"/>
  </r>
  <r>
    <x v="8"/>
    <s v="Fishing"/>
    <x v="322"/>
    <n v="3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2"/>
    <m/>
    <x v="6"/>
  </r>
  <r>
    <x v="8"/>
    <s v="Fishing"/>
    <x v="322"/>
    <n v="1"/>
    <m/>
    <x v="6"/>
  </r>
  <r>
    <x v="8"/>
    <s v="Fishing"/>
    <x v="322"/>
    <n v="2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2"/>
    <m/>
    <x v="6"/>
  </r>
  <r>
    <x v="8"/>
    <s v="Fishing"/>
    <x v="322"/>
    <n v="3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2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2"/>
    <m/>
    <x v="6"/>
  </r>
  <r>
    <x v="8"/>
    <s v="Fishing"/>
    <x v="322"/>
    <n v="2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2"/>
    <m/>
    <x v="6"/>
  </r>
  <r>
    <x v="8"/>
    <s v="Fishing"/>
    <x v="322"/>
    <n v="2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3"/>
    <m/>
    <x v="6"/>
  </r>
  <r>
    <x v="8"/>
    <s v="Fishing"/>
    <x v="322"/>
    <n v="2"/>
    <m/>
    <x v="6"/>
  </r>
  <r>
    <x v="8"/>
    <s v="Fishing"/>
    <x v="322"/>
    <n v="1"/>
    <m/>
    <x v="6"/>
  </r>
  <r>
    <x v="8"/>
    <s v="Fishing"/>
    <x v="322"/>
    <n v="2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2"/>
    <m/>
    <x v="6"/>
  </r>
  <r>
    <x v="8"/>
    <s v="Fishing"/>
    <x v="322"/>
    <n v="2"/>
    <m/>
    <x v="6"/>
  </r>
  <r>
    <x v="8"/>
    <s v="Fishing"/>
    <x v="322"/>
    <n v="4"/>
    <m/>
    <x v="6"/>
  </r>
  <r>
    <x v="8"/>
    <s v="Fishing"/>
    <x v="322"/>
    <n v="2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3"/>
    <m/>
    <x v="6"/>
  </r>
  <r>
    <x v="8"/>
    <s v="Fishing"/>
    <x v="322"/>
    <n v="1"/>
    <m/>
    <x v="6"/>
  </r>
  <r>
    <x v="8"/>
    <s v="Fishing"/>
    <x v="322"/>
    <n v="-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2"/>
    <m/>
    <x v="6"/>
  </r>
  <r>
    <x v="8"/>
    <s v="Fishing"/>
    <x v="322"/>
    <n v="2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2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2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2"/>
    <m/>
    <x v="6"/>
  </r>
  <r>
    <x v="8"/>
    <s v="Fishing"/>
    <x v="322"/>
    <n v="1"/>
    <m/>
    <x v="6"/>
  </r>
  <r>
    <x v="8"/>
    <s v="Fishing"/>
    <x v="322"/>
    <n v="2"/>
    <m/>
    <x v="6"/>
  </r>
  <r>
    <x v="8"/>
    <s v="Fishing"/>
    <x v="322"/>
    <n v="2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2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2"/>
    <m/>
    <x v="6"/>
  </r>
  <r>
    <x v="8"/>
    <s v="Fishing"/>
    <x v="322"/>
    <n v="1"/>
    <m/>
    <x v="6"/>
  </r>
  <r>
    <x v="8"/>
    <s v="Fishing"/>
    <x v="322"/>
    <n v="3"/>
    <m/>
    <x v="6"/>
  </r>
  <r>
    <x v="8"/>
    <s v="Fishing"/>
    <x v="322"/>
    <n v="2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2"/>
    <m/>
    <x v="6"/>
  </r>
  <r>
    <x v="8"/>
    <s v="Fishing"/>
    <x v="322"/>
    <n v="1"/>
    <m/>
    <x v="6"/>
  </r>
  <r>
    <x v="8"/>
    <s v="Fishing"/>
    <x v="322"/>
    <n v="3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8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3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3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3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3"/>
    <m/>
    <x v="6"/>
  </r>
  <r>
    <x v="9"/>
    <s v="Fishing"/>
    <x v="322"/>
    <n v="2"/>
    <m/>
    <x v="6"/>
  </r>
  <r>
    <x v="9"/>
    <s v="Fishing"/>
    <x v="322"/>
    <n v="3"/>
    <m/>
    <x v="6"/>
  </r>
  <r>
    <x v="9"/>
    <s v="Fishing"/>
    <x v="322"/>
    <n v="3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4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3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3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4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3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4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3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3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3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5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-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3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6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3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3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3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3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3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3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4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4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3"/>
    <m/>
    <x v="6"/>
  </r>
  <r>
    <x v="9"/>
    <s v="Fishing"/>
    <x v="322"/>
    <n v="3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3"/>
    <m/>
    <x v="6"/>
  </r>
  <r>
    <x v="9"/>
    <s v="Fishing"/>
    <x v="322"/>
    <n v="3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3"/>
    <m/>
    <x v="6"/>
  </r>
  <r>
    <x v="9"/>
    <s v="Fishing"/>
    <x v="322"/>
    <n v="1"/>
    <m/>
    <x v="6"/>
  </r>
  <r>
    <x v="9"/>
    <s v="Fishing"/>
    <x v="322"/>
    <n v="2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9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2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2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2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2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2"/>
    <m/>
    <x v="6"/>
  </r>
  <r>
    <x v="11"/>
    <s v="Fishing"/>
    <x v="322"/>
    <n v="2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2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2"/>
    <m/>
    <x v="6"/>
  </r>
  <r>
    <x v="11"/>
    <s v="Fishing"/>
    <x v="322"/>
    <n v="1"/>
    <m/>
    <x v="6"/>
  </r>
  <r>
    <x v="11"/>
    <s v="Fishing"/>
    <x v="322"/>
    <n v="2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4"/>
    <m/>
    <x v="6"/>
  </r>
  <r>
    <x v="11"/>
    <s v="Fishing"/>
    <x v="322"/>
    <n v="2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2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3"/>
    <m/>
    <x v="6"/>
  </r>
  <r>
    <x v="11"/>
    <s v="Fishing"/>
    <x v="322"/>
    <n v="1"/>
    <m/>
    <x v="6"/>
  </r>
  <r>
    <x v="11"/>
    <s v="Fishing"/>
    <x v="322"/>
    <n v="2"/>
    <m/>
    <x v="6"/>
  </r>
  <r>
    <x v="11"/>
    <s v="Fishing"/>
    <x v="322"/>
    <n v="2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2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1"/>
    <m/>
    <x v="6"/>
  </r>
  <r>
    <x v="11"/>
    <s v="Fishing"/>
    <x v="322"/>
    <n v="2"/>
    <m/>
    <x v="6"/>
  </r>
  <r>
    <x v="11"/>
    <s v="Fishing"/>
    <x v="322"/>
    <n v="1"/>
    <m/>
    <x v="6"/>
  </r>
  <r>
    <x v="11"/>
    <s v="Fishing"/>
    <x v="322"/>
    <n v="2"/>
    <m/>
    <x v="6"/>
  </r>
  <r>
    <x v="11"/>
    <s v="Fishing"/>
    <x v="322"/>
    <n v="1"/>
    <m/>
    <x v="6"/>
  </r>
  <r>
    <x v="11"/>
    <s v="Fishing"/>
    <x v="322"/>
    <n v="1"/>
    <m/>
    <x v="6"/>
  </r>
  <r>
    <x v="8"/>
    <s v="Fishing"/>
    <x v="323"/>
    <n v="1"/>
    <m/>
    <x v="6"/>
  </r>
  <r>
    <x v="8"/>
    <s v="Fishing"/>
    <x v="323"/>
    <n v="1"/>
    <m/>
    <x v="6"/>
  </r>
  <r>
    <x v="8"/>
    <s v="Fishing"/>
    <x v="323"/>
    <n v="1"/>
    <m/>
    <x v="6"/>
  </r>
  <r>
    <x v="8"/>
    <s v="Fishing"/>
    <x v="323"/>
    <n v="2"/>
    <m/>
    <x v="6"/>
  </r>
  <r>
    <x v="8"/>
    <s v="Fishing"/>
    <x v="323"/>
    <n v="1"/>
    <m/>
    <x v="6"/>
  </r>
  <r>
    <x v="8"/>
    <s v="Fishing"/>
    <x v="323"/>
    <n v="1"/>
    <m/>
    <x v="6"/>
  </r>
  <r>
    <x v="8"/>
    <s v="Fishing"/>
    <x v="323"/>
    <n v="1"/>
    <m/>
    <x v="6"/>
  </r>
  <r>
    <x v="8"/>
    <s v="Fishing"/>
    <x v="323"/>
    <n v="1"/>
    <m/>
    <x v="6"/>
  </r>
  <r>
    <x v="8"/>
    <s v="Fishing"/>
    <x v="323"/>
    <n v="1"/>
    <m/>
    <x v="6"/>
  </r>
  <r>
    <x v="8"/>
    <s v="Fishing"/>
    <x v="323"/>
    <n v="1"/>
    <m/>
    <x v="6"/>
  </r>
  <r>
    <x v="8"/>
    <s v="Fishing"/>
    <x v="323"/>
    <n v="1"/>
    <m/>
    <x v="6"/>
  </r>
  <r>
    <x v="8"/>
    <s v="Fishing"/>
    <x v="323"/>
    <n v="1"/>
    <m/>
    <x v="6"/>
  </r>
  <r>
    <x v="8"/>
    <s v="Fishing"/>
    <x v="323"/>
    <n v="1"/>
    <m/>
    <x v="6"/>
  </r>
  <r>
    <x v="8"/>
    <s v="Fishing"/>
    <x v="323"/>
    <n v="2"/>
    <m/>
    <x v="6"/>
  </r>
  <r>
    <x v="8"/>
    <s v="Fishing"/>
    <x v="323"/>
    <n v="1"/>
    <m/>
    <x v="6"/>
  </r>
  <r>
    <x v="8"/>
    <s v="Fishing"/>
    <x v="323"/>
    <n v="1"/>
    <m/>
    <x v="6"/>
  </r>
  <r>
    <x v="8"/>
    <s v="Fishing"/>
    <x v="323"/>
    <n v="1"/>
    <m/>
    <x v="6"/>
  </r>
  <r>
    <x v="8"/>
    <s v="Fishing"/>
    <x v="323"/>
    <n v="1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2"/>
    <m/>
    <x v="6"/>
  </r>
  <r>
    <x v="9"/>
    <s v="Fishing"/>
    <x v="323"/>
    <n v="2"/>
    <m/>
    <x v="6"/>
  </r>
  <r>
    <x v="9"/>
    <s v="Fishing"/>
    <x v="323"/>
    <n v="2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3"/>
    <m/>
    <x v="6"/>
  </r>
  <r>
    <x v="9"/>
    <s v="Fishing"/>
    <x v="323"/>
    <n v="1"/>
    <m/>
    <x v="6"/>
  </r>
  <r>
    <x v="9"/>
    <s v="Fishing"/>
    <x v="323"/>
    <n v="2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3"/>
    <m/>
    <x v="6"/>
  </r>
  <r>
    <x v="9"/>
    <s v="Fishing"/>
    <x v="323"/>
    <n v="2"/>
    <m/>
    <x v="6"/>
  </r>
  <r>
    <x v="9"/>
    <s v="Fishing"/>
    <x v="323"/>
    <n v="2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3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-1"/>
    <m/>
    <x v="6"/>
  </r>
  <r>
    <x v="9"/>
    <s v="Fishing"/>
    <x v="323"/>
    <n v="2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3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-1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3"/>
    <m/>
    <x v="6"/>
  </r>
  <r>
    <x v="9"/>
    <s v="Fishing"/>
    <x v="323"/>
    <n v="2"/>
    <m/>
    <x v="6"/>
  </r>
  <r>
    <x v="9"/>
    <s v="Fishing"/>
    <x v="323"/>
    <n v="2"/>
    <m/>
    <x v="6"/>
  </r>
  <r>
    <x v="9"/>
    <s v="Fishing"/>
    <x v="323"/>
    <n v="2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2"/>
    <m/>
    <x v="6"/>
  </r>
  <r>
    <x v="9"/>
    <s v="Fishing"/>
    <x v="323"/>
    <n v="2"/>
    <m/>
    <x v="6"/>
  </r>
  <r>
    <x v="9"/>
    <s v="Fishing"/>
    <x v="323"/>
    <n v="2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3"/>
    <m/>
    <x v="6"/>
  </r>
  <r>
    <x v="9"/>
    <s v="Fishing"/>
    <x v="323"/>
    <n v="1"/>
    <m/>
    <x v="6"/>
  </r>
  <r>
    <x v="9"/>
    <s v="Fishing"/>
    <x v="323"/>
    <n v="2"/>
    <m/>
    <x v="6"/>
  </r>
  <r>
    <x v="9"/>
    <s v="Fishing"/>
    <x v="323"/>
    <n v="1"/>
    <m/>
    <x v="6"/>
  </r>
  <r>
    <x v="9"/>
    <s v="Fishing"/>
    <x v="323"/>
    <n v="2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2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1"/>
    <m/>
    <x v="6"/>
  </r>
  <r>
    <x v="9"/>
    <s v="Fishing"/>
    <x v="323"/>
    <n v="1"/>
    <m/>
    <x v="6"/>
  </r>
  <r>
    <x v="11"/>
    <s v="Fishing"/>
    <x v="323"/>
    <n v="1"/>
    <m/>
    <x v="6"/>
  </r>
  <r>
    <x v="11"/>
    <s v="Fishing"/>
    <x v="323"/>
    <n v="1"/>
    <m/>
    <x v="6"/>
  </r>
  <r>
    <x v="11"/>
    <s v="Fishing"/>
    <x v="323"/>
    <n v="1"/>
    <m/>
    <x v="6"/>
  </r>
  <r>
    <x v="11"/>
    <s v="Fishing"/>
    <x v="323"/>
    <n v="1"/>
    <m/>
    <x v="6"/>
  </r>
  <r>
    <x v="11"/>
    <s v="Fishing"/>
    <x v="323"/>
    <n v="2"/>
    <m/>
    <x v="6"/>
  </r>
  <r>
    <x v="11"/>
    <s v="Fishing - Day Use (Adult)"/>
    <x v="324"/>
    <n v="7377.0000000000027"/>
    <n v="776720"/>
    <x v="6"/>
  </r>
  <r>
    <x v="9"/>
    <s v="Fishing - Day Use (Adult)"/>
    <x v="324"/>
    <n v="12594.399999999976"/>
    <n v="776720"/>
    <x v="6"/>
  </r>
  <r>
    <x v="8"/>
    <s v="Fishing - Day Use (Adult)"/>
    <x v="324"/>
    <n v="7670.8000000000175"/>
    <n v="776720"/>
    <x v="6"/>
  </r>
  <r>
    <x v="11"/>
    <s v="Fishing - Day Use (Youth)"/>
    <x v="324"/>
    <n v="2419.5"/>
    <n v="776720"/>
    <x v="6"/>
  </r>
  <r>
    <x v="9"/>
    <s v="Fishing - Day Use (Youth)"/>
    <x v="324"/>
    <n v="2759"/>
    <n v="776720"/>
    <x v="6"/>
  </r>
  <r>
    <x v="8"/>
    <s v="Fishing - Day Use (Youth)"/>
    <x v="324"/>
    <n v="2014.5"/>
    <n v="776720"/>
    <x v="6"/>
  </r>
  <r>
    <x v="11"/>
    <s v="Fishing Book"/>
    <x v="0"/>
    <n v="7"/>
    <n v="780160"/>
    <x v="6"/>
  </r>
  <r>
    <x v="11"/>
    <s v="Fishing Book"/>
    <x v="324"/>
    <n v="31"/>
    <n v="776720"/>
    <x v="6"/>
  </r>
  <r>
    <x v="9"/>
    <s v="Fishing Book"/>
    <x v="324"/>
    <n v="99"/>
    <n v="776720"/>
    <x v="6"/>
  </r>
  <r>
    <x v="8"/>
    <s v="Fishing Book"/>
    <x v="324"/>
    <n v="10.32"/>
    <n v="776720"/>
    <x v="6"/>
  </r>
  <r>
    <x v="2"/>
    <s v="Flex-Fit Green Round Logo L/XL"/>
    <x v="0"/>
    <n v="1"/>
    <n v="780160"/>
    <x v="0"/>
  </r>
  <r>
    <x v="2"/>
    <s v="Flex-Fit Olive Round Logo L/XL"/>
    <x v="0"/>
    <n v="1"/>
    <n v="780160"/>
    <x v="0"/>
  </r>
  <r>
    <x v="4"/>
    <s v="Flip Flops"/>
    <x v="0"/>
    <n v="1"/>
    <n v="780160"/>
    <x v="0"/>
  </r>
  <r>
    <x v="0"/>
    <s v="Flower press"/>
    <x v="0"/>
    <n v="12"/>
    <n v="780160"/>
    <x v="0"/>
  </r>
  <r>
    <x v="0"/>
    <s v="flying birds"/>
    <x v="0"/>
    <n v="3"/>
    <n v="780160"/>
    <x v="0"/>
  </r>
  <r>
    <x v="10"/>
    <s v="Folding Camp Stove"/>
    <x v="0"/>
    <n v="1"/>
    <n v="780160"/>
    <x v="0"/>
  </r>
  <r>
    <x v="4"/>
    <s v="Folgers Coffee"/>
    <x v="177"/>
    <n v="1"/>
    <n v="777660"/>
    <x v="0"/>
  </r>
  <r>
    <x v="5"/>
    <s v="Fossils (Geo Central)"/>
    <x v="0"/>
    <n v="1"/>
    <n v="780160"/>
    <x v="0"/>
  </r>
  <r>
    <x v="2"/>
    <s v="Galls Purchase - Uniform"/>
    <x v="0"/>
    <n v="1"/>
    <n v="780160"/>
    <x v="0"/>
  </r>
  <r>
    <x v="1"/>
    <s v="Gemstone Necklace"/>
    <x v="0"/>
    <n v="11"/>
    <n v="780160"/>
    <x v="0"/>
  </r>
  <r>
    <x v="5"/>
    <s v="General Entry"/>
    <x v="6"/>
    <n v="53.399999999999991"/>
    <n v="741020"/>
    <x v="2"/>
  </r>
  <r>
    <x v="14"/>
    <s v="General Entry"/>
    <x v="6"/>
    <n v="61.399999999999991"/>
    <n v="741020"/>
    <x v="2"/>
  </r>
  <r>
    <x v="1"/>
    <s v="Geode (Moroccan)"/>
    <x v="0"/>
    <n v="1"/>
    <n v="780160"/>
    <x v="0"/>
  </r>
  <r>
    <x v="0"/>
    <s v="Geode Break"/>
    <x v="0"/>
    <n v="30"/>
    <n v="780160"/>
    <x v="0"/>
  </r>
  <r>
    <x v="7"/>
    <s v="Glass Bird Whistle no String"/>
    <x v="0"/>
    <n v="1"/>
    <n v="780160"/>
    <x v="0"/>
  </r>
  <r>
    <x v="0"/>
    <s v="Gloves"/>
    <x v="0"/>
    <n v="1"/>
    <n v="780160"/>
    <x v="0"/>
  </r>
  <r>
    <x v="1"/>
    <s v="Gold Flake Bottle"/>
    <x v="0"/>
    <n v="3"/>
    <n v="780160"/>
    <x v="0"/>
  </r>
  <r>
    <x v="5"/>
    <s v="Gold Flakes bottle"/>
    <x v="0"/>
    <n v="4"/>
    <n v="780160"/>
    <x v="0"/>
  </r>
  <r>
    <x v="1"/>
    <s v="Gold Mine Bubble Gum"/>
    <x v="177"/>
    <n v="24"/>
    <n v="777660"/>
    <x v="0"/>
  </r>
  <r>
    <x v="1"/>
    <s v="Gold Panning Vial"/>
    <x v="0"/>
    <n v="1"/>
    <n v="780160"/>
    <x v="0"/>
  </r>
  <r>
    <x v="1"/>
    <s v="Gold Rush Tour"/>
    <x v="4"/>
    <n v="88"/>
    <n v="781480"/>
    <x v="3"/>
  </r>
  <r>
    <x v="4"/>
    <s v="Graham Cracker"/>
    <x v="177"/>
    <n v="1"/>
    <n v="777660"/>
    <x v="0"/>
  </r>
  <r>
    <x v="2"/>
    <s v="Green Color Short Sleeve - 3XL"/>
    <x v="0"/>
    <n v="1"/>
    <n v="780160"/>
    <x v="0"/>
  </r>
  <r>
    <x v="6"/>
    <s v="Greeting Cards"/>
    <x v="0"/>
    <n v="15"/>
    <n v="780160"/>
    <x v="0"/>
  </r>
  <r>
    <x v="9"/>
    <s v="Group Area 1"/>
    <x v="325"/>
    <n v="1"/>
    <n v="776741"/>
    <x v="5"/>
  </r>
  <r>
    <x v="11"/>
    <s v="Group Area 1 (Small)"/>
    <x v="5"/>
    <n v="5"/>
    <n v="776710"/>
    <x v="4"/>
  </r>
  <r>
    <x v="8"/>
    <s v="Group Area 1 (Small)"/>
    <x v="5"/>
    <n v="5"/>
    <n v="776710"/>
    <x v="4"/>
  </r>
  <r>
    <x v="11"/>
    <s v="Group Area 2 (Small)"/>
    <x v="5"/>
    <n v="5"/>
    <n v="776710"/>
    <x v="4"/>
  </r>
  <r>
    <x v="8"/>
    <s v="Group Area 3 (Large)"/>
    <x v="5"/>
    <n v="8"/>
    <n v="776710"/>
    <x v="4"/>
  </r>
  <r>
    <x v="11"/>
    <s v="Group Area 4 (Large)"/>
    <x v="5"/>
    <n v="2"/>
    <n v="776710"/>
    <x v="4"/>
  </r>
  <r>
    <x v="11"/>
    <s v="Group Area 6 (Large)"/>
    <x v="5"/>
    <n v="2"/>
    <n v="776710"/>
    <x v="4"/>
  </r>
  <r>
    <x v="11"/>
    <s v="Group Area 7 (Small)"/>
    <x v="5"/>
    <n v="1"/>
    <n v="776710"/>
    <x v="4"/>
  </r>
  <r>
    <x v="2"/>
    <s v="Group Reservation Fee"/>
    <x v="180"/>
    <n v="97"/>
    <n v="776760"/>
    <x v="5"/>
  </r>
  <r>
    <x v="2"/>
    <s v="Group Reservation Fee"/>
    <x v="288"/>
    <n v="1.875"/>
    <n v="776760"/>
    <x v="5"/>
  </r>
  <r>
    <x v="2"/>
    <s v="Group Reservation Fee"/>
    <x v="180"/>
    <n v="7"/>
    <n v="776760"/>
    <x v="5"/>
  </r>
  <r>
    <x v="10"/>
    <s v="Group Reservation Fee"/>
    <x v="180"/>
    <n v="2"/>
    <n v="776760"/>
    <x v="5"/>
  </r>
  <r>
    <x v="7"/>
    <s v="Hacky Sack"/>
    <x v="0"/>
    <n v="3"/>
    <n v="780160"/>
    <x v="0"/>
  </r>
  <r>
    <x v="1"/>
    <s v="Harmonica w/Case"/>
    <x v="0"/>
    <n v="9"/>
    <n v="780160"/>
    <x v="0"/>
  </r>
  <r>
    <x v="0"/>
    <s v="headlight"/>
    <x v="0"/>
    <n v="1"/>
    <n v="780160"/>
    <x v="0"/>
  </r>
  <r>
    <x v="4"/>
    <s v="Hershey Milk Chocolate"/>
    <x v="177"/>
    <n v="31"/>
    <n v="777660"/>
    <x v="0"/>
  </r>
  <r>
    <x v="5"/>
    <s v="Hidden Valley Nature Center Patch"/>
    <x v="0"/>
    <n v="1"/>
    <n v="780160"/>
    <x v="0"/>
  </r>
  <r>
    <x v="0"/>
    <s v="Hiking stick Medallion"/>
    <x v="0"/>
    <n v="12"/>
    <n v="780160"/>
    <x v="0"/>
  </r>
  <r>
    <x v="4"/>
    <s v="Hitch Novelty"/>
    <x v="0"/>
    <n v="1"/>
    <n v="780160"/>
    <x v="0"/>
  </r>
  <r>
    <x v="0"/>
    <s v="Hooded sweatshirt"/>
    <x v="0"/>
    <n v="7"/>
    <n v="780160"/>
    <x v="0"/>
  </r>
  <r>
    <x v="11"/>
    <s v="Hooks"/>
    <x v="0"/>
    <n v="39"/>
    <n v="780160"/>
    <x v="0"/>
  </r>
  <r>
    <x v="1"/>
    <s v="Horse Toy"/>
    <x v="0"/>
    <n v="4"/>
    <n v="780160"/>
    <x v="0"/>
  </r>
  <r>
    <x v="0"/>
    <s v="Hot Hands"/>
    <x v="0"/>
    <n v="24"/>
    <n v="780160"/>
    <x v="0"/>
  </r>
  <r>
    <x v="1"/>
    <s v="House / Museum Tour"/>
    <x v="5"/>
    <n v="73.5"/>
    <n v="776710"/>
    <x v="4"/>
  </r>
  <r>
    <x v="11"/>
    <s v="Ice"/>
    <x v="177"/>
    <n v="42"/>
    <n v="777660"/>
    <x v="0"/>
  </r>
  <r>
    <x v="11"/>
    <s v="Ice"/>
    <x v="0"/>
    <n v="507"/>
    <n v="780160"/>
    <x v="0"/>
  </r>
  <r>
    <x v="4"/>
    <s v="Ice (7lb)"/>
    <x v="177"/>
    <n v="293"/>
    <n v="777660"/>
    <x v="0"/>
  </r>
  <r>
    <x v="0"/>
    <s v="Ice Cream $2"/>
    <x v="177"/>
    <n v="3"/>
    <n v="777660"/>
    <x v="0"/>
  </r>
  <r>
    <x v="0"/>
    <s v="Ice Cream $2"/>
    <x v="0"/>
    <n v="35"/>
    <n v="780160"/>
    <x v="0"/>
  </r>
  <r>
    <x v="0"/>
    <s v="Ice cream $3"/>
    <x v="177"/>
    <n v="49"/>
    <n v="777660"/>
    <x v="0"/>
  </r>
  <r>
    <x v="0"/>
    <s v="Ice cream $3"/>
    <x v="0"/>
    <n v="215"/>
    <n v="780160"/>
    <x v="0"/>
  </r>
  <r>
    <x v="0"/>
    <s v="Ice cream $4"/>
    <x v="177"/>
    <n v="4"/>
    <n v="777660"/>
    <x v="0"/>
  </r>
  <r>
    <x v="0"/>
    <s v="Ice cream $4"/>
    <x v="0"/>
    <n v="52"/>
    <n v="780160"/>
    <x v="0"/>
  </r>
  <r>
    <x v="0"/>
    <s v="INC Hat"/>
    <x v="0"/>
    <n v="4"/>
    <n v="780160"/>
    <x v="0"/>
  </r>
  <r>
    <x v="0"/>
    <s v="INC Keychain"/>
    <x v="0"/>
    <n v="8"/>
    <n v="780160"/>
    <x v="0"/>
  </r>
  <r>
    <x v="0"/>
    <s v="INC Magnet"/>
    <x v="0"/>
    <n v="1"/>
    <n v="780160"/>
    <x v="0"/>
  </r>
  <r>
    <x v="0"/>
    <s v="INC Patch"/>
    <x v="0"/>
    <n v="27"/>
    <n v="780160"/>
    <x v="0"/>
  </r>
  <r>
    <x v="0"/>
    <s v="INC Pin"/>
    <x v="0"/>
    <n v="44"/>
    <n v="780160"/>
    <x v="0"/>
  </r>
  <r>
    <x v="0"/>
    <s v="INC Twig Pencil"/>
    <x v="0"/>
    <n v="29"/>
    <n v="780160"/>
    <x v="0"/>
  </r>
  <r>
    <x v="4"/>
    <s v="Infant Hats"/>
    <x v="0"/>
    <n v="1"/>
    <n v="780160"/>
    <x v="0"/>
  </r>
  <r>
    <x v="0"/>
    <s v="Insect Repellent Bracelet"/>
    <x v="0"/>
    <n v="1"/>
    <n v="780160"/>
    <x v="0"/>
  </r>
  <r>
    <x v="0"/>
    <s v="Insta Snow"/>
    <x v="0"/>
    <n v="20"/>
    <n v="780160"/>
    <x v="0"/>
  </r>
  <r>
    <x v="14"/>
    <s v="Iron Ranger"/>
    <x v="147"/>
    <n v="6"/>
    <n v="741020"/>
    <x v="2"/>
  </r>
  <r>
    <x v="14"/>
    <s v="Iron Ranger"/>
    <x v="147"/>
    <n v="2"/>
    <n v="741020"/>
    <x v="2"/>
  </r>
  <r>
    <x v="14"/>
    <s v="Iron Ranger"/>
    <x v="147"/>
    <n v="10"/>
    <n v="741020"/>
    <x v="2"/>
  </r>
  <r>
    <x v="14"/>
    <s v="Iron Ranger"/>
    <x v="147"/>
    <n v="287"/>
    <n v="741020"/>
    <x v="2"/>
  </r>
  <r>
    <x v="14"/>
    <s v="Iron Ranger"/>
    <x v="147"/>
    <n v="291"/>
    <n v="741020"/>
    <x v="2"/>
  </r>
  <r>
    <x v="16"/>
    <s v="Iron Ranger"/>
    <x v="6"/>
    <n v="65.2"/>
    <n v="741020"/>
    <x v="2"/>
  </r>
  <r>
    <x v="14"/>
    <s v="Iron Ranger Fee"/>
    <x v="6"/>
    <n v="663.33333333333337"/>
    <n v="741020"/>
    <x v="2"/>
  </r>
  <r>
    <x v="14"/>
    <s v="Iron Ranger Fee"/>
    <x v="6"/>
    <n v="389.66666666666669"/>
    <n v="741020"/>
    <x v="2"/>
  </r>
  <r>
    <x v="10"/>
    <s v="Iron Ranger Fee"/>
    <x v="6"/>
    <n v="426.59833333333313"/>
    <n v="741020"/>
    <x v="2"/>
  </r>
  <r>
    <x v="6"/>
    <s v="Iron Ranger Fee"/>
    <x v="6"/>
    <n v="4777.833333333333"/>
    <n v="741020"/>
    <x v="2"/>
  </r>
  <r>
    <x v="6"/>
    <s v="Iron Ranger Fee"/>
    <x v="6"/>
    <n v="22.333333333333332"/>
    <n v="741020"/>
    <x v="2"/>
  </r>
  <r>
    <x v="3"/>
    <s v="Iron Ranger Fee - Camping"/>
    <x v="7"/>
    <n v="1305.25"/>
    <n v="776710"/>
    <x v="4"/>
  </r>
  <r>
    <x v="13"/>
    <s v="Iron Ranger Fee - Day Use"/>
    <x v="6"/>
    <n v="7.375"/>
    <n v="741020"/>
    <x v="2"/>
  </r>
  <r>
    <x v="1"/>
    <s v="Jig Sew"/>
    <x v="0"/>
    <n v="3"/>
    <n v="780160"/>
    <x v="0"/>
  </r>
  <r>
    <x v="1"/>
    <s v="Kazoo"/>
    <x v="0"/>
    <n v="3"/>
    <n v="780160"/>
    <x v="0"/>
  </r>
  <r>
    <x v="0"/>
    <s v="kick bag"/>
    <x v="0"/>
    <n v="60"/>
    <n v="780160"/>
    <x v="0"/>
  </r>
  <r>
    <x v="3"/>
    <s v="Kid Gloves"/>
    <x v="0"/>
    <n v="13"/>
    <n v="780160"/>
    <x v="0"/>
  </r>
  <r>
    <x v="0"/>
    <s v="kids beanie"/>
    <x v="0"/>
    <n v="2"/>
    <n v="780160"/>
    <x v="0"/>
  </r>
  <r>
    <x v="3"/>
    <s v="Kids Hat"/>
    <x v="0"/>
    <n v="1"/>
    <n v="780160"/>
    <x v="0"/>
  </r>
  <r>
    <x v="0"/>
    <s v="Kids Necklace"/>
    <x v="0"/>
    <n v="29"/>
    <n v="780160"/>
    <x v="0"/>
  </r>
  <r>
    <x v="0"/>
    <s v="Knife/Fork/Spoon"/>
    <x v="0"/>
    <n v="4"/>
    <n v="780160"/>
    <x v="0"/>
  </r>
  <r>
    <x v="0"/>
    <s v="Knit Gloves"/>
    <x v="0"/>
    <n v="6"/>
    <n v="780160"/>
    <x v="0"/>
  </r>
  <r>
    <x v="1"/>
    <s v="Large Arrowhead"/>
    <x v="177"/>
    <n v="3"/>
    <n v="777660"/>
    <x v="0"/>
  </r>
  <r>
    <x v="1"/>
    <s v="Large Bag of Rocks"/>
    <x v="0"/>
    <n v="3"/>
    <n v="780160"/>
    <x v="0"/>
  </r>
  <r>
    <x v="4"/>
    <s v="Large Cabana #1"/>
    <x v="5"/>
    <n v="1"/>
    <n v="776710"/>
    <x v="4"/>
  </r>
  <r>
    <x v="1"/>
    <s v="Large Calcite"/>
    <x v="0"/>
    <n v="2"/>
    <n v="780160"/>
    <x v="0"/>
  </r>
  <r>
    <x v="0"/>
    <s v="Large Drink"/>
    <x v="177"/>
    <n v="15"/>
    <n v="777660"/>
    <x v="0"/>
  </r>
  <r>
    <x v="0"/>
    <s v="Large Drink"/>
    <x v="0"/>
    <n v="46"/>
    <n v="780160"/>
    <x v="0"/>
  </r>
  <r>
    <x v="5"/>
    <s v="Large Plastic Snakes"/>
    <x v="0"/>
    <n v="6"/>
    <n v="780160"/>
    <x v="0"/>
  </r>
  <r>
    <x v="0"/>
    <s v="Large Rock Bag"/>
    <x v="0"/>
    <n v="20"/>
    <n v="780160"/>
    <x v="0"/>
  </r>
  <r>
    <x v="0"/>
    <s v="Large Sled"/>
    <x v="0"/>
    <n v="36"/>
    <n v="780160"/>
    <x v="0"/>
  </r>
  <r>
    <x v="0"/>
    <s v="Large Snack"/>
    <x v="177"/>
    <n v="82"/>
    <n v="777660"/>
    <x v="0"/>
  </r>
  <r>
    <x v="1"/>
    <s v="Large Stuffed Animal"/>
    <x v="0"/>
    <n v="6"/>
    <n v="780160"/>
    <x v="0"/>
  </r>
  <r>
    <x v="4"/>
    <s v="Large Sun Hat"/>
    <x v="0"/>
    <n v="2"/>
    <n v="780160"/>
    <x v="0"/>
  </r>
  <r>
    <x v="1"/>
    <s v="Large Wooden Snake"/>
    <x v="0"/>
    <n v="1"/>
    <n v="780160"/>
    <x v="0"/>
  </r>
  <r>
    <x v="0"/>
    <s v="Leather Bracelet"/>
    <x v="0"/>
    <n v="2"/>
    <n v="780160"/>
    <x v="0"/>
  </r>
  <r>
    <x v="0"/>
    <s v="Leather Journal"/>
    <x v="0"/>
    <n v="59"/>
    <n v="780160"/>
    <x v="0"/>
  </r>
  <r>
    <x v="0"/>
    <s v="Lg Magnet"/>
    <x v="0"/>
    <n v="37"/>
    <n v="780160"/>
    <x v="0"/>
  </r>
  <r>
    <x v="0"/>
    <s v="LG Rock Bag"/>
    <x v="0"/>
    <n v="20"/>
    <n v="780160"/>
    <x v="0"/>
  </r>
  <r>
    <x v="0"/>
    <s v="Lg Saucer"/>
    <x v="0"/>
    <n v="32"/>
    <n v="780160"/>
    <x v="0"/>
  </r>
  <r>
    <x v="0"/>
    <s v="Lg Sticker"/>
    <x v="0"/>
    <n v="41"/>
    <n v="780160"/>
    <x v="0"/>
  </r>
  <r>
    <x v="0"/>
    <s v="LG wood decor"/>
    <x v="0"/>
    <n v="14"/>
    <n v="780160"/>
    <x v="0"/>
  </r>
  <r>
    <x v="1"/>
    <s v="Lizard - Small"/>
    <x v="0"/>
    <n v="5"/>
    <n v="780160"/>
    <x v="0"/>
  </r>
  <r>
    <x v="1"/>
    <s v="Lizard Toy"/>
    <x v="0"/>
    <n v="4"/>
    <n v="780160"/>
    <x v="0"/>
  </r>
  <r>
    <x v="0"/>
    <s v="Long Sleeve Shirt"/>
    <x v="0"/>
    <n v="10"/>
    <n v="780160"/>
    <x v="0"/>
  </r>
  <r>
    <x v="11"/>
    <s v="Mackerel"/>
    <x v="0"/>
    <n v="60"/>
    <n v="780160"/>
    <x v="0"/>
  </r>
  <r>
    <x v="11"/>
    <s v="Magic Bait"/>
    <x v="0"/>
    <n v="14"/>
    <n v="780160"/>
    <x v="0"/>
  </r>
  <r>
    <x v="0"/>
    <s v="Magnifying glass"/>
    <x v="0"/>
    <n v="6"/>
    <n v="780160"/>
    <x v="0"/>
  </r>
  <r>
    <x v="4"/>
    <s v="Mayflower Boat Launch Pass"/>
    <x v="175"/>
    <n v="23"/>
    <n v="776741"/>
    <x v="5"/>
  </r>
  <r>
    <x v="10"/>
    <s v="Meadow"/>
    <x v="5"/>
    <n v="3"/>
    <n v="776710"/>
    <x v="4"/>
  </r>
  <r>
    <x v="0"/>
    <s v="Medium Drink"/>
    <x v="177"/>
    <n v="78"/>
    <n v="777660"/>
    <x v="0"/>
  </r>
  <r>
    <x v="0"/>
    <s v="Medium Drink"/>
    <x v="0"/>
    <n v="220"/>
    <n v="780160"/>
    <x v="0"/>
  </r>
  <r>
    <x v="1"/>
    <s v="Medium Geode"/>
    <x v="0"/>
    <n v="5"/>
    <n v="780160"/>
    <x v="0"/>
  </r>
  <r>
    <x v="1"/>
    <s v="Medium Rock"/>
    <x v="0"/>
    <n v="3"/>
    <n v="780160"/>
    <x v="0"/>
  </r>
  <r>
    <x v="0"/>
    <s v="Medium Snack"/>
    <x v="177"/>
    <n v="214"/>
    <n v="777660"/>
    <x v="0"/>
  </r>
  <r>
    <x v="0"/>
    <s v="Medium Stretch"/>
    <x v="0"/>
    <n v="58"/>
    <n v="780160"/>
    <x v="0"/>
  </r>
  <r>
    <x v="0"/>
    <s v="Meeting Room"/>
    <x v="5"/>
    <n v="2"/>
    <n v="776710"/>
    <x v="4"/>
  </r>
  <r>
    <x v="0"/>
    <s v="Micro Spikes"/>
    <x v="0"/>
    <n v="3"/>
    <n v="780160"/>
    <x v="0"/>
  </r>
  <r>
    <x v="0"/>
    <s v="Micro-Scope"/>
    <x v="0"/>
    <n v="3"/>
    <n v="780160"/>
    <x v="0"/>
  </r>
  <r>
    <x v="4"/>
    <s v="Mini Backpack"/>
    <x v="0"/>
    <n v="1"/>
    <n v="780160"/>
    <x v="0"/>
  </r>
  <r>
    <x v="0"/>
    <s v="Mini Wood bear"/>
    <x v="0"/>
    <n v="20"/>
    <n v="780160"/>
    <x v="0"/>
  </r>
  <r>
    <x v="2"/>
    <s v="Misc Event Charges"/>
    <x v="326"/>
    <n v="1"/>
    <n v="741000"/>
    <x v="1"/>
  </r>
  <r>
    <x v="2"/>
    <s v="Misc Event Charges"/>
    <x v="327"/>
    <n v="1"/>
    <n v="741000"/>
    <x v="1"/>
  </r>
  <r>
    <x v="2"/>
    <s v="Misc Event Charges"/>
    <x v="328"/>
    <n v="1"/>
    <n v="741000"/>
    <x v="1"/>
  </r>
  <r>
    <x v="2"/>
    <s v="Misc Event Charges"/>
    <x v="328"/>
    <n v="1"/>
    <n v="741000"/>
    <x v="1"/>
  </r>
  <r>
    <x v="0"/>
    <s v="MISC Retail"/>
    <x v="0"/>
    <n v="7"/>
    <n v="780160"/>
    <x v="0"/>
  </r>
  <r>
    <x v="5"/>
    <s v="Mood Ring (Geo Central) with instructions"/>
    <x v="0"/>
    <n v="7"/>
    <n v="780160"/>
    <x v="0"/>
  </r>
  <r>
    <x v="0"/>
    <s v="mosaics"/>
    <x v="0"/>
    <n v="1"/>
    <n v="780160"/>
    <x v="0"/>
  </r>
  <r>
    <x v="0"/>
    <s v="Multi color bag/backpack"/>
    <x v="0"/>
    <n v="3"/>
    <n v="780160"/>
    <x v="0"/>
  </r>
  <r>
    <x v="10"/>
    <s v="Mystical Fire"/>
    <x v="0"/>
    <n v="37"/>
    <n v="780160"/>
    <x v="0"/>
  </r>
  <r>
    <x v="3"/>
    <s v="Mystical Fire"/>
    <x v="0"/>
    <n v="13"/>
    <n v="780160"/>
    <x v="0"/>
  </r>
  <r>
    <x v="0"/>
    <s v="Neck Gaitor"/>
    <x v="0"/>
    <n v="9"/>
    <n v="780160"/>
    <x v="0"/>
  </r>
  <r>
    <x v="0"/>
    <s v="Necklace"/>
    <x v="0"/>
    <n v="2"/>
    <n v="780160"/>
    <x v="0"/>
  </r>
  <r>
    <x v="11"/>
    <s v="Night Crawlers"/>
    <x v="0"/>
    <n v="2179"/>
    <n v="780160"/>
    <x v="0"/>
  </r>
  <r>
    <x v="0"/>
    <s v="Non-Taxable Sales"/>
    <x v="289"/>
    <n v="1"/>
    <n v="777660"/>
    <x v="0"/>
  </r>
  <r>
    <x v="0"/>
    <s v="Non-Taxable Sales"/>
    <x v="329"/>
    <n v="1"/>
    <n v="777660"/>
    <x v="0"/>
  </r>
  <r>
    <x v="0"/>
    <s v="Non-Taxable Sales"/>
    <x v="329"/>
    <n v="1"/>
    <n v="777660"/>
    <x v="0"/>
  </r>
  <r>
    <x v="0"/>
    <s v="Non-Taxable Sales"/>
    <x v="329"/>
    <n v="1"/>
    <n v="777660"/>
    <x v="0"/>
  </r>
  <r>
    <x v="4"/>
    <s v="Non-Taxable Sales"/>
    <x v="330"/>
    <n v="1"/>
    <n v="777660"/>
    <x v="0"/>
  </r>
  <r>
    <x v="11"/>
    <s v="Non-Taxable Sales"/>
    <x v="331"/>
    <n v="1"/>
    <n v="777660"/>
    <x v="0"/>
  </r>
  <r>
    <x v="11"/>
    <s v="Non-Taxable Sales"/>
    <x v="331"/>
    <n v="1"/>
    <n v="777660"/>
    <x v="0"/>
  </r>
  <r>
    <x v="11"/>
    <s v="Non-Taxable Sales"/>
    <x v="331"/>
    <n v="1"/>
    <n v="777660"/>
    <x v="0"/>
  </r>
  <r>
    <x v="11"/>
    <s v="Non-Taxable Sales"/>
    <x v="331"/>
    <n v="1"/>
    <n v="777660"/>
    <x v="0"/>
  </r>
  <r>
    <x v="11"/>
    <s v="Non-Taxable Sales"/>
    <x v="331"/>
    <n v="1"/>
    <n v="777660"/>
    <x v="0"/>
  </r>
  <r>
    <x v="11"/>
    <s v="Non-Taxable Sales"/>
    <x v="331"/>
    <n v="3"/>
    <n v="777660"/>
    <x v="0"/>
  </r>
  <r>
    <x v="11"/>
    <s v="Non-Taxable Sales"/>
    <x v="331"/>
    <n v="1"/>
    <n v="777660"/>
    <x v="0"/>
  </r>
  <r>
    <x v="11"/>
    <s v="Non-Taxable Sales"/>
    <x v="331"/>
    <n v="1"/>
    <n v="777660"/>
    <x v="0"/>
  </r>
  <r>
    <x v="4"/>
    <s v="Non-Taxable Sales"/>
    <x v="332"/>
    <n v="1"/>
    <n v="777660"/>
    <x v="0"/>
  </r>
  <r>
    <x v="4"/>
    <s v="Non-Taxable Sales"/>
    <x v="332"/>
    <n v="1"/>
    <n v="777660"/>
    <x v="0"/>
  </r>
  <r>
    <x v="4"/>
    <s v="Non-Taxable Sales"/>
    <x v="332"/>
    <n v="1.5"/>
    <n v="777660"/>
    <x v="0"/>
  </r>
  <r>
    <x v="4"/>
    <s v="Non-Taxable Sales"/>
    <x v="332"/>
    <n v="1.5"/>
    <n v="777660"/>
    <x v="0"/>
  </r>
  <r>
    <x v="4"/>
    <s v="Non-Taxable Sales"/>
    <x v="332"/>
    <n v="1"/>
    <n v="777660"/>
    <x v="0"/>
  </r>
  <r>
    <x v="4"/>
    <s v="Non-Taxable Sales"/>
    <x v="332"/>
    <n v="1"/>
    <n v="777660"/>
    <x v="0"/>
  </r>
  <r>
    <x v="4"/>
    <s v="Non-Taxable Sales"/>
    <x v="332"/>
    <n v="1"/>
    <n v="777660"/>
    <x v="0"/>
  </r>
  <r>
    <x v="4"/>
    <s v="Non-Taxable Sales"/>
    <x v="332"/>
    <n v="1"/>
    <n v="777660"/>
    <x v="0"/>
  </r>
  <r>
    <x v="4"/>
    <s v="Non-Taxable Sales"/>
    <x v="332"/>
    <n v="1"/>
    <n v="777660"/>
    <x v="0"/>
  </r>
  <r>
    <x v="4"/>
    <s v="Non-Taxable Sales"/>
    <x v="332"/>
    <n v="1"/>
    <n v="777660"/>
    <x v="0"/>
  </r>
  <r>
    <x v="4"/>
    <s v="Non-Taxable Sales"/>
    <x v="332"/>
    <n v="2"/>
    <n v="777660"/>
    <x v="0"/>
  </r>
  <r>
    <x v="4"/>
    <s v="Non-Taxable Sales"/>
    <x v="332"/>
    <n v="1"/>
    <n v="777660"/>
    <x v="0"/>
  </r>
  <r>
    <x v="4"/>
    <s v="Non-Taxable Sales"/>
    <x v="332"/>
    <n v="3"/>
    <n v="777660"/>
    <x v="0"/>
  </r>
  <r>
    <x v="4"/>
    <s v="Non-Taxable Sales"/>
    <x v="332"/>
    <n v="2.5"/>
    <n v="777660"/>
    <x v="0"/>
  </r>
  <r>
    <x v="4"/>
    <s v="Non-Taxable Sales"/>
    <x v="332"/>
    <n v="1"/>
    <n v="777660"/>
    <x v="0"/>
  </r>
  <r>
    <x v="4"/>
    <s v="Non-Taxable Sales"/>
    <x v="332"/>
    <n v="2.5"/>
    <n v="777660"/>
    <x v="0"/>
  </r>
  <r>
    <x v="4"/>
    <s v="Non-Taxable Sales"/>
    <x v="332"/>
    <n v="1.5"/>
    <n v="777660"/>
    <x v="0"/>
  </r>
  <r>
    <x v="4"/>
    <s v="Non-Taxable Sales"/>
    <x v="332"/>
    <n v="1.5"/>
    <n v="777660"/>
    <x v="0"/>
  </r>
  <r>
    <x v="4"/>
    <s v="Non-Taxable Sales"/>
    <x v="332"/>
    <n v="3.5"/>
    <n v="777660"/>
    <x v="0"/>
  </r>
  <r>
    <x v="4"/>
    <s v="Non-Taxable Sales"/>
    <x v="332"/>
    <n v="1.5"/>
    <n v="777660"/>
    <x v="0"/>
  </r>
  <r>
    <x v="4"/>
    <s v="Non-Taxable Sales"/>
    <x v="332"/>
    <n v="1"/>
    <n v="777660"/>
    <x v="0"/>
  </r>
  <r>
    <x v="4"/>
    <s v="Non-Taxable Sales"/>
    <x v="332"/>
    <n v="1"/>
    <n v="777660"/>
    <x v="0"/>
  </r>
  <r>
    <x v="4"/>
    <s v="Non-Taxable Sales"/>
    <x v="332"/>
    <n v="1.5"/>
    <n v="777660"/>
    <x v="0"/>
  </r>
  <r>
    <x v="4"/>
    <s v="Non-Taxable Sales"/>
    <x v="332"/>
    <n v="1"/>
    <n v="777660"/>
    <x v="0"/>
  </r>
  <r>
    <x v="4"/>
    <s v="Non-Taxable Sales"/>
    <x v="332"/>
    <n v="2"/>
    <n v="777660"/>
    <x v="0"/>
  </r>
  <r>
    <x v="4"/>
    <s v="Non-Taxable Sales"/>
    <x v="332"/>
    <n v="0.5"/>
    <n v="777660"/>
    <x v="0"/>
  </r>
  <r>
    <x v="4"/>
    <s v="Non-Taxable Sales"/>
    <x v="332"/>
    <n v="1"/>
    <n v="777660"/>
    <x v="0"/>
  </r>
  <r>
    <x v="4"/>
    <s v="Non-Taxable Sales"/>
    <x v="332"/>
    <n v="1"/>
    <n v="777660"/>
    <x v="0"/>
  </r>
  <r>
    <x v="4"/>
    <s v="Non-Taxable Sales"/>
    <x v="332"/>
    <n v="1.5"/>
    <n v="777660"/>
    <x v="0"/>
  </r>
  <r>
    <x v="4"/>
    <s v="Non-Taxable Sales"/>
    <x v="332"/>
    <n v="0.5"/>
    <n v="777660"/>
    <x v="0"/>
  </r>
  <r>
    <x v="4"/>
    <s v="Non-Taxable Sales"/>
    <x v="332"/>
    <n v="1"/>
    <n v="777660"/>
    <x v="0"/>
  </r>
  <r>
    <x v="4"/>
    <s v="Non-Taxable Sales"/>
    <x v="332"/>
    <n v="1.5"/>
    <n v="777660"/>
    <x v="0"/>
  </r>
  <r>
    <x v="4"/>
    <s v="Non-Taxable Sales"/>
    <x v="332"/>
    <n v="1.5"/>
    <n v="777660"/>
    <x v="0"/>
  </r>
  <r>
    <x v="4"/>
    <s v="Non-Taxable Sales"/>
    <x v="332"/>
    <n v="4.5"/>
    <n v="777660"/>
    <x v="0"/>
  </r>
  <r>
    <x v="4"/>
    <s v="Non-Taxable Sales"/>
    <x v="332"/>
    <n v="3"/>
    <n v="777660"/>
    <x v="0"/>
  </r>
  <r>
    <x v="4"/>
    <s v="Non-Taxable Sales"/>
    <x v="332"/>
    <n v="1"/>
    <n v="777660"/>
    <x v="0"/>
  </r>
  <r>
    <x v="4"/>
    <s v="Non-Taxable Sales"/>
    <x v="332"/>
    <n v="1"/>
    <n v="777660"/>
    <x v="0"/>
  </r>
  <r>
    <x v="4"/>
    <s v="Non-Taxable Sales"/>
    <x v="332"/>
    <n v="1"/>
    <n v="777660"/>
    <x v="0"/>
  </r>
  <r>
    <x v="4"/>
    <s v="Non-Taxable Sales"/>
    <x v="332"/>
    <n v="2"/>
    <n v="777660"/>
    <x v="0"/>
  </r>
  <r>
    <x v="4"/>
    <s v="Non-Taxable Sales"/>
    <x v="332"/>
    <n v="0.5"/>
    <n v="777660"/>
    <x v="0"/>
  </r>
  <r>
    <x v="4"/>
    <s v="Non-Taxable Sales"/>
    <x v="332"/>
    <n v="1.5"/>
    <n v="777660"/>
    <x v="0"/>
  </r>
  <r>
    <x v="4"/>
    <s v="Non-Taxable Sales"/>
    <x v="332"/>
    <n v="1"/>
    <n v="777660"/>
    <x v="0"/>
  </r>
  <r>
    <x v="4"/>
    <s v="Non-Taxable Sales"/>
    <x v="332"/>
    <n v="0.5"/>
    <n v="777660"/>
    <x v="0"/>
  </r>
  <r>
    <x v="4"/>
    <s v="Non-Taxable Sales"/>
    <x v="332"/>
    <n v="0.5"/>
    <n v="777660"/>
    <x v="0"/>
  </r>
  <r>
    <x v="4"/>
    <s v="Non-Taxable Sales"/>
    <x v="332"/>
    <n v="1"/>
    <n v="777660"/>
    <x v="0"/>
  </r>
  <r>
    <x v="4"/>
    <s v="Non-Taxable Sales"/>
    <x v="332"/>
    <n v="1.5"/>
    <n v="777660"/>
    <x v="0"/>
  </r>
  <r>
    <x v="4"/>
    <s v="Non-Taxable Sales"/>
    <x v="332"/>
    <n v="0.5"/>
    <n v="777660"/>
    <x v="0"/>
  </r>
  <r>
    <x v="4"/>
    <s v="Non-Taxable Sales"/>
    <x v="332"/>
    <n v="1"/>
    <n v="777660"/>
    <x v="0"/>
  </r>
  <r>
    <x v="4"/>
    <s v="Non-Taxable Sales"/>
    <x v="332"/>
    <n v="1"/>
    <n v="777660"/>
    <x v="0"/>
  </r>
  <r>
    <x v="4"/>
    <s v="Non-Taxable Sales"/>
    <x v="332"/>
    <n v="1.5"/>
    <n v="777660"/>
    <x v="0"/>
  </r>
  <r>
    <x v="4"/>
    <s v="Non-Taxable Sales"/>
    <x v="332"/>
    <n v="2"/>
    <n v="777660"/>
    <x v="0"/>
  </r>
  <r>
    <x v="4"/>
    <s v="Non-Taxable Sales"/>
    <x v="332"/>
    <n v="1.5"/>
    <n v="777660"/>
    <x v="0"/>
  </r>
  <r>
    <x v="4"/>
    <s v="Non-Taxable Sales"/>
    <x v="332"/>
    <n v="1"/>
    <n v="777660"/>
    <x v="0"/>
  </r>
  <r>
    <x v="4"/>
    <s v="Non-Taxable Sales"/>
    <x v="332"/>
    <n v="1.5"/>
    <n v="777660"/>
    <x v="0"/>
  </r>
  <r>
    <x v="4"/>
    <s v="Non-Taxable Sales"/>
    <x v="332"/>
    <n v="0.5"/>
    <n v="777660"/>
    <x v="0"/>
  </r>
  <r>
    <x v="4"/>
    <s v="Non-Taxable Sales"/>
    <x v="332"/>
    <n v="3.5"/>
    <n v="777660"/>
    <x v="0"/>
  </r>
  <r>
    <x v="4"/>
    <s v="Non-Taxable Sales"/>
    <x v="332"/>
    <n v="1"/>
    <n v="777660"/>
    <x v="0"/>
  </r>
  <r>
    <x v="4"/>
    <s v="Non-Taxable Sales"/>
    <x v="332"/>
    <n v="1"/>
    <n v="777660"/>
    <x v="0"/>
  </r>
  <r>
    <x v="4"/>
    <s v="Non-Taxable Sales"/>
    <x v="332"/>
    <n v="1"/>
    <n v="777660"/>
    <x v="0"/>
  </r>
  <r>
    <x v="4"/>
    <s v="Non-Taxable Sales"/>
    <x v="332"/>
    <n v="-1"/>
    <n v="777660"/>
    <x v="0"/>
  </r>
  <r>
    <x v="4"/>
    <s v="Non-Taxable Sales"/>
    <x v="332"/>
    <n v="0.5"/>
    <n v="777660"/>
    <x v="0"/>
  </r>
  <r>
    <x v="4"/>
    <s v="Non-Taxable Sales"/>
    <x v="332"/>
    <n v="1"/>
    <n v="777660"/>
    <x v="0"/>
  </r>
  <r>
    <x v="4"/>
    <s v="Non-Taxable Sales"/>
    <x v="332"/>
    <n v="1"/>
    <n v="777660"/>
    <x v="0"/>
  </r>
  <r>
    <x v="4"/>
    <s v="Non-Taxable Sales"/>
    <x v="332"/>
    <n v="0.5"/>
    <n v="777660"/>
    <x v="0"/>
  </r>
  <r>
    <x v="4"/>
    <s v="Non-Taxable Sales"/>
    <x v="332"/>
    <n v="1"/>
    <n v="777660"/>
    <x v="0"/>
  </r>
  <r>
    <x v="4"/>
    <s v="Non-Taxable Sales"/>
    <x v="332"/>
    <n v="1"/>
    <n v="777660"/>
    <x v="0"/>
  </r>
  <r>
    <x v="4"/>
    <s v="Non-Taxable Sales"/>
    <x v="332"/>
    <n v="2.5"/>
    <n v="777660"/>
    <x v="0"/>
  </r>
  <r>
    <x v="4"/>
    <s v="Non-Taxable Sales"/>
    <x v="332"/>
    <n v="1.5"/>
    <n v="777660"/>
    <x v="0"/>
  </r>
  <r>
    <x v="4"/>
    <s v="Non-Taxable Sales"/>
    <x v="332"/>
    <n v="1"/>
    <n v="777660"/>
    <x v="0"/>
  </r>
  <r>
    <x v="4"/>
    <s v="Non-Taxable Sales"/>
    <x v="332"/>
    <n v="1"/>
    <n v="777660"/>
    <x v="0"/>
  </r>
  <r>
    <x v="4"/>
    <s v="Non-Taxable Sales"/>
    <x v="332"/>
    <n v="0.5"/>
    <n v="777660"/>
    <x v="0"/>
  </r>
  <r>
    <x v="4"/>
    <s v="Non-Taxable Sales"/>
    <x v="332"/>
    <n v="2.5"/>
    <n v="777660"/>
    <x v="0"/>
  </r>
  <r>
    <x v="4"/>
    <s v="Non-Taxable Sales"/>
    <x v="332"/>
    <n v="0.5"/>
    <n v="777660"/>
    <x v="0"/>
  </r>
  <r>
    <x v="4"/>
    <s v="Non-Taxable Sales"/>
    <x v="332"/>
    <n v="0.5"/>
    <n v="777660"/>
    <x v="0"/>
  </r>
  <r>
    <x v="4"/>
    <s v="Non-Taxable Sales"/>
    <x v="332"/>
    <n v="5"/>
    <n v="777660"/>
    <x v="0"/>
  </r>
  <r>
    <x v="4"/>
    <s v="Non-Taxable Sales"/>
    <x v="332"/>
    <n v="1"/>
    <n v="777660"/>
    <x v="0"/>
  </r>
  <r>
    <x v="4"/>
    <s v="Non-Taxable Sales"/>
    <x v="332"/>
    <n v="1"/>
    <n v="777660"/>
    <x v="0"/>
  </r>
  <r>
    <x v="4"/>
    <s v="Non-Taxable Sales"/>
    <x v="332"/>
    <n v="1"/>
    <n v="777660"/>
    <x v="0"/>
  </r>
  <r>
    <x v="4"/>
    <s v="Non-Taxable Sales"/>
    <x v="332"/>
    <n v="1"/>
    <n v="777660"/>
    <x v="0"/>
  </r>
  <r>
    <x v="4"/>
    <s v="Non-Taxable Sales"/>
    <x v="332"/>
    <n v="1"/>
    <n v="777660"/>
    <x v="0"/>
  </r>
  <r>
    <x v="4"/>
    <s v="Non-Taxable Sales"/>
    <x v="332"/>
    <n v="0.5"/>
    <n v="777660"/>
    <x v="0"/>
  </r>
  <r>
    <x v="4"/>
    <s v="Non-Taxable Sales"/>
    <x v="332"/>
    <n v="1"/>
    <n v="777660"/>
    <x v="0"/>
  </r>
  <r>
    <x v="4"/>
    <s v="Non-Taxable Sales"/>
    <x v="332"/>
    <n v="0.5"/>
    <n v="777660"/>
    <x v="0"/>
  </r>
  <r>
    <x v="4"/>
    <s v="Non-Taxable Sales"/>
    <x v="332"/>
    <n v="1"/>
    <n v="777660"/>
    <x v="0"/>
  </r>
  <r>
    <x v="4"/>
    <s v="Non-Taxable Sales"/>
    <x v="332"/>
    <n v="0.5"/>
    <n v="777660"/>
    <x v="0"/>
  </r>
  <r>
    <x v="4"/>
    <s v="Non-Taxable Sales"/>
    <x v="332"/>
    <n v="1.5"/>
    <n v="777660"/>
    <x v="0"/>
  </r>
  <r>
    <x v="4"/>
    <s v="Non-Taxable Sales"/>
    <x v="332"/>
    <n v="0.5"/>
    <n v="777660"/>
    <x v="0"/>
  </r>
  <r>
    <x v="4"/>
    <s v="Non-Taxable Sales"/>
    <x v="332"/>
    <n v="0.5"/>
    <n v="777660"/>
    <x v="0"/>
  </r>
  <r>
    <x v="4"/>
    <s v="Non-Taxable Sales"/>
    <x v="332"/>
    <n v="1"/>
    <n v="777660"/>
    <x v="0"/>
  </r>
  <r>
    <x v="4"/>
    <s v="Non-Taxable Sales"/>
    <x v="332"/>
    <n v="1"/>
    <n v="777660"/>
    <x v="0"/>
  </r>
  <r>
    <x v="4"/>
    <s v="Non-Taxable Sales"/>
    <x v="332"/>
    <n v="1"/>
    <n v="777660"/>
    <x v="0"/>
  </r>
  <r>
    <x v="4"/>
    <s v="Non-Taxable Sales"/>
    <x v="332"/>
    <n v="1"/>
    <n v="777660"/>
    <x v="0"/>
  </r>
  <r>
    <x v="4"/>
    <s v="Non-Taxable Sales"/>
    <x v="332"/>
    <n v="0.5"/>
    <n v="777660"/>
    <x v="0"/>
  </r>
  <r>
    <x v="4"/>
    <s v="Non-Taxable Sales"/>
    <x v="332"/>
    <n v="1.5"/>
    <n v="777660"/>
    <x v="0"/>
  </r>
  <r>
    <x v="4"/>
    <s v="Non-Taxable Sales"/>
    <x v="332"/>
    <n v="0.5"/>
    <n v="777660"/>
    <x v="0"/>
  </r>
  <r>
    <x v="0"/>
    <s v="Non-Taxable Sales"/>
    <x v="333"/>
    <n v="1"/>
    <n v="777660"/>
    <x v="0"/>
  </r>
  <r>
    <x v="0"/>
    <s v="Non-Taxable Sales"/>
    <x v="333"/>
    <n v="1"/>
    <n v="777660"/>
    <x v="0"/>
  </r>
  <r>
    <x v="0"/>
    <s v="Non-Taxable Sales"/>
    <x v="333"/>
    <n v="1"/>
    <n v="777660"/>
    <x v="0"/>
  </r>
  <r>
    <x v="1"/>
    <s v="Non-Taxable Sales - Stores/Merchandise"/>
    <x v="334"/>
    <n v="25"/>
    <n v="777660"/>
    <x v="0"/>
  </r>
  <r>
    <x v="1"/>
    <s v="Non-Taxable Sales - Stores/Merchandise"/>
    <x v="335"/>
    <n v="4"/>
    <n v="777660"/>
    <x v="0"/>
  </r>
  <r>
    <x v="2"/>
    <s v="Non-Taxable Sales - Stores/Merchandise"/>
    <x v="336"/>
    <n v="2"/>
    <n v="777660"/>
    <x v="0"/>
  </r>
  <r>
    <x v="0"/>
    <s v="Non-Taxable Sales - Stores/Merchandise"/>
    <x v="337"/>
    <n v="5"/>
    <n v="777660"/>
    <x v="0"/>
  </r>
  <r>
    <x v="0"/>
    <s v="Non-Taxable Sales - Stores/Merchandise"/>
    <x v="329"/>
    <n v="3"/>
    <n v="777660"/>
    <x v="0"/>
  </r>
  <r>
    <x v="0"/>
    <s v="Non-Taxable Sales - Stores/Merchandise"/>
    <x v="338"/>
    <n v="1"/>
    <n v="777660"/>
    <x v="0"/>
  </r>
  <r>
    <x v="0"/>
    <s v="Non-Taxable Sales - Stores/Merchandise"/>
    <x v="339"/>
    <n v="7"/>
    <n v="777660"/>
    <x v="0"/>
  </r>
  <r>
    <x v="0"/>
    <s v="Non-Taxable Sales - Stores/Merchandise"/>
    <x v="340"/>
    <n v="5"/>
    <n v="777660"/>
    <x v="0"/>
  </r>
  <r>
    <x v="0"/>
    <s v="Non-Taxable Sales - Stores/Merchandise"/>
    <x v="341"/>
    <n v="17"/>
    <n v="777660"/>
    <x v="0"/>
  </r>
  <r>
    <x v="0"/>
    <s v="Non-Taxable Sales - Stores/Merchandise"/>
    <x v="342"/>
    <n v="25"/>
    <n v="777660"/>
    <x v="0"/>
  </r>
  <r>
    <x v="0"/>
    <s v="Non-Taxable Sales - Stores/Merchandise"/>
    <x v="343"/>
    <n v="41"/>
    <n v="777660"/>
    <x v="0"/>
  </r>
  <r>
    <x v="0"/>
    <s v="Non-Taxable Sales - Stores/Merchandise"/>
    <x v="344"/>
    <n v="3"/>
    <n v="777660"/>
    <x v="0"/>
  </r>
  <r>
    <x v="0"/>
    <s v="Non-Taxable Sales - Stores/Merchandise"/>
    <x v="345"/>
    <n v="23"/>
    <n v="777660"/>
    <x v="0"/>
  </r>
  <r>
    <x v="0"/>
    <s v="Non-Taxable Sales - Stores/Merchandise"/>
    <x v="346"/>
    <n v="47"/>
    <n v="777660"/>
    <x v="0"/>
  </r>
  <r>
    <x v="11"/>
    <s v="Non-Taxable Sales - Stores/Merchandise"/>
    <x v="331"/>
    <n v="871"/>
    <n v="777660"/>
    <x v="0"/>
  </r>
  <r>
    <x v="4"/>
    <s v="Non-Taxable Sales - Stores/Merchandise"/>
    <x v="347"/>
    <n v="117"/>
    <n v="777660"/>
    <x v="0"/>
  </r>
  <r>
    <x v="4"/>
    <s v="Non-Taxable Sales - Stores/Merchandise"/>
    <x v="348"/>
    <n v="7"/>
    <n v="777660"/>
    <x v="0"/>
  </r>
  <r>
    <x v="4"/>
    <s v="Non-Taxable Sales - Stores/Merchandise"/>
    <x v="349"/>
    <n v="4"/>
    <n v="777660"/>
    <x v="0"/>
  </r>
  <r>
    <x v="4"/>
    <s v="Non-Taxable Sales - Stores/Merchandise"/>
    <x v="350"/>
    <n v="4"/>
    <n v="777660"/>
    <x v="0"/>
  </r>
  <r>
    <x v="4"/>
    <s v="Non-Taxable Sales - Stores/Merchandise"/>
    <x v="351"/>
    <n v="41"/>
    <n v="777660"/>
    <x v="0"/>
  </r>
  <r>
    <x v="4"/>
    <s v="Non-Taxable Sales - Stores/Merchandise"/>
    <x v="352"/>
    <n v="3"/>
    <n v="777660"/>
    <x v="0"/>
  </r>
  <r>
    <x v="4"/>
    <s v="Non-Taxable Sales - Stores/Merchandise"/>
    <x v="353"/>
    <n v="9"/>
    <n v="777660"/>
    <x v="0"/>
  </r>
  <r>
    <x v="4"/>
    <s v="Non-Taxable Sales - Stores/Merchandise"/>
    <x v="354"/>
    <n v="4"/>
    <n v="777660"/>
    <x v="0"/>
  </r>
  <r>
    <x v="4"/>
    <s v="Non-Taxable Sales - Stores/Merchandise"/>
    <x v="355"/>
    <n v="3"/>
    <n v="777660"/>
    <x v="0"/>
  </r>
  <r>
    <x v="4"/>
    <s v="Non-Taxable Sales - Stores/Merchandise"/>
    <x v="356"/>
    <n v="93"/>
    <n v="777660"/>
    <x v="0"/>
  </r>
  <r>
    <x v="4"/>
    <s v="Non-Taxable Sales - Stores/Merchandise"/>
    <x v="332"/>
    <n v="675"/>
    <n v="777660"/>
    <x v="0"/>
  </r>
  <r>
    <x v="4"/>
    <s v="Non-Taxable Sales - Stores/Merchandise"/>
    <x v="357"/>
    <n v="2"/>
    <n v="777660"/>
    <x v="0"/>
  </r>
  <r>
    <x v="4"/>
    <s v="Non-Taxable Sales - Stores/Merchandise"/>
    <x v="358"/>
    <n v="4"/>
    <n v="777660"/>
    <x v="0"/>
  </r>
  <r>
    <x v="4"/>
    <s v="Non-Taxable Sales - Stores/Merchandise"/>
    <x v="359"/>
    <n v="4"/>
    <n v="777660"/>
    <x v="0"/>
  </r>
  <r>
    <x v="4"/>
    <s v="Non-Taxable Sales - Stores/Merchandise"/>
    <x v="360"/>
    <n v="10"/>
    <n v="777660"/>
    <x v="0"/>
  </r>
  <r>
    <x v="4"/>
    <s v="Non-Taxable Sales - Stores/Merchandise"/>
    <x v="361"/>
    <n v="9"/>
    <n v="777660"/>
    <x v="0"/>
  </r>
  <r>
    <x v="4"/>
    <s v="Non-Taxable Sales - Stores/Merchandise"/>
    <x v="362"/>
    <n v="7"/>
    <n v="777660"/>
    <x v="0"/>
  </r>
  <r>
    <x v="4"/>
    <s v="Non-Taxable Sales - Stores/Merchandise"/>
    <x v="363"/>
    <n v="2"/>
    <n v="777660"/>
    <x v="0"/>
  </r>
  <r>
    <x v="4"/>
    <s v="Non-Taxable Sales - Stores/Merchandise"/>
    <x v="364"/>
    <n v="3"/>
    <n v="777660"/>
    <x v="0"/>
  </r>
  <r>
    <x v="4"/>
    <s v="Non-Taxable Sales - Stores/Merchandise"/>
    <x v="365"/>
    <n v="15"/>
    <n v="777660"/>
    <x v="0"/>
  </r>
  <r>
    <x v="6"/>
    <s v="Non-Taxable Sales - Stores/Merchandise"/>
    <x v="333"/>
    <n v="4"/>
    <n v="777660"/>
    <x v="0"/>
  </r>
  <r>
    <x v="2"/>
    <s v="Non-Taxable Sales - Stores/Merchandise"/>
    <x v="366"/>
    <n v="3"/>
    <n v="777660"/>
    <x v="0"/>
  </r>
  <r>
    <x v="2"/>
    <s v="Non-Taxable Sales - Stores/Merchandise"/>
    <x v="367"/>
    <n v="1"/>
    <n v="777660"/>
    <x v="0"/>
  </r>
  <r>
    <x v="2"/>
    <s v="Non-Taxable Sales - Stores/Merchandise"/>
    <x v="336"/>
    <n v="24"/>
    <n v="777660"/>
    <x v="0"/>
  </r>
  <r>
    <x v="7"/>
    <s v="Notepad"/>
    <x v="0"/>
    <n v="3"/>
    <n v="780160"/>
    <x v="0"/>
  </r>
  <r>
    <x v="1"/>
    <s v="Olde Tyme Christmas - Special Event"/>
    <x v="368"/>
    <n v="2"/>
    <m/>
    <x v="2"/>
  </r>
  <r>
    <x v="2"/>
    <s v="Olive Delta Cap L/XL"/>
    <x v="177"/>
    <n v="1"/>
    <n v="520115"/>
    <x v="0"/>
  </r>
  <r>
    <x v="2"/>
    <s v="Olive Delta Cap S/M"/>
    <x v="0"/>
    <n v="1"/>
    <n v="780160"/>
    <x v="0"/>
  </r>
  <r>
    <x v="0"/>
    <s v="Ooey Gooey Frog"/>
    <x v="0"/>
    <n v="13"/>
    <n v="780160"/>
    <x v="0"/>
  </r>
  <r>
    <x v="3"/>
    <s v="Other Misc Revenue"/>
    <x v="237"/>
    <n v="12"/>
    <m/>
    <x v="4"/>
  </r>
  <r>
    <x v="3"/>
    <s v="Other Misc Revenue"/>
    <x v="237"/>
    <n v="2708"/>
    <m/>
    <x v="4"/>
  </r>
  <r>
    <x v="3"/>
    <s v="Other Misc Revenue"/>
    <x v="237"/>
    <n v="12"/>
    <m/>
    <x v="4"/>
  </r>
  <r>
    <x v="13"/>
    <s v="Other Misc Revenue"/>
    <x v="237"/>
    <n v="12"/>
    <m/>
    <x v="4"/>
  </r>
  <r>
    <x v="13"/>
    <s v="Other Misc Revenue"/>
    <x v="237"/>
    <n v="56"/>
    <m/>
    <x v="4"/>
  </r>
  <r>
    <x v="4"/>
    <s v="Other Taxable Sales"/>
    <x v="369"/>
    <n v="1"/>
    <n v="780160"/>
    <x v="0"/>
  </r>
  <r>
    <x v="4"/>
    <s v="Other Taxable Sales"/>
    <x v="369"/>
    <n v="2"/>
    <n v="780160"/>
    <x v="0"/>
  </r>
  <r>
    <x v="0"/>
    <s v="Other Taxable Sales"/>
    <x v="370"/>
    <n v="1"/>
    <n v="780160"/>
    <x v="0"/>
  </r>
  <r>
    <x v="11"/>
    <s v="Other Taxable Sales"/>
    <x v="371"/>
    <n v="1"/>
    <n v="780160"/>
    <x v="0"/>
  </r>
  <r>
    <x v="0"/>
    <s v="Other Taxable Sales"/>
    <x v="372"/>
    <n v="1"/>
    <n v="780160"/>
    <x v="0"/>
  </r>
  <r>
    <x v="0"/>
    <s v="Other Taxable Sales"/>
    <x v="372"/>
    <n v="1"/>
    <n v="780160"/>
    <x v="0"/>
  </r>
  <r>
    <x v="0"/>
    <s v="Other Taxable Sales"/>
    <x v="372"/>
    <n v="1"/>
    <n v="780160"/>
    <x v="0"/>
  </r>
  <r>
    <x v="0"/>
    <s v="Other Taxable Sales"/>
    <x v="372"/>
    <n v="1"/>
    <n v="780160"/>
    <x v="0"/>
  </r>
  <r>
    <x v="0"/>
    <s v="Other Taxable Sales"/>
    <x v="372"/>
    <n v="1"/>
    <n v="780160"/>
    <x v="0"/>
  </r>
  <r>
    <x v="0"/>
    <s v="Other Taxable Sales"/>
    <x v="372"/>
    <n v="1"/>
    <n v="780160"/>
    <x v="0"/>
  </r>
  <r>
    <x v="1"/>
    <s v="Other Taxable Sales"/>
    <x v="373"/>
    <n v="1"/>
    <n v="780160"/>
    <x v="0"/>
  </r>
  <r>
    <x v="4"/>
    <s v="Other Taxable Sales"/>
    <x v="374"/>
    <n v="1"/>
    <n v="780160"/>
    <x v="0"/>
  </r>
  <r>
    <x v="4"/>
    <s v="Other Taxable Sales"/>
    <x v="374"/>
    <n v="1"/>
    <n v="780160"/>
    <x v="0"/>
  </r>
  <r>
    <x v="1"/>
    <s v="Other Taxable Sales"/>
    <x v="375"/>
    <n v="1"/>
    <n v="780160"/>
    <x v="0"/>
  </r>
  <r>
    <x v="0"/>
    <s v="Other Taxable Sales"/>
    <x v="376"/>
    <n v="1"/>
    <n v="780160"/>
    <x v="0"/>
  </r>
  <r>
    <x v="0"/>
    <s v="Other Taxable Sales"/>
    <x v="376"/>
    <n v="1"/>
    <n v="780160"/>
    <x v="0"/>
  </r>
  <r>
    <x v="0"/>
    <s v="Other Taxable Sales"/>
    <x v="376"/>
    <n v="1"/>
    <n v="780160"/>
    <x v="0"/>
  </r>
  <r>
    <x v="0"/>
    <s v="Other Taxable Sales"/>
    <x v="376"/>
    <n v="1"/>
    <n v="780160"/>
    <x v="0"/>
  </r>
  <r>
    <x v="0"/>
    <s v="Other Taxable Sales"/>
    <x v="376"/>
    <n v="1"/>
    <n v="780160"/>
    <x v="0"/>
  </r>
  <r>
    <x v="0"/>
    <s v="Other Taxable Sales"/>
    <x v="376"/>
    <n v="1"/>
    <n v="780160"/>
    <x v="0"/>
  </r>
  <r>
    <x v="0"/>
    <s v="Other Taxable Sales"/>
    <x v="376"/>
    <n v="1"/>
    <n v="780160"/>
    <x v="0"/>
  </r>
  <r>
    <x v="4"/>
    <s v="Other Taxable Sales"/>
    <x v="377"/>
    <n v="1"/>
    <n v="780160"/>
    <x v="0"/>
  </r>
  <r>
    <x v="0"/>
    <s v="Other Taxable Sales"/>
    <x v="378"/>
    <n v="1"/>
    <n v="780160"/>
    <x v="0"/>
  </r>
  <r>
    <x v="1"/>
    <s v="Other Taxable Sales"/>
    <x v="337"/>
    <n v="1"/>
    <n v="780160"/>
    <x v="0"/>
  </r>
  <r>
    <x v="11"/>
    <s v="Other Taxable Sales"/>
    <x v="379"/>
    <n v="1"/>
    <n v="780160"/>
    <x v="0"/>
  </r>
  <r>
    <x v="11"/>
    <s v="Other Taxable Sales"/>
    <x v="379"/>
    <n v="1"/>
    <n v="780160"/>
    <x v="0"/>
  </r>
  <r>
    <x v="11"/>
    <s v="Other Taxable Sales"/>
    <x v="379"/>
    <n v="2"/>
    <n v="780160"/>
    <x v="0"/>
  </r>
  <r>
    <x v="11"/>
    <s v="Other Taxable Sales"/>
    <x v="379"/>
    <n v="1"/>
    <n v="780160"/>
    <x v="0"/>
  </r>
  <r>
    <x v="11"/>
    <s v="Other Taxable Sales"/>
    <x v="379"/>
    <n v="1"/>
    <n v="780160"/>
    <x v="0"/>
  </r>
  <r>
    <x v="11"/>
    <s v="Other Taxable Sales"/>
    <x v="379"/>
    <n v="1"/>
    <n v="780160"/>
    <x v="0"/>
  </r>
  <r>
    <x v="11"/>
    <s v="Other Taxable Sales"/>
    <x v="379"/>
    <n v="1"/>
    <n v="780160"/>
    <x v="0"/>
  </r>
  <r>
    <x v="11"/>
    <s v="Other Taxable Sales"/>
    <x v="379"/>
    <n v="1"/>
    <n v="780160"/>
    <x v="0"/>
  </r>
  <r>
    <x v="11"/>
    <s v="Other Taxable Sales"/>
    <x v="379"/>
    <n v="1"/>
    <n v="780160"/>
    <x v="0"/>
  </r>
  <r>
    <x v="1"/>
    <s v="Other Taxable Sales"/>
    <x v="380"/>
    <n v="1"/>
    <n v="780160"/>
    <x v="0"/>
  </r>
  <r>
    <x v="12"/>
    <s v="Other Taxable Sales"/>
    <x v="381"/>
    <n v="1"/>
    <n v="780160"/>
    <x v="0"/>
  </r>
  <r>
    <x v="12"/>
    <s v="Other Taxable Sales"/>
    <x v="381"/>
    <n v="1"/>
    <n v="780160"/>
    <x v="0"/>
  </r>
  <r>
    <x v="0"/>
    <s v="Other Taxable Sales"/>
    <x v="382"/>
    <n v="1"/>
    <n v="780160"/>
    <x v="0"/>
  </r>
  <r>
    <x v="0"/>
    <s v="Other Taxable Sales"/>
    <x v="383"/>
    <n v="1"/>
    <n v="780160"/>
    <x v="0"/>
  </r>
  <r>
    <x v="1"/>
    <s v="Other Taxable Sales"/>
    <x v="384"/>
    <n v="1"/>
    <n v="780160"/>
    <x v="0"/>
  </r>
  <r>
    <x v="1"/>
    <s v="Other Taxable Sales"/>
    <x v="384"/>
    <n v="1"/>
    <n v="780160"/>
    <x v="0"/>
  </r>
  <r>
    <x v="1"/>
    <s v="Other Taxable Sales"/>
    <x v="384"/>
    <n v="1"/>
    <n v="780160"/>
    <x v="0"/>
  </r>
  <r>
    <x v="0"/>
    <s v="Other Taxable Sales"/>
    <x v="385"/>
    <n v="1"/>
    <n v="780160"/>
    <x v="0"/>
  </r>
  <r>
    <x v="0"/>
    <s v="Other Taxable Sales"/>
    <x v="385"/>
    <n v="1"/>
    <n v="780160"/>
    <x v="0"/>
  </r>
  <r>
    <x v="0"/>
    <s v="Other Taxable Sales"/>
    <x v="386"/>
    <n v="1"/>
    <n v="780160"/>
    <x v="0"/>
  </r>
  <r>
    <x v="0"/>
    <s v="Other Taxable Sales"/>
    <x v="386"/>
    <n v="1"/>
    <n v="780160"/>
    <x v="0"/>
  </r>
  <r>
    <x v="0"/>
    <s v="Other Taxable Sales"/>
    <x v="387"/>
    <n v="1"/>
    <n v="780160"/>
    <x v="0"/>
  </r>
  <r>
    <x v="0"/>
    <s v="Other Taxable Sales"/>
    <x v="387"/>
    <n v="1"/>
    <n v="780160"/>
    <x v="0"/>
  </r>
  <r>
    <x v="0"/>
    <s v="Other Taxable Sales"/>
    <x v="388"/>
    <n v="1"/>
    <n v="780160"/>
    <x v="0"/>
  </r>
  <r>
    <x v="0"/>
    <s v="Other Taxable Sales"/>
    <x v="388"/>
    <n v="1"/>
    <n v="780160"/>
    <x v="0"/>
  </r>
  <r>
    <x v="0"/>
    <s v="Other Taxable Sales"/>
    <x v="388"/>
    <n v="1"/>
    <n v="780160"/>
    <x v="0"/>
  </r>
  <r>
    <x v="11"/>
    <s v="Other Taxable Sales"/>
    <x v="389"/>
    <n v="1"/>
    <n v="780160"/>
    <x v="0"/>
  </r>
  <r>
    <x v="11"/>
    <s v="Other Taxable Sales"/>
    <x v="389"/>
    <n v="1"/>
    <n v="780160"/>
    <x v="0"/>
  </r>
  <r>
    <x v="11"/>
    <s v="Other Taxable Sales"/>
    <x v="389"/>
    <n v="1"/>
    <n v="780160"/>
    <x v="0"/>
  </r>
  <r>
    <x v="11"/>
    <s v="Other Taxable Sales"/>
    <x v="389"/>
    <n v="1"/>
    <n v="780160"/>
    <x v="0"/>
  </r>
  <r>
    <x v="11"/>
    <s v="Other Taxable Sales"/>
    <x v="389"/>
    <n v="1"/>
    <n v="780160"/>
    <x v="0"/>
  </r>
  <r>
    <x v="11"/>
    <s v="Other Taxable Sales"/>
    <x v="390"/>
    <n v="1"/>
    <n v="780160"/>
    <x v="0"/>
  </r>
  <r>
    <x v="11"/>
    <s v="Other Taxable Sales"/>
    <x v="390"/>
    <n v="1"/>
    <n v="780160"/>
    <x v="0"/>
  </r>
  <r>
    <x v="0"/>
    <s v="Other Taxable Sales"/>
    <x v="391"/>
    <n v="1"/>
    <n v="780160"/>
    <x v="0"/>
  </r>
  <r>
    <x v="1"/>
    <s v="Other Taxable Sales"/>
    <x v="392"/>
    <n v="1"/>
    <n v="780160"/>
    <x v="0"/>
  </r>
  <r>
    <x v="1"/>
    <s v="Other Taxable Sales"/>
    <x v="392"/>
    <n v="1"/>
    <n v="780160"/>
    <x v="0"/>
  </r>
  <r>
    <x v="1"/>
    <s v="Other Taxable Sales"/>
    <x v="393"/>
    <n v="1"/>
    <n v="780160"/>
    <x v="0"/>
  </r>
  <r>
    <x v="1"/>
    <s v="Other Taxable Sales"/>
    <x v="393"/>
    <n v="1"/>
    <n v="780160"/>
    <x v="0"/>
  </r>
  <r>
    <x v="1"/>
    <s v="Other Taxable Sales"/>
    <x v="393"/>
    <n v="1"/>
    <n v="780160"/>
    <x v="0"/>
  </r>
  <r>
    <x v="0"/>
    <s v="Other Taxable Sales"/>
    <x v="394"/>
    <n v="1"/>
    <n v="780160"/>
    <x v="0"/>
  </r>
  <r>
    <x v="0"/>
    <s v="Other Taxable Sales"/>
    <x v="394"/>
    <n v="1"/>
    <n v="780160"/>
    <x v="0"/>
  </r>
  <r>
    <x v="0"/>
    <s v="Other Taxable Sales"/>
    <x v="394"/>
    <n v="1"/>
    <n v="780160"/>
    <x v="0"/>
  </r>
  <r>
    <x v="0"/>
    <s v="Other Taxable Sales"/>
    <x v="394"/>
    <n v="1"/>
    <n v="780160"/>
    <x v="0"/>
  </r>
  <r>
    <x v="0"/>
    <s v="Other Taxable Sales"/>
    <x v="394"/>
    <n v="1"/>
    <n v="780160"/>
    <x v="0"/>
  </r>
  <r>
    <x v="0"/>
    <s v="Other Taxable Sales"/>
    <x v="394"/>
    <n v="1"/>
    <n v="780160"/>
    <x v="0"/>
  </r>
  <r>
    <x v="0"/>
    <s v="Other Taxable Sales"/>
    <x v="394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2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2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1"/>
    <n v="780160"/>
    <x v="0"/>
  </r>
  <r>
    <x v="11"/>
    <s v="Other Taxable Sales"/>
    <x v="395"/>
    <n v="2"/>
    <n v="780160"/>
    <x v="0"/>
  </r>
  <r>
    <x v="0"/>
    <s v="Other Taxable Sales"/>
    <x v="396"/>
    <n v="1"/>
    <n v="780160"/>
    <x v="0"/>
  </r>
  <r>
    <x v="0"/>
    <s v="Other Taxable Sales"/>
    <x v="396"/>
    <n v="1"/>
    <n v="780160"/>
    <x v="0"/>
  </r>
  <r>
    <x v="0"/>
    <s v="Other Taxable Sales"/>
    <x v="396"/>
    <n v="1"/>
    <n v="780160"/>
    <x v="0"/>
  </r>
  <r>
    <x v="0"/>
    <s v="Other Taxable Sales"/>
    <x v="396"/>
    <n v="1"/>
    <n v="780160"/>
    <x v="0"/>
  </r>
  <r>
    <x v="0"/>
    <s v="Other Taxable Sales"/>
    <x v="396"/>
    <n v="1"/>
    <n v="780160"/>
    <x v="0"/>
  </r>
  <r>
    <x v="0"/>
    <s v="Other Taxable Sales"/>
    <x v="397"/>
    <n v="1"/>
    <n v="780160"/>
    <x v="0"/>
  </r>
  <r>
    <x v="1"/>
    <s v="Other Taxable Sales"/>
    <x v="398"/>
    <n v="1"/>
    <n v="780160"/>
    <x v="0"/>
  </r>
  <r>
    <x v="11"/>
    <s v="Other Taxable Sales"/>
    <x v="399"/>
    <n v="1"/>
    <n v="780160"/>
    <x v="0"/>
  </r>
  <r>
    <x v="0"/>
    <s v="Other Taxable Sales"/>
    <x v="400"/>
    <n v="1"/>
    <n v="780160"/>
    <x v="0"/>
  </r>
  <r>
    <x v="0"/>
    <s v="Other Taxable Sales"/>
    <x v="400"/>
    <n v="1"/>
    <n v="780160"/>
    <x v="0"/>
  </r>
  <r>
    <x v="0"/>
    <s v="Other Taxable Sales"/>
    <x v="400"/>
    <n v="1"/>
    <n v="780160"/>
    <x v="0"/>
  </r>
  <r>
    <x v="0"/>
    <s v="Other Taxable Sales"/>
    <x v="400"/>
    <n v="2"/>
    <n v="780160"/>
    <x v="0"/>
  </r>
  <r>
    <x v="0"/>
    <s v="Other Taxable Sales"/>
    <x v="400"/>
    <n v="2"/>
    <n v="780160"/>
    <x v="0"/>
  </r>
  <r>
    <x v="0"/>
    <s v="Other Taxable Sales"/>
    <x v="400"/>
    <n v="1"/>
    <n v="780160"/>
    <x v="0"/>
  </r>
  <r>
    <x v="0"/>
    <s v="Other Taxable Sales"/>
    <x v="400"/>
    <n v="1"/>
    <n v="780160"/>
    <x v="0"/>
  </r>
  <r>
    <x v="0"/>
    <s v="Other Taxable Sales"/>
    <x v="400"/>
    <n v="2"/>
    <n v="780160"/>
    <x v="0"/>
  </r>
  <r>
    <x v="0"/>
    <s v="Other Taxable Sales"/>
    <x v="400"/>
    <n v="2"/>
    <n v="780160"/>
    <x v="0"/>
  </r>
  <r>
    <x v="1"/>
    <s v="Other Taxable Sales"/>
    <x v="401"/>
    <n v="1"/>
    <n v="780160"/>
    <x v="0"/>
  </r>
  <r>
    <x v="11"/>
    <s v="Other Taxable Sales"/>
    <x v="402"/>
    <n v="1"/>
    <n v="780160"/>
    <x v="0"/>
  </r>
  <r>
    <x v="11"/>
    <s v="Other Taxable Sales"/>
    <x v="402"/>
    <n v="1"/>
    <n v="780160"/>
    <x v="0"/>
  </r>
  <r>
    <x v="11"/>
    <s v="Other Taxable Sales"/>
    <x v="402"/>
    <n v="1"/>
    <n v="780160"/>
    <x v="0"/>
  </r>
  <r>
    <x v="11"/>
    <s v="Other Taxable Sales"/>
    <x v="402"/>
    <n v="1"/>
    <n v="780160"/>
    <x v="0"/>
  </r>
  <r>
    <x v="11"/>
    <s v="Other Taxable Sales"/>
    <x v="402"/>
    <n v="1"/>
    <n v="780160"/>
    <x v="0"/>
  </r>
  <r>
    <x v="11"/>
    <s v="Other Taxable Sales"/>
    <x v="402"/>
    <n v="3"/>
    <n v="780160"/>
    <x v="0"/>
  </r>
  <r>
    <x v="11"/>
    <s v="Other Taxable Sales"/>
    <x v="402"/>
    <n v="1"/>
    <n v="780160"/>
    <x v="0"/>
  </r>
  <r>
    <x v="11"/>
    <s v="Other Taxable Sales"/>
    <x v="402"/>
    <n v="1"/>
    <n v="780160"/>
    <x v="0"/>
  </r>
  <r>
    <x v="11"/>
    <s v="Other Taxable Sales"/>
    <x v="402"/>
    <n v="1"/>
    <n v="780160"/>
    <x v="0"/>
  </r>
  <r>
    <x v="11"/>
    <s v="Other Taxable Sales"/>
    <x v="402"/>
    <n v="1"/>
    <n v="780160"/>
    <x v="0"/>
  </r>
  <r>
    <x v="11"/>
    <s v="Other Taxable Sales"/>
    <x v="402"/>
    <n v="1"/>
    <n v="780160"/>
    <x v="0"/>
  </r>
  <r>
    <x v="11"/>
    <s v="Other Taxable Sales"/>
    <x v="402"/>
    <n v="1"/>
    <n v="780160"/>
    <x v="0"/>
  </r>
  <r>
    <x v="11"/>
    <s v="Other Taxable Sales"/>
    <x v="402"/>
    <n v="1"/>
    <n v="780160"/>
    <x v="0"/>
  </r>
  <r>
    <x v="11"/>
    <s v="Other Taxable Sales"/>
    <x v="402"/>
    <n v="1"/>
    <n v="780160"/>
    <x v="0"/>
  </r>
  <r>
    <x v="11"/>
    <s v="Other Taxable Sales"/>
    <x v="402"/>
    <n v="1"/>
    <n v="780160"/>
    <x v="0"/>
  </r>
  <r>
    <x v="11"/>
    <s v="Other Taxable Sales"/>
    <x v="402"/>
    <n v="1"/>
    <n v="780160"/>
    <x v="0"/>
  </r>
  <r>
    <x v="11"/>
    <s v="Other Taxable Sales"/>
    <x v="402"/>
    <n v="1"/>
    <n v="780160"/>
    <x v="0"/>
  </r>
  <r>
    <x v="1"/>
    <s v="Other Taxable Sales"/>
    <x v="403"/>
    <n v="1"/>
    <n v="780160"/>
    <x v="0"/>
  </r>
  <r>
    <x v="1"/>
    <s v="Other Taxable Sales"/>
    <x v="404"/>
    <n v="1"/>
    <n v="780160"/>
    <x v="0"/>
  </r>
  <r>
    <x v="0"/>
    <s v="Other Taxable Sales"/>
    <x v="405"/>
    <n v="1"/>
    <n v="780160"/>
    <x v="0"/>
  </r>
  <r>
    <x v="0"/>
    <s v="Other Taxable Sales"/>
    <x v="406"/>
    <n v="1"/>
    <n v="780160"/>
    <x v="0"/>
  </r>
  <r>
    <x v="0"/>
    <s v="Other Taxable Sales"/>
    <x v="406"/>
    <n v="1"/>
    <n v="780160"/>
    <x v="0"/>
  </r>
  <r>
    <x v="4"/>
    <s v="Other Taxable Sales"/>
    <x v="407"/>
    <n v="1"/>
    <n v="780160"/>
    <x v="0"/>
  </r>
  <r>
    <x v="0"/>
    <s v="Other Taxable Sales"/>
    <x v="408"/>
    <n v="1"/>
    <n v="780160"/>
    <x v="0"/>
  </r>
  <r>
    <x v="0"/>
    <s v="Other Taxable Sales"/>
    <x v="408"/>
    <n v="1"/>
    <n v="780160"/>
    <x v="0"/>
  </r>
  <r>
    <x v="0"/>
    <s v="Other Taxable Sales"/>
    <x v="408"/>
    <n v="1"/>
    <n v="780160"/>
    <x v="0"/>
  </r>
  <r>
    <x v="0"/>
    <s v="Other Taxable Sales"/>
    <x v="408"/>
    <n v="1"/>
    <n v="780160"/>
    <x v="0"/>
  </r>
  <r>
    <x v="2"/>
    <s v="Other Taxable Sales - Stores/Merchandise"/>
    <x v="409"/>
    <n v="2"/>
    <n v="780160"/>
    <x v="0"/>
  </r>
  <r>
    <x v="11"/>
    <s v="Other Taxable Sales - Stores/Merchandise"/>
    <x v="295"/>
    <n v="7"/>
    <n v="780160"/>
    <x v="6"/>
  </r>
  <r>
    <x v="1"/>
    <s v="Other Taxable Sales - Stores/Merchandise"/>
    <x v="410"/>
    <n v="1"/>
    <n v="780160"/>
    <x v="0"/>
  </r>
  <r>
    <x v="1"/>
    <s v="Other Taxable Sales - Stores/Merchandise"/>
    <x v="373"/>
    <n v="6"/>
    <n v="780160"/>
    <x v="0"/>
  </r>
  <r>
    <x v="1"/>
    <s v="Other Taxable Sales - Stores/Merchandise"/>
    <x v="411"/>
    <n v="7"/>
    <n v="780160"/>
    <x v="0"/>
  </r>
  <r>
    <x v="1"/>
    <s v="Other Taxable Sales - Stores/Merchandise"/>
    <x v="375"/>
    <n v="7"/>
    <n v="780160"/>
    <x v="0"/>
  </r>
  <r>
    <x v="1"/>
    <s v="Other Taxable Sales - Stores/Merchandise"/>
    <x v="412"/>
    <n v="6"/>
    <n v="780160"/>
    <x v="0"/>
  </r>
  <r>
    <x v="1"/>
    <s v="Other Taxable Sales - Stores/Merchandise"/>
    <x v="380"/>
    <n v="15"/>
    <n v="780160"/>
    <x v="0"/>
  </r>
  <r>
    <x v="1"/>
    <s v="Other Taxable Sales - Stores/Merchandise"/>
    <x v="413"/>
    <n v="2"/>
    <n v="780160"/>
    <x v="0"/>
  </r>
  <r>
    <x v="1"/>
    <s v="Other Taxable Sales - Stores/Merchandise"/>
    <x v="414"/>
    <n v="6"/>
    <n v="780160"/>
    <x v="0"/>
  </r>
  <r>
    <x v="1"/>
    <s v="Other Taxable Sales - Stores/Merchandise"/>
    <x v="415"/>
    <n v="18"/>
    <n v="780160"/>
    <x v="0"/>
  </r>
  <r>
    <x v="1"/>
    <s v="Other Taxable Sales - Stores/Merchandise"/>
    <x v="416"/>
    <n v="12"/>
    <n v="780160"/>
    <x v="0"/>
  </r>
  <r>
    <x v="1"/>
    <s v="Other Taxable Sales - Stores/Merchandise"/>
    <x v="417"/>
    <n v="4"/>
    <n v="780160"/>
    <x v="0"/>
  </r>
  <r>
    <x v="1"/>
    <s v="Other Taxable Sales - Stores/Merchandise"/>
    <x v="418"/>
    <n v="20"/>
    <n v="780160"/>
    <x v="0"/>
  </r>
  <r>
    <x v="1"/>
    <s v="Other Taxable Sales - Stores/Merchandise"/>
    <x v="419"/>
    <n v="18"/>
    <n v="780160"/>
    <x v="0"/>
  </r>
  <r>
    <x v="1"/>
    <s v="Other Taxable Sales - Stores/Merchandise"/>
    <x v="420"/>
    <n v="2"/>
    <n v="780160"/>
    <x v="0"/>
  </r>
  <r>
    <x v="1"/>
    <s v="Other Taxable Sales - Stores/Merchandise"/>
    <x v="421"/>
    <n v="2"/>
    <n v="780160"/>
    <x v="0"/>
  </r>
  <r>
    <x v="1"/>
    <s v="Other Taxable Sales - Stores/Merchandise"/>
    <x v="422"/>
    <n v="2"/>
    <n v="780160"/>
    <x v="0"/>
  </r>
  <r>
    <x v="1"/>
    <s v="Other Taxable Sales - Stores/Merchandise"/>
    <x v="423"/>
    <n v="4"/>
    <n v="780160"/>
    <x v="0"/>
  </r>
  <r>
    <x v="1"/>
    <s v="Other Taxable Sales - Stores/Merchandise"/>
    <x v="424"/>
    <n v="7"/>
    <n v="780160"/>
    <x v="0"/>
  </r>
  <r>
    <x v="1"/>
    <s v="Other Taxable Sales - Stores/Merchandise"/>
    <x v="425"/>
    <n v="4"/>
    <n v="780160"/>
    <x v="0"/>
  </r>
  <r>
    <x v="1"/>
    <s v="Other Taxable Sales - Stores/Merchandise"/>
    <x v="426"/>
    <n v="10"/>
    <n v="780160"/>
    <x v="0"/>
  </r>
  <r>
    <x v="1"/>
    <s v="Other Taxable Sales - Stores/Merchandise"/>
    <x v="427"/>
    <n v="2"/>
    <n v="780160"/>
    <x v="0"/>
  </r>
  <r>
    <x v="1"/>
    <s v="Other Taxable Sales - Stores/Merchandise"/>
    <x v="428"/>
    <n v="10"/>
    <n v="780160"/>
    <x v="0"/>
  </r>
  <r>
    <x v="1"/>
    <s v="Other Taxable Sales - Stores/Merchandise"/>
    <x v="429"/>
    <n v="2"/>
    <n v="780160"/>
    <x v="0"/>
  </r>
  <r>
    <x v="1"/>
    <s v="Other Taxable Sales - Stores/Merchandise"/>
    <x v="430"/>
    <n v="1"/>
    <n v="780160"/>
    <x v="0"/>
  </r>
  <r>
    <x v="1"/>
    <s v="Other Taxable Sales - Stores/Merchandise"/>
    <x v="431"/>
    <n v="24"/>
    <n v="780160"/>
    <x v="0"/>
  </r>
  <r>
    <x v="1"/>
    <s v="Other Taxable Sales - Stores/Merchandise"/>
    <x v="432"/>
    <n v="2"/>
    <n v="780160"/>
    <x v="0"/>
  </r>
  <r>
    <x v="1"/>
    <s v="Other Taxable Sales - Stores/Merchandise"/>
    <x v="433"/>
    <n v="5"/>
    <n v="780160"/>
    <x v="0"/>
  </r>
  <r>
    <x v="1"/>
    <s v="Other Taxable Sales - Stores/Merchandise"/>
    <x v="434"/>
    <n v="7"/>
    <n v="780160"/>
    <x v="0"/>
  </r>
  <r>
    <x v="1"/>
    <s v="Other Taxable Sales - Stores/Merchandise"/>
    <x v="435"/>
    <n v="3"/>
    <n v="780160"/>
    <x v="0"/>
  </r>
  <r>
    <x v="1"/>
    <s v="Other Taxable Sales - Stores/Merchandise"/>
    <x v="436"/>
    <n v="14"/>
    <n v="780160"/>
    <x v="0"/>
  </r>
  <r>
    <x v="1"/>
    <s v="Other Taxable Sales - Stores/Merchandise"/>
    <x v="437"/>
    <n v="2"/>
    <n v="780160"/>
    <x v="0"/>
  </r>
  <r>
    <x v="1"/>
    <s v="Other Taxable Sales - Stores/Merchandise"/>
    <x v="438"/>
    <n v="2"/>
    <n v="780160"/>
    <x v="0"/>
  </r>
  <r>
    <x v="1"/>
    <s v="Other Taxable Sales - Stores/Merchandise"/>
    <x v="401"/>
    <n v="11"/>
    <n v="780160"/>
    <x v="0"/>
  </r>
  <r>
    <x v="1"/>
    <s v="Other Taxable Sales - Stores/Merchandise"/>
    <x v="439"/>
    <n v="2"/>
    <n v="780160"/>
    <x v="0"/>
  </r>
  <r>
    <x v="1"/>
    <s v="Other Taxable Sales - Stores/Merchandise"/>
    <x v="440"/>
    <n v="34"/>
    <n v="780160"/>
    <x v="0"/>
  </r>
  <r>
    <x v="1"/>
    <s v="Other Taxable Sales - Stores/Merchandise"/>
    <x v="441"/>
    <n v="23"/>
    <n v="780160"/>
    <x v="0"/>
  </r>
  <r>
    <x v="1"/>
    <s v="Other Taxable Sales - Stores/Merchandise"/>
    <x v="442"/>
    <n v="1"/>
    <n v="780160"/>
    <x v="0"/>
  </r>
  <r>
    <x v="1"/>
    <s v="Other Taxable Sales - Stores/Merchandise"/>
    <x v="443"/>
    <n v="19"/>
    <n v="780160"/>
    <x v="0"/>
  </r>
  <r>
    <x v="1"/>
    <s v="Other Taxable Sales - Stores/Merchandise"/>
    <x v="444"/>
    <n v="40"/>
    <n v="780160"/>
    <x v="0"/>
  </r>
  <r>
    <x v="1"/>
    <s v="Other Taxable Sales - Stores/Merchandise"/>
    <x v="445"/>
    <n v="20"/>
    <n v="780160"/>
    <x v="0"/>
  </r>
  <r>
    <x v="1"/>
    <s v="Other Taxable Sales - Stores/Merchandise"/>
    <x v="446"/>
    <n v="17"/>
    <n v="780160"/>
    <x v="0"/>
  </r>
  <r>
    <x v="1"/>
    <s v="Other Taxable Sales - Stores/Merchandise"/>
    <x v="447"/>
    <n v="2"/>
    <n v="780160"/>
    <x v="0"/>
  </r>
  <r>
    <x v="1"/>
    <s v="Other Taxable Sales - Stores/Merchandise"/>
    <x v="448"/>
    <n v="19"/>
    <n v="780160"/>
    <x v="0"/>
  </r>
  <r>
    <x v="1"/>
    <s v="Other Taxable Sales - Stores/Merchandise"/>
    <x v="449"/>
    <n v="9"/>
    <n v="780160"/>
    <x v="0"/>
  </r>
  <r>
    <x v="1"/>
    <s v="Other Taxable Sales - Stores/Merchandise"/>
    <x v="289"/>
    <n v="2"/>
    <n v="780160"/>
    <x v="0"/>
  </r>
  <r>
    <x v="5"/>
    <s v="Other Taxable Sales - Stores/Merchandise"/>
    <x v="450"/>
    <n v="4"/>
    <n v="780160"/>
    <x v="0"/>
  </r>
  <r>
    <x v="5"/>
    <s v="Other Taxable Sales - Stores/Merchandise"/>
    <x v="451"/>
    <n v="2"/>
    <n v="780160"/>
    <x v="0"/>
  </r>
  <r>
    <x v="5"/>
    <s v="Other Taxable Sales - Stores/Merchandise"/>
    <x v="452"/>
    <n v="4"/>
    <n v="780160"/>
    <x v="0"/>
  </r>
  <r>
    <x v="5"/>
    <s v="Other Taxable Sales - Stores/Merchandise"/>
    <x v="453"/>
    <n v="1"/>
    <n v="780160"/>
    <x v="0"/>
  </r>
  <r>
    <x v="5"/>
    <s v="Other Taxable Sales - Stores/Merchandise"/>
    <x v="454"/>
    <n v="16"/>
    <n v="780160"/>
    <x v="0"/>
  </r>
  <r>
    <x v="5"/>
    <s v="Other Taxable Sales - Stores/Merchandise"/>
    <x v="455"/>
    <n v="1"/>
    <n v="780160"/>
    <x v="0"/>
  </r>
  <r>
    <x v="5"/>
    <s v="Other Taxable Sales - Stores/Merchandise"/>
    <x v="456"/>
    <n v="1"/>
    <n v="780160"/>
    <x v="0"/>
  </r>
  <r>
    <x v="5"/>
    <s v="Other Taxable Sales - Stores/Merchandise"/>
    <x v="457"/>
    <n v="5"/>
    <n v="780160"/>
    <x v="0"/>
  </r>
  <r>
    <x v="5"/>
    <s v="Other Taxable Sales - Stores/Merchandise"/>
    <x v="458"/>
    <n v="1"/>
    <n v="780160"/>
    <x v="0"/>
  </r>
  <r>
    <x v="5"/>
    <s v="Other Taxable Sales - Stores/Merchandise"/>
    <x v="459"/>
    <n v="10"/>
    <n v="780160"/>
    <x v="0"/>
  </r>
  <r>
    <x v="5"/>
    <s v="Other Taxable Sales - Stores/Merchandise"/>
    <x v="460"/>
    <n v="2"/>
    <n v="780160"/>
    <x v="0"/>
  </r>
  <r>
    <x v="5"/>
    <s v="Other Taxable Sales - Stores/Merchandise"/>
    <x v="461"/>
    <n v="4"/>
    <n v="780160"/>
    <x v="0"/>
  </r>
  <r>
    <x v="5"/>
    <s v="Other Taxable Sales - Stores/Merchandise"/>
    <x v="462"/>
    <n v="5"/>
    <n v="780160"/>
    <x v="0"/>
  </r>
  <r>
    <x v="5"/>
    <s v="Other Taxable Sales - Stores/Merchandise"/>
    <x v="463"/>
    <n v="5"/>
    <n v="780160"/>
    <x v="0"/>
  </r>
  <r>
    <x v="5"/>
    <s v="Other Taxable Sales - Stores/Merchandise"/>
    <x v="464"/>
    <n v="6"/>
    <n v="780160"/>
    <x v="0"/>
  </r>
  <r>
    <x v="5"/>
    <s v="Other Taxable Sales - Stores/Merchandise"/>
    <x v="465"/>
    <n v="2"/>
    <n v="780160"/>
    <x v="0"/>
  </r>
  <r>
    <x v="10"/>
    <s v="Other Taxable Sales - Stores/Merchandise"/>
    <x v="466"/>
    <n v="23"/>
    <n v="780160"/>
    <x v="0"/>
  </r>
  <r>
    <x v="10"/>
    <s v="Other Taxable Sales - Stores/Merchandise"/>
    <x v="381"/>
    <n v="339"/>
    <n v="780160"/>
    <x v="0"/>
  </r>
  <r>
    <x v="10"/>
    <s v="Other Taxable Sales - Stores/Merchandise"/>
    <x v="467"/>
    <n v="56"/>
    <n v="780160"/>
    <x v="0"/>
  </r>
  <r>
    <x v="10"/>
    <s v="Other Taxable Sales - Stores/Merchandise"/>
    <x v="468"/>
    <n v="12"/>
    <n v="780160"/>
    <x v="0"/>
  </r>
  <r>
    <x v="0"/>
    <s v="Other Taxable Sales - Stores/Merchandise"/>
    <x v="370"/>
    <n v="1"/>
    <n v="780160"/>
    <x v="0"/>
  </r>
  <r>
    <x v="0"/>
    <s v="Other Taxable Sales - Stores/Merchandise"/>
    <x v="469"/>
    <n v="38"/>
    <n v="780160"/>
    <x v="0"/>
  </r>
  <r>
    <x v="0"/>
    <s v="Other Taxable Sales - Stores/Merchandise"/>
    <x v="470"/>
    <n v="1"/>
    <n v="780160"/>
    <x v="0"/>
  </r>
  <r>
    <x v="0"/>
    <s v="Other Taxable Sales - Stores/Merchandise"/>
    <x v="471"/>
    <n v="13"/>
    <n v="780160"/>
    <x v="0"/>
  </r>
  <r>
    <x v="0"/>
    <s v="Other Taxable Sales - Stores/Merchandise"/>
    <x v="472"/>
    <n v="35"/>
    <n v="780160"/>
    <x v="0"/>
  </r>
  <r>
    <x v="0"/>
    <s v="Other Taxable Sales - Stores/Merchandise"/>
    <x v="473"/>
    <n v="11"/>
    <n v="780160"/>
    <x v="0"/>
  </r>
  <r>
    <x v="0"/>
    <s v="Other Taxable Sales - Stores/Merchandise"/>
    <x v="474"/>
    <n v="11"/>
    <n v="780160"/>
    <x v="0"/>
  </r>
  <r>
    <x v="0"/>
    <s v="Other Taxable Sales - Stores/Merchandise"/>
    <x v="475"/>
    <n v="4"/>
    <n v="780160"/>
    <x v="0"/>
  </r>
  <r>
    <x v="0"/>
    <s v="Other Taxable Sales - Stores/Merchandise"/>
    <x v="476"/>
    <n v="1"/>
    <n v="780160"/>
    <x v="0"/>
  </r>
  <r>
    <x v="0"/>
    <s v="Other Taxable Sales - Stores/Merchandise"/>
    <x v="477"/>
    <n v="13"/>
    <n v="780160"/>
    <x v="0"/>
  </r>
  <r>
    <x v="0"/>
    <s v="Other Taxable Sales - Stores/Merchandise"/>
    <x v="478"/>
    <n v="4"/>
    <n v="780160"/>
    <x v="0"/>
  </r>
  <r>
    <x v="0"/>
    <s v="Other Taxable Sales - Stores/Merchandise"/>
    <x v="479"/>
    <n v="29"/>
    <n v="780160"/>
    <x v="0"/>
  </r>
  <r>
    <x v="0"/>
    <s v="Other Taxable Sales - Stores/Merchandise"/>
    <x v="480"/>
    <n v="9"/>
    <n v="780160"/>
    <x v="0"/>
  </r>
  <r>
    <x v="0"/>
    <s v="Other Taxable Sales - Stores/Merchandise"/>
    <x v="481"/>
    <n v="1"/>
    <n v="780160"/>
    <x v="0"/>
  </r>
  <r>
    <x v="0"/>
    <s v="Other Taxable Sales - Stores/Merchandise"/>
    <x v="482"/>
    <n v="16"/>
    <n v="780160"/>
    <x v="0"/>
  </r>
  <r>
    <x v="0"/>
    <s v="Other Taxable Sales - Stores/Merchandise"/>
    <x v="483"/>
    <n v="5"/>
    <n v="780160"/>
    <x v="0"/>
  </r>
  <r>
    <x v="0"/>
    <s v="Other Taxable Sales - Stores/Merchandise"/>
    <x v="484"/>
    <n v="67"/>
    <n v="780160"/>
    <x v="0"/>
  </r>
  <r>
    <x v="0"/>
    <s v="Other Taxable Sales - Stores/Merchandise"/>
    <x v="485"/>
    <n v="1"/>
    <n v="780160"/>
    <x v="0"/>
  </r>
  <r>
    <x v="0"/>
    <s v="Other Taxable Sales - Stores/Merchandise"/>
    <x v="486"/>
    <n v="155"/>
    <n v="780160"/>
    <x v="0"/>
  </r>
  <r>
    <x v="0"/>
    <s v="Other Taxable Sales - Stores/Merchandise"/>
    <x v="487"/>
    <n v="4"/>
    <n v="780160"/>
    <x v="0"/>
  </r>
  <r>
    <x v="0"/>
    <s v="Other Taxable Sales - Stores/Merchandise"/>
    <x v="488"/>
    <n v="13"/>
    <n v="780160"/>
    <x v="0"/>
  </r>
  <r>
    <x v="0"/>
    <s v="Other Taxable Sales - Stores/Merchandise"/>
    <x v="489"/>
    <n v="5"/>
    <n v="780160"/>
    <x v="0"/>
  </r>
  <r>
    <x v="0"/>
    <s v="Other Taxable Sales - Stores/Merchandise"/>
    <x v="490"/>
    <n v="22"/>
    <n v="780160"/>
    <x v="0"/>
  </r>
  <r>
    <x v="0"/>
    <s v="Other Taxable Sales - Stores/Merchandise"/>
    <x v="491"/>
    <n v="2"/>
    <n v="780160"/>
    <x v="0"/>
  </r>
  <r>
    <x v="0"/>
    <s v="Other Taxable Sales - Stores/Merchandise"/>
    <x v="385"/>
    <n v="1"/>
    <n v="780160"/>
    <x v="0"/>
  </r>
  <r>
    <x v="0"/>
    <s v="Other Taxable Sales - Stores/Merchandise"/>
    <x v="386"/>
    <n v="45"/>
    <n v="780160"/>
    <x v="0"/>
  </r>
  <r>
    <x v="0"/>
    <s v="Other Taxable Sales - Stores/Merchandise"/>
    <x v="492"/>
    <n v="4"/>
    <n v="780160"/>
    <x v="0"/>
  </r>
  <r>
    <x v="0"/>
    <s v="Other Taxable Sales - Stores/Merchandise"/>
    <x v="493"/>
    <n v="5"/>
    <n v="780160"/>
    <x v="0"/>
  </r>
  <r>
    <x v="0"/>
    <s v="Other Taxable Sales - Stores/Merchandise"/>
    <x v="387"/>
    <n v="30"/>
    <n v="780160"/>
    <x v="0"/>
  </r>
  <r>
    <x v="0"/>
    <s v="Other Taxable Sales - Stores/Merchandise"/>
    <x v="388"/>
    <n v="74"/>
    <n v="780160"/>
    <x v="0"/>
  </r>
  <r>
    <x v="0"/>
    <s v="Other Taxable Sales - Stores/Merchandise"/>
    <x v="494"/>
    <n v="27"/>
    <n v="780160"/>
    <x v="0"/>
  </r>
  <r>
    <x v="0"/>
    <s v="Other Taxable Sales - Stores/Merchandise"/>
    <x v="495"/>
    <n v="4"/>
    <n v="780160"/>
    <x v="0"/>
  </r>
  <r>
    <x v="0"/>
    <s v="Other Taxable Sales - Stores/Merchandise"/>
    <x v="496"/>
    <n v="13"/>
    <n v="780160"/>
    <x v="0"/>
  </r>
  <r>
    <x v="0"/>
    <s v="Other Taxable Sales - Stores/Merchandise"/>
    <x v="497"/>
    <n v="8"/>
    <n v="780160"/>
    <x v="0"/>
  </r>
  <r>
    <x v="0"/>
    <s v="Other Taxable Sales - Stores/Merchandise"/>
    <x v="498"/>
    <n v="17"/>
    <n v="780160"/>
    <x v="0"/>
  </r>
  <r>
    <x v="0"/>
    <s v="Other Taxable Sales - Stores/Merchandise"/>
    <x v="499"/>
    <n v="7"/>
    <n v="780160"/>
    <x v="0"/>
  </r>
  <r>
    <x v="0"/>
    <s v="Other Taxable Sales - Stores/Merchandise"/>
    <x v="500"/>
    <n v="8"/>
    <n v="780160"/>
    <x v="0"/>
  </r>
  <r>
    <x v="0"/>
    <s v="Other Taxable Sales - Stores/Merchandise"/>
    <x v="501"/>
    <n v="6"/>
    <n v="780160"/>
    <x v="0"/>
  </r>
  <r>
    <x v="0"/>
    <s v="Other Taxable Sales - Stores/Merchandise"/>
    <x v="502"/>
    <n v="15"/>
    <n v="780160"/>
    <x v="0"/>
  </r>
  <r>
    <x v="0"/>
    <s v="Other Taxable Sales - Stores/Merchandise"/>
    <x v="503"/>
    <n v="9"/>
    <n v="780160"/>
    <x v="0"/>
  </r>
  <r>
    <x v="0"/>
    <s v="Other Taxable Sales - Stores/Merchandise"/>
    <x v="504"/>
    <n v="2"/>
    <n v="780160"/>
    <x v="0"/>
  </r>
  <r>
    <x v="0"/>
    <s v="Other Taxable Sales - Stores/Merchandise"/>
    <x v="505"/>
    <n v="13"/>
    <n v="780160"/>
    <x v="0"/>
  </r>
  <r>
    <x v="0"/>
    <s v="Other Taxable Sales - Stores/Merchandise"/>
    <x v="506"/>
    <n v="8"/>
    <n v="780160"/>
    <x v="0"/>
  </r>
  <r>
    <x v="0"/>
    <s v="Other Taxable Sales - Stores/Merchandise"/>
    <x v="507"/>
    <n v="8"/>
    <n v="780160"/>
    <x v="0"/>
  </r>
  <r>
    <x v="0"/>
    <s v="Other Taxable Sales - Stores/Merchandise"/>
    <x v="508"/>
    <n v="76"/>
    <n v="780160"/>
    <x v="0"/>
  </r>
  <r>
    <x v="0"/>
    <s v="Other Taxable Sales - Stores/Merchandise"/>
    <x v="509"/>
    <n v="8"/>
    <n v="780160"/>
    <x v="0"/>
  </r>
  <r>
    <x v="0"/>
    <s v="Other Taxable Sales - Stores/Merchandise"/>
    <x v="510"/>
    <n v="39"/>
    <n v="780160"/>
    <x v="0"/>
  </r>
  <r>
    <x v="0"/>
    <s v="Other Taxable Sales - Stores/Merchandise"/>
    <x v="511"/>
    <n v="2"/>
    <n v="780160"/>
    <x v="0"/>
  </r>
  <r>
    <x v="0"/>
    <s v="Other Taxable Sales - Stores/Merchandise"/>
    <x v="394"/>
    <n v="21"/>
    <n v="780160"/>
    <x v="0"/>
  </r>
  <r>
    <x v="0"/>
    <s v="Other Taxable Sales - Stores/Merchandise"/>
    <x v="512"/>
    <n v="10"/>
    <n v="780160"/>
    <x v="0"/>
  </r>
  <r>
    <x v="0"/>
    <s v="Other Taxable Sales - Stores/Merchandise"/>
    <x v="396"/>
    <n v="73"/>
    <n v="780160"/>
    <x v="0"/>
  </r>
  <r>
    <x v="0"/>
    <s v="Other Taxable Sales - Stores/Merchandise"/>
    <x v="513"/>
    <n v="41"/>
    <n v="780160"/>
    <x v="0"/>
  </r>
  <r>
    <x v="0"/>
    <s v="Other Taxable Sales - Stores/Merchandise"/>
    <x v="514"/>
    <n v="10"/>
    <n v="780160"/>
    <x v="0"/>
  </r>
  <r>
    <x v="0"/>
    <s v="Other Taxable Sales - Stores/Merchandise"/>
    <x v="515"/>
    <n v="8"/>
    <n v="780160"/>
    <x v="0"/>
  </r>
  <r>
    <x v="0"/>
    <s v="Other Taxable Sales - Stores/Merchandise"/>
    <x v="516"/>
    <n v="25"/>
    <n v="780160"/>
    <x v="0"/>
  </r>
  <r>
    <x v="0"/>
    <s v="Other Taxable Sales - Stores/Merchandise"/>
    <x v="517"/>
    <n v="5"/>
    <n v="780160"/>
    <x v="0"/>
  </r>
  <r>
    <x v="0"/>
    <s v="Other Taxable Sales - Stores/Merchandise"/>
    <x v="400"/>
    <n v="194"/>
    <n v="780160"/>
    <x v="0"/>
  </r>
  <r>
    <x v="0"/>
    <s v="Other Taxable Sales - Stores/Merchandise"/>
    <x v="518"/>
    <n v="19"/>
    <n v="780160"/>
    <x v="0"/>
  </r>
  <r>
    <x v="0"/>
    <s v="Other Taxable Sales - Stores/Merchandise"/>
    <x v="519"/>
    <n v="9"/>
    <n v="780160"/>
    <x v="0"/>
  </r>
  <r>
    <x v="0"/>
    <s v="Other Taxable Sales - Stores/Merchandise"/>
    <x v="520"/>
    <n v="1"/>
    <n v="780160"/>
    <x v="0"/>
  </r>
  <r>
    <x v="0"/>
    <s v="Other Taxable Sales - Stores/Merchandise"/>
    <x v="521"/>
    <n v="46"/>
    <n v="780160"/>
    <x v="0"/>
  </r>
  <r>
    <x v="0"/>
    <s v="Other Taxable Sales - Stores/Merchandise"/>
    <x v="522"/>
    <n v="3"/>
    <n v="780160"/>
    <x v="0"/>
  </r>
  <r>
    <x v="0"/>
    <s v="Other Taxable Sales - Stores/Merchandise"/>
    <x v="523"/>
    <n v="13"/>
    <n v="780160"/>
    <x v="0"/>
  </r>
  <r>
    <x v="0"/>
    <s v="Other Taxable Sales - Stores/Merchandise"/>
    <x v="524"/>
    <n v="83"/>
    <n v="780160"/>
    <x v="0"/>
  </r>
  <r>
    <x v="0"/>
    <s v="Other Taxable Sales - Stores/Merchandise"/>
    <x v="525"/>
    <n v="16"/>
    <n v="780160"/>
    <x v="0"/>
  </r>
  <r>
    <x v="0"/>
    <s v="Other Taxable Sales - Stores/Merchandise"/>
    <x v="526"/>
    <n v="16"/>
    <n v="780160"/>
    <x v="0"/>
  </r>
  <r>
    <x v="0"/>
    <s v="Other Taxable Sales - Stores/Merchandise"/>
    <x v="527"/>
    <n v="44"/>
    <n v="780160"/>
    <x v="0"/>
  </r>
  <r>
    <x v="0"/>
    <s v="Other Taxable Sales - Stores/Merchandise"/>
    <x v="528"/>
    <n v="8"/>
    <n v="780160"/>
    <x v="0"/>
  </r>
  <r>
    <x v="0"/>
    <s v="Other Taxable Sales - Stores/Merchandise"/>
    <x v="529"/>
    <n v="15"/>
    <n v="780160"/>
    <x v="0"/>
  </r>
  <r>
    <x v="0"/>
    <s v="Other Taxable Sales - Stores/Merchandise"/>
    <x v="530"/>
    <n v="8"/>
    <n v="780160"/>
    <x v="0"/>
  </r>
  <r>
    <x v="0"/>
    <s v="Other Taxable Sales - Stores/Merchandise"/>
    <x v="531"/>
    <n v="2"/>
    <n v="780160"/>
    <x v="0"/>
  </r>
  <r>
    <x v="0"/>
    <s v="Other Taxable Sales - Stores/Merchandise"/>
    <x v="532"/>
    <n v="150"/>
    <n v="780160"/>
    <x v="0"/>
  </r>
  <r>
    <x v="0"/>
    <s v="Other Taxable Sales - Stores/Merchandise"/>
    <x v="533"/>
    <n v="12"/>
    <n v="780160"/>
    <x v="0"/>
  </r>
  <r>
    <x v="0"/>
    <s v="Other Taxable Sales - Stores/Merchandise"/>
    <x v="534"/>
    <n v="64"/>
    <n v="780160"/>
    <x v="0"/>
  </r>
  <r>
    <x v="0"/>
    <s v="Other Taxable Sales - Stores/Merchandise"/>
    <x v="535"/>
    <n v="1"/>
    <n v="780160"/>
    <x v="0"/>
  </r>
  <r>
    <x v="0"/>
    <s v="Other Taxable Sales - Stores/Merchandise"/>
    <x v="536"/>
    <n v="48"/>
    <n v="780160"/>
    <x v="0"/>
  </r>
  <r>
    <x v="0"/>
    <s v="Other Taxable Sales - Stores/Merchandise"/>
    <x v="537"/>
    <n v="1"/>
    <n v="780160"/>
    <x v="0"/>
  </r>
  <r>
    <x v="0"/>
    <s v="Other Taxable Sales - Stores/Merchandise"/>
    <x v="538"/>
    <n v="7"/>
    <n v="780160"/>
    <x v="0"/>
  </r>
  <r>
    <x v="0"/>
    <s v="Other Taxable Sales - Stores/Merchandise"/>
    <x v="539"/>
    <n v="9"/>
    <n v="780160"/>
    <x v="0"/>
  </r>
  <r>
    <x v="3"/>
    <s v="Other Taxable Sales - Stores/Merchandise"/>
    <x v="540"/>
    <n v="68"/>
    <n v="780160"/>
    <x v="0"/>
  </r>
  <r>
    <x v="3"/>
    <s v="Other Taxable Sales - Stores/Merchandise"/>
    <x v="541"/>
    <n v="22"/>
    <n v="780160"/>
    <x v="0"/>
  </r>
  <r>
    <x v="3"/>
    <s v="Other Taxable Sales - Stores/Merchandise"/>
    <x v="466"/>
    <n v="8"/>
    <n v="780160"/>
    <x v="0"/>
  </r>
  <r>
    <x v="3"/>
    <s v="Other Taxable Sales - Stores/Merchandise"/>
    <x v="381"/>
    <n v="292"/>
    <n v="780160"/>
    <x v="0"/>
  </r>
  <r>
    <x v="3"/>
    <s v="Other Taxable Sales - Stores/Merchandise"/>
    <x v="542"/>
    <n v="50"/>
    <n v="780160"/>
    <x v="0"/>
  </r>
  <r>
    <x v="3"/>
    <s v="Other Taxable Sales - Stores/Merchandise"/>
    <x v="543"/>
    <n v="2"/>
    <n v="780160"/>
    <x v="0"/>
  </r>
  <r>
    <x v="3"/>
    <s v="Other Taxable Sales - Stores/Merchandise"/>
    <x v="467"/>
    <n v="5"/>
    <n v="780160"/>
    <x v="0"/>
  </r>
  <r>
    <x v="3"/>
    <s v="Other Taxable Sales - Stores/Merchandise"/>
    <x v="468"/>
    <n v="151"/>
    <n v="780160"/>
    <x v="0"/>
  </r>
  <r>
    <x v="7"/>
    <s v="Other Taxable Sales - Stores/Merchandise"/>
    <x v="544"/>
    <n v="28"/>
    <n v="780160"/>
    <x v="0"/>
  </r>
  <r>
    <x v="7"/>
    <s v="Other Taxable Sales - Stores/Merchandise"/>
    <x v="470"/>
    <n v="2"/>
    <n v="780160"/>
    <x v="0"/>
  </r>
  <r>
    <x v="7"/>
    <s v="Other Taxable Sales - Stores/Merchandise"/>
    <x v="545"/>
    <n v="1"/>
    <n v="780160"/>
    <x v="0"/>
  </r>
  <r>
    <x v="7"/>
    <s v="Other Taxable Sales - Stores/Merchandise"/>
    <x v="546"/>
    <n v="3"/>
    <n v="780160"/>
    <x v="0"/>
  </r>
  <r>
    <x v="11"/>
    <s v="Other Taxable Sales - Stores/Merchandise"/>
    <x v="371"/>
    <n v="70"/>
    <n v="780160"/>
    <x v="0"/>
  </r>
  <r>
    <x v="11"/>
    <s v="Other Taxable Sales - Stores/Merchandise"/>
    <x v="547"/>
    <n v="83"/>
    <n v="780160"/>
    <x v="0"/>
  </r>
  <r>
    <x v="11"/>
    <s v="Other Taxable Sales - Stores/Merchandise"/>
    <x v="379"/>
    <n v="156"/>
    <n v="780160"/>
    <x v="0"/>
  </r>
  <r>
    <x v="11"/>
    <s v="Other Taxable Sales - Stores/Merchandise"/>
    <x v="381"/>
    <n v="76"/>
    <n v="780160"/>
    <x v="0"/>
  </r>
  <r>
    <x v="11"/>
    <s v="Other Taxable Sales - Stores/Merchandise"/>
    <x v="548"/>
    <n v="54"/>
    <n v="780160"/>
    <x v="0"/>
  </r>
  <r>
    <x v="11"/>
    <s v="Other Taxable Sales - Stores/Merchandise"/>
    <x v="389"/>
    <n v="105"/>
    <n v="780160"/>
    <x v="0"/>
  </r>
  <r>
    <x v="11"/>
    <s v="Other Taxable Sales - Stores/Merchandise"/>
    <x v="390"/>
    <n v="34"/>
    <n v="780160"/>
    <x v="0"/>
  </r>
  <r>
    <x v="11"/>
    <s v="Other Taxable Sales - Stores/Merchandise"/>
    <x v="395"/>
    <n v="2746"/>
    <n v="780160"/>
    <x v="0"/>
  </r>
  <r>
    <x v="11"/>
    <s v="Other Taxable Sales - Stores/Merchandise"/>
    <x v="399"/>
    <n v="476"/>
    <n v="780160"/>
    <x v="0"/>
  </r>
  <r>
    <x v="11"/>
    <s v="Other Taxable Sales - Stores/Merchandise"/>
    <x v="402"/>
    <n v="252"/>
    <n v="780160"/>
    <x v="0"/>
  </r>
  <r>
    <x v="4"/>
    <s v="Other Taxable Sales - Stores/Merchandise"/>
    <x v="369"/>
    <n v="2"/>
    <n v="780160"/>
    <x v="0"/>
  </r>
  <r>
    <x v="4"/>
    <s v="Other Taxable Sales - Stores/Merchandise"/>
    <x v="549"/>
    <n v="5"/>
    <n v="780160"/>
    <x v="0"/>
  </r>
  <r>
    <x v="4"/>
    <s v="Other Taxable Sales - Stores/Merchandise"/>
    <x v="550"/>
    <n v="7"/>
    <n v="780160"/>
    <x v="0"/>
  </r>
  <r>
    <x v="4"/>
    <s v="Other Taxable Sales - Stores/Merchandise"/>
    <x v="551"/>
    <n v="6"/>
    <n v="780160"/>
    <x v="0"/>
  </r>
  <r>
    <x v="4"/>
    <s v="Other Taxable Sales - Stores/Merchandise"/>
    <x v="552"/>
    <n v="3"/>
    <n v="780160"/>
    <x v="0"/>
  </r>
  <r>
    <x v="4"/>
    <s v="Other Taxable Sales - Stores/Merchandise"/>
    <x v="553"/>
    <n v="2"/>
    <n v="780160"/>
    <x v="0"/>
  </r>
  <r>
    <x v="4"/>
    <s v="Other Taxable Sales - Stores/Merchandise"/>
    <x v="554"/>
    <n v="3"/>
    <n v="780160"/>
    <x v="0"/>
  </r>
  <r>
    <x v="4"/>
    <s v="Other Taxable Sales - Stores/Merchandise"/>
    <x v="555"/>
    <n v="1"/>
    <n v="780160"/>
    <x v="0"/>
  </r>
  <r>
    <x v="4"/>
    <s v="Other Taxable Sales - Stores/Merchandise"/>
    <x v="556"/>
    <n v="4"/>
    <n v="780160"/>
    <x v="0"/>
  </r>
  <r>
    <x v="4"/>
    <s v="Other Taxable Sales - Stores/Merchandise"/>
    <x v="557"/>
    <n v="2"/>
    <n v="780160"/>
    <x v="0"/>
  </r>
  <r>
    <x v="4"/>
    <s v="Other Taxable Sales - Stores/Merchandise"/>
    <x v="558"/>
    <n v="1"/>
    <n v="780160"/>
    <x v="0"/>
  </r>
  <r>
    <x v="4"/>
    <s v="Other Taxable Sales - Stores/Merchandise"/>
    <x v="377"/>
    <n v="2"/>
    <n v="780160"/>
    <x v="0"/>
  </r>
  <r>
    <x v="4"/>
    <s v="Other Taxable Sales - Stores/Merchandise"/>
    <x v="476"/>
    <n v="5"/>
    <n v="780160"/>
    <x v="0"/>
  </r>
  <r>
    <x v="4"/>
    <s v="Other Taxable Sales - Stores/Merchandise"/>
    <x v="559"/>
    <n v="1"/>
    <n v="780160"/>
    <x v="0"/>
  </r>
  <r>
    <x v="4"/>
    <s v="Other Taxable Sales - Stores/Merchandise"/>
    <x v="560"/>
    <n v="2"/>
    <n v="780160"/>
    <x v="0"/>
  </r>
  <r>
    <x v="4"/>
    <s v="Other Taxable Sales - Stores/Merchandise"/>
    <x v="561"/>
    <n v="2"/>
    <n v="780160"/>
    <x v="0"/>
  </r>
  <r>
    <x v="4"/>
    <s v="Other Taxable Sales - Stores/Merchandise"/>
    <x v="562"/>
    <n v="3"/>
    <n v="780160"/>
    <x v="0"/>
  </r>
  <r>
    <x v="4"/>
    <s v="Other Taxable Sales - Stores/Merchandise"/>
    <x v="563"/>
    <n v="2"/>
    <n v="780160"/>
    <x v="0"/>
  </r>
  <r>
    <x v="4"/>
    <s v="Other Taxable Sales - Stores/Merchandise"/>
    <x v="564"/>
    <n v="11"/>
    <n v="780160"/>
    <x v="0"/>
  </r>
  <r>
    <x v="4"/>
    <s v="Other Taxable Sales - Stores/Merchandise"/>
    <x v="565"/>
    <n v="4"/>
    <n v="780160"/>
    <x v="0"/>
  </r>
  <r>
    <x v="4"/>
    <s v="Other Taxable Sales - Stores/Merchandise"/>
    <x v="381"/>
    <n v="3"/>
    <n v="780160"/>
    <x v="0"/>
  </r>
  <r>
    <x v="4"/>
    <s v="Other Taxable Sales - Stores/Merchandise"/>
    <x v="566"/>
    <n v="5"/>
    <n v="780160"/>
    <x v="0"/>
  </r>
  <r>
    <x v="4"/>
    <s v="Other Taxable Sales - Stores/Merchandise"/>
    <x v="567"/>
    <n v="1"/>
    <n v="780160"/>
    <x v="0"/>
  </r>
  <r>
    <x v="4"/>
    <s v="Other Taxable Sales - Stores/Merchandise"/>
    <x v="568"/>
    <n v="4"/>
    <n v="780160"/>
    <x v="0"/>
  </r>
  <r>
    <x v="4"/>
    <s v="Other Taxable Sales - Stores/Merchandise"/>
    <x v="569"/>
    <n v="2"/>
    <n v="780160"/>
    <x v="0"/>
  </r>
  <r>
    <x v="4"/>
    <s v="Other Taxable Sales - Stores/Merchandise"/>
    <x v="570"/>
    <n v="2"/>
    <n v="780160"/>
    <x v="0"/>
  </r>
  <r>
    <x v="4"/>
    <s v="Other Taxable Sales - Stores/Merchandise"/>
    <x v="571"/>
    <n v="4"/>
    <n v="780160"/>
    <x v="0"/>
  </r>
  <r>
    <x v="4"/>
    <s v="Other Taxable Sales - Stores/Merchandise"/>
    <x v="572"/>
    <n v="2"/>
    <n v="780160"/>
    <x v="0"/>
  </r>
  <r>
    <x v="4"/>
    <s v="Other Taxable Sales - Stores/Merchandise"/>
    <x v="573"/>
    <n v="6"/>
    <n v="780160"/>
    <x v="0"/>
  </r>
  <r>
    <x v="4"/>
    <s v="Other Taxable Sales - Stores/Merchandise"/>
    <x v="574"/>
    <n v="1"/>
    <n v="780160"/>
    <x v="0"/>
  </r>
  <r>
    <x v="4"/>
    <s v="Other Taxable Sales - Stores/Merchandise"/>
    <x v="575"/>
    <n v="7"/>
    <n v="780160"/>
    <x v="0"/>
  </r>
  <r>
    <x v="4"/>
    <s v="Other Taxable Sales - Stores/Merchandise"/>
    <x v="576"/>
    <n v="4"/>
    <n v="780160"/>
    <x v="0"/>
  </r>
  <r>
    <x v="4"/>
    <s v="Other Taxable Sales - Stores/Merchandise"/>
    <x v="577"/>
    <n v="2"/>
    <n v="780160"/>
    <x v="0"/>
  </r>
  <r>
    <x v="4"/>
    <s v="Other Taxable Sales - Stores/Merchandise"/>
    <x v="578"/>
    <n v="3"/>
    <n v="780160"/>
    <x v="0"/>
  </r>
  <r>
    <x v="4"/>
    <s v="Other Taxable Sales - Stores/Merchandise"/>
    <x v="579"/>
    <n v="9"/>
    <n v="780160"/>
    <x v="0"/>
  </r>
  <r>
    <x v="4"/>
    <s v="Other Taxable Sales - Stores/Merchandise"/>
    <x v="580"/>
    <n v="3"/>
    <n v="780160"/>
    <x v="0"/>
  </r>
  <r>
    <x v="4"/>
    <s v="Other Taxable Sales - Stores/Merchandise"/>
    <x v="581"/>
    <n v="1"/>
    <n v="780160"/>
    <x v="0"/>
  </r>
  <r>
    <x v="4"/>
    <s v="Other Taxable Sales - Stores/Merchandise"/>
    <x v="582"/>
    <n v="2"/>
    <n v="780160"/>
    <x v="0"/>
  </r>
  <r>
    <x v="4"/>
    <s v="Other Taxable Sales - Stores/Merchandise"/>
    <x v="583"/>
    <n v="2"/>
    <n v="780160"/>
    <x v="0"/>
  </r>
  <r>
    <x v="4"/>
    <s v="Other Taxable Sales - Stores/Merchandise"/>
    <x v="584"/>
    <n v="1"/>
    <n v="780160"/>
    <x v="0"/>
  </r>
  <r>
    <x v="4"/>
    <s v="Other Taxable Sales - Stores/Merchandise"/>
    <x v="585"/>
    <n v="5"/>
    <n v="780160"/>
    <x v="0"/>
  </r>
  <r>
    <x v="4"/>
    <s v="Other Taxable Sales - Stores/Merchandise"/>
    <x v="586"/>
    <n v="4"/>
    <n v="780160"/>
    <x v="0"/>
  </r>
  <r>
    <x v="4"/>
    <s v="Other Taxable Sales - Stores/Merchandise"/>
    <x v="587"/>
    <n v="3"/>
    <n v="780160"/>
    <x v="0"/>
  </r>
  <r>
    <x v="4"/>
    <s v="Other Taxable Sales - Stores/Merchandise"/>
    <x v="588"/>
    <n v="5"/>
    <n v="780160"/>
    <x v="0"/>
  </r>
  <r>
    <x v="4"/>
    <s v="Other Taxable Sales - Stores/Merchandise"/>
    <x v="589"/>
    <n v="1"/>
    <n v="780160"/>
    <x v="0"/>
  </r>
  <r>
    <x v="4"/>
    <s v="Other Taxable Sales - Stores/Merchandise"/>
    <x v="590"/>
    <n v="2"/>
    <n v="780160"/>
    <x v="0"/>
  </r>
  <r>
    <x v="4"/>
    <s v="Other Taxable Sales - Stores/Merchandise"/>
    <x v="591"/>
    <n v="1"/>
    <n v="780160"/>
    <x v="0"/>
  </r>
  <r>
    <x v="4"/>
    <s v="Other Taxable Sales - Stores/Merchandise"/>
    <x v="592"/>
    <n v="1"/>
    <n v="780160"/>
    <x v="0"/>
  </r>
  <r>
    <x v="4"/>
    <s v="Other Taxable Sales - Stores/Merchandise"/>
    <x v="593"/>
    <n v="1"/>
    <n v="780160"/>
    <x v="0"/>
  </r>
  <r>
    <x v="4"/>
    <s v="Other Taxable Sales - Stores/Merchandise"/>
    <x v="594"/>
    <n v="2"/>
    <n v="780160"/>
    <x v="0"/>
  </r>
  <r>
    <x v="4"/>
    <s v="Other Taxable Sales - Stores/Merchandise"/>
    <x v="595"/>
    <n v="2"/>
    <n v="780160"/>
    <x v="0"/>
  </r>
  <r>
    <x v="13"/>
    <s v="Other Taxable Sales - Stores/Merchandise"/>
    <x v="381"/>
    <n v="3"/>
    <n v="780160"/>
    <x v="0"/>
  </r>
  <r>
    <x v="2"/>
    <s v="Other Taxable Sales - Stores/Merchandise"/>
    <x v="596"/>
    <n v="1"/>
    <n v="780160"/>
    <x v="0"/>
  </r>
  <r>
    <x v="2"/>
    <s v="Other Taxable Sales - Stores/Merchandise"/>
    <x v="597"/>
    <n v="1"/>
    <n v="780160"/>
    <x v="0"/>
  </r>
  <r>
    <x v="2"/>
    <s v="Other Taxable Sales - Stores/Merchandise"/>
    <x v="598"/>
    <n v="1"/>
    <n v="780160"/>
    <x v="0"/>
  </r>
  <r>
    <x v="2"/>
    <s v="Other Taxable Sales - Stores/Merchandise"/>
    <x v="599"/>
    <n v="1"/>
    <n v="780160"/>
    <x v="0"/>
  </r>
  <r>
    <x v="2"/>
    <s v="Other Taxable Sales - Stores/Merchandise"/>
    <x v="600"/>
    <n v="1"/>
    <n v="780160"/>
    <x v="0"/>
  </r>
  <r>
    <x v="2"/>
    <s v="Other Taxable Sales - Stores/Merchandise"/>
    <x v="601"/>
    <n v="2"/>
    <n v="780160"/>
    <x v="0"/>
  </r>
  <r>
    <x v="2"/>
    <s v="Other Taxable Sales - Stores/Merchandise"/>
    <x v="602"/>
    <n v="1"/>
    <n v="780160"/>
    <x v="0"/>
  </r>
  <r>
    <x v="2"/>
    <s v="Other Taxable Sales - Stores/Merchandise"/>
    <x v="602"/>
    <n v="2"/>
    <n v="780160"/>
    <x v="0"/>
  </r>
  <r>
    <x v="4"/>
    <s v="Pain Relief"/>
    <x v="0"/>
    <n v="2"/>
    <n v="780160"/>
    <x v="0"/>
  </r>
  <r>
    <x v="11"/>
    <s v="Park Donations"/>
    <x v="290"/>
    <n v="241"/>
    <n v="781220"/>
    <x v="5"/>
  </r>
  <r>
    <x v="1"/>
    <s v="Park Residence Utilities &amp; Maintenance"/>
    <x v="603"/>
    <n v="1"/>
    <m/>
    <x v="5"/>
  </r>
  <r>
    <x v="10"/>
    <s v="Park Residence Utilities &amp; Maintenance"/>
    <x v="604"/>
    <n v="4"/>
    <m/>
    <x v="5"/>
  </r>
  <r>
    <x v="10"/>
    <s v="Park Residence Utilities &amp; Maintenance"/>
    <x v="605"/>
    <n v="2"/>
    <m/>
    <x v="5"/>
  </r>
  <r>
    <x v="10"/>
    <s v="Park Residence Utilities &amp; Maintenance"/>
    <x v="606"/>
    <n v="3"/>
    <m/>
    <x v="5"/>
  </r>
  <r>
    <x v="10"/>
    <s v="Park Residence Utilities &amp; Maintenance"/>
    <x v="607"/>
    <n v="2"/>
    <m/>
    <x v="5"/>
  </r>
  <r>
    <x v="0"/>
    <s v="Park Residence Utilities &amp; Maintenance"/>
    <x v="603"/>
    <n v="4"/>
    <m/>
    <x v="5"/>
  </r>
  <r>
    <x v="3"/>
    <s v="Park Residence Utilities &amp; Maintenance"/>
    <x v="608"/>
    <n v="12"/>
    <m/>
    <x v="5"/>
  </r>
  <r>
    <x v="3"/>
    <s v="Park Residence Utilities &amp; Maintenance"/>
    <x v="609"/>
    <n v="5"/>
    <m/>
    <x v="5"/>
  </r>
  <r>
    <x v="3"/>
    <s v="Park Residence Utilities &amp; Maintenance"/>
    <x v="610"/>
    <n v="2"/>
    <m/>
    <x v="5"/>
  </r>
  <r>
    <x v="11"/>
    <s v="Park Residence Utilities &amp; Maintenance"/>
    <x v="611"/>
    <n v="4"/>
    <m/>
    <x v="5"/>
  </r>
  <r>
    <x v="11"/>
    <s v="Park Residence Utilities &amp; Maintenance"/>
    <x v="612"/>
    <n v="3"/>
    <m/>
    <x v="5"/>
  </r>
  <r>
    <x v="11"/>
    <s v="Park Residence Utilities &amp; Maintenance"/>
    <x v="613"/>
    <n v="4"/>
    <m/>
    <x v="5"/>
  </r>
  <r>
    <x v="11"/>
    <s v="Park Residence Utilities &amp; Maintenance"/>
    <x v="614"/>
    <n v="5"/>
    <m/>
    <x v="5"/>
  </r>
  <r>
    <x v="11"/>
    <s v="Park Residence Utilities &amp; Maintenance"/>
    <x v="615"/>
    <n v="1"/>
    <m/>
    <x v="5"/>
  </r>
  <r>
    <x v="11"/>
    <s v="Park Residence Utilities &amp; Maintenance"/>
    <x v="616"/>
    <n v="7"/>
    <m/>
    <x v="5"/>
  </r>
  <r>
    <x v="11"/>
    <s v="Park Residence Utilities &amp; Maintenance"/>
    <x v="617"/>
    <n v="1"/>
    <m/>
    <x v="5"/>
  </r>
  <r>
    <x v="11"/>
    <s v="Park Residence Utilities &amp; Maintenance"/>
    <x v="618"/>
    <n v="1"/>
    <m/>
    <x v="5"/>
  </r>
  <r>
    <x v="11"/>
    <s v="Park Residence Utilities &amp; Maintenance"/>
    <x v="619"/>
    <n v="5"/>
    <m/>
    <x v="5"/>
  </r>
  <r>
    <x v="11"/>
    <s v="Park Residence Utilities &amp; Maintenance"/>
    <x v="620"/>
    <n v="10"/>
    <m/>
    <x v="5"/>
  </r>
  <r>
    <x v="9"/>
    <s v="Park Residence Utilities &amp; Maintenance"/>
    <x v="621"/>
    <n v="4"/>
    <m/>
    <x v="5"/>
  </r>
  <r>
    <x v="9"/>
    <s v="Park Residence Utilities &amp; Maintenance"/>
    <x v="622"/>
    <n v="4"/>
    <m/>
    <x v="5"/>
  </r>
  <r>
    <x v="9"/>
    <s v="Park Residence Utilities &amp; Maintenance"/>
    <x v="623"/>
    <n v="10"/>
    <m/>
    <x v="5"/>
  </r>
  <r>
    <x v="9"/>
    <s v="Park Residence Utilities &amp; Maintenance"/>
    <x v="624"/>
    <n v="7"/>
    <m/>
    <x v="5"/>
  </r>
  <r>
    <x v="9"/>
    <s v="Park Residence Utilities &amp; Maintenance"/>
    <x v="625"/>
    <n v="10"/>
    <m/>
    <x v="5"/>
  </r>
  <r>
    <x v="9"/>
    <s v="Park Residence Utilities &amp; Maintenance"/>
    <x v="626"/>
    <n v="3"/>
    <m/>
    <x v="5"/>
  </r>
  <r>
    <x v="9"/>
    <s v="Park Residence Utilities &amp; Maintenance"/>
    <x v="627"/>
    <n v="12"/>
    <m/>
    <x v="5"/>
  </r>
  <r>
    <x v="9"/>
    <s v="Park Residence Utilities &amp; Maintenance"/>
    <x v="628"/>
    <n v="3"/>
    <m/>
    <x v="5"/>
  </r>
  <r>
    <x v="9"/>
    <s v="Park Residence Utilities &amp; Maintenance"/>
    <x v="629"/>
    <n v="5"/>
    <m/>
    <x v="5"/>
  </r>
  <r>
    <x v="9"/>
    <s v="Park Residence Utilities &amp; Maintenance"/>
    <x v="630"/>
    <n v="12"/>
    <m/>
    <x v="5"/>
  </r>
  <r>
    <x v="9"/>
    <s v="Park Residence Utilities &amp; Maintenance"/>
    <x v="631"/>
    <n v="8"/>
    <m/>
    <x v="5"/>
  </r>
  <r>
    <x v="9"/>
    <s v="Park Residence Utilities &amp; Maintenance"/>
    <x v="632"/>
    <n v="5"/>
    <m/>
    <x v="5"/>
  </r>
  <r>
    <x v="4"/>
    <s v="Park Residence Utilities &amp; Maintenance"/>
    <x v="633"/>
    <n v="10"/>
    <m/>
    <x v="5"/>
  </r>
  <r>
    <x v="4"/>
    <s v="Park Residence Utilities &amp; Maintenance"/>
    <x v="634"/>
    <n v="3"/>
    <m/>
    <x v="5"/>
  </r>
  <r>
    <x v="4"/>
    <s v="Park Residence Utilities &amp; Maintenance"/>
    <x v="635"/>
    <n v="1"/>
    <m/>
    <x v="5"/>
  </r>
  <r>
    <x v="4"/>
    <s v="Park Residence Utilities &amp; Maintenance"/>
    <x v="636"/>
    <n v="3"/>
    <m/>
    <x v="5"/>
  </r>
  <r>
    <x v="4"/>
    <s v="Park Residence Utilities &amp; Maintenance"/>
    <x v="637"/>
    <n v="4"/>
    <m/>
    <x v="5"/>
  </r>
  <r>
    <x v="4"/>
    <s v="Park Residence Utilities &amp; Maintenance"/>
    <x v="638"/>
    <n v="7"/>
    <m/>
    <x v="5"/>
  </r>
  <r>
    <x v="4"/>
    <s v="Park Residence Utilities &amp; Maintenance"/>
    <x v="639"/>
    <n v="9"/>
    <m/>
    <x v="5"/>
  </r>
  <r>
    <x v="4"/>
    <s v="Park Residence Utilities &amp; Maintenance"/>
    <x v="640"/>
    <n v="5"/>
    <m/>
    <x v="5"/>
  </r>
  <r>
    <x v="4"/>
    <s v="Park Residence Utilities &amp; Maintenance"/>
    <x v="641"/>
    <n v="3"/>
    <m/>
    <x v="5"/>
  </r>
  <r>
    <x v="4"/>
    <s v="Park Residence Utilities &amp; Maintenance"/>
    <x v="642"/>
    <n v="11"/>
    <m/>
    <x v="5"/>
  </r>
  <r>
    <x v="4"/>
    <s v="Park Residence Utilities &amp; Maintenance"/>
    <x v="643"/>
    <n v="3"/>
    <m/>
    <x v="5"/>
  </r>
  <r>
    <x v="13"/>
    <s v="Park Residence Utilities &amp; Maintenance"/>
    <x v="644"/>
    <n v="1"/>
    <m/>
    <x v="5"/>
  </r>
  <r>
    <x v="8"/>
    <s v="Park Residence Utilities &amp; Maintenance"/>
    <x v="645"/>
    <n v="1"/>
    <m/>
    <x v="5"/>
  </r>
  <r>
    <x v="8"/>
    <s v="Park Residence Utilities &amp; Maintenance"/>
    <x v="646"/>
    <n v="3"/>
    <m/>
    <x v="5"/>
  </r>
  <r>
    <x v="8"/>
    <s v="Park Residence Utilities &amp; Maintenance"/>
    <x v="647"/>
    <n v="1"/>
    <m/>
    <x v="5"/>
  </r>
  <r>
    <x v="8"/>
    <s v="Park Residence Utilities &amp; Maintenance"/>
    <x v="648"/>
    <n v="1"/>
    <m/>
    <x v="5"/>
  </r>
  <r>
    <x v="8"/>
    <s v="Park Residence Utilities &amp; Maintenance"/>
    <x v="649"/>
    <n v="5"/>
    <m/>
    <x v="5"/>
  </r>
  <r>
    <x v="8"/>
    <s v="Park Residence Utilities &amp; Maintenance"/>
    <x v="650"/>
    <n v="3"/>
    <m/>
    <x v="5"/>
  </r>
  <r>
    <x v="8"/>
    <s v="Park Residence Utilities &amp; Maintenance"/>
    <x v="651"/>
    <n v="2"/>
    <m/>
    <x v="5"/>
  </r>
  <r>
    <x v="8"/>
    <s v="Park Residence Utilities &amp; Maintenance"/>
    <x v="652"/>
    <n v="4"/>
    <m/>
    <x v="5"/>
  </r>
  <r>
    <x v="8"/>
    <s v="Park Residence Utilities &amp; Maintenance"/>
    <x v="653"/>
    <n v="3"/>
    <m/>
    <x v="5"/>
  </r>
  <r>
    <x v="8"/>
    <s v="Park Residence Utilities &amp; Maintenance"/>
    <x v="654"/>
    <n v="3"/>
    <m/>
    <x v="5"/>
  </r>
  <r>
    <x v="8"/>
    <s v="Park Residence Utilities &amp; Maintenance  Chavez (April-June)"/>
    <x v="655"/>
    <n v="1"/>
    <m/>
    <x v="5"/>
  </r>
  <r>
    <x v="8"/>
    <s v="Park Residence Utilities &amp; Maintenance Marron (May &amp; June)"/>
    <x v="654"/>
    <n v="1"/>
    <m/>
    <x v="5"/>
  </r>
  <r>
    <x v="8"/>
    <s v="Park RX"/>
    <x v="6"/>
    <n v="1"/>
    <n v="741020"/>
    <x v="2"/>
  </r>
  <r>
    <x v="4"/>
    <s v="Park Storage"/>
    <x v="178"/>
    <n v="2752"/>
    <n v="741000"/>
    <x v="1"/>
  </r>
  <r>
    <x v="8"/>
    <s v="Parking Fee"/>
    <x v="6"/>
    <n v="266"/>
    <n v="741020"/>
    <x v="2"/>
  </r>
  <r>
    <x v="2"/>
    <s v="Parking Spot 49"/>
    <x v="6"/>
    <n v="3.3333333333333335"/>
    <n v="741020"/>
    <x v="2"/>
  </r>
  <r>
    <x v="5"/>
    <s v="Patch"/>
    <x v="0"/>
    <n v="1"/>
    <n v="780160"/>
    <x v="0"/>
  </r>
  <r>
    <x v="1"/>
    <s v="Peacock Rock (Chalcopyrite)"/>
    <x v="0"/>
    <n v="1"/>
    <n v="780160"/>
    <x v="0"/>
  </r>
  <r>
    <x v="8"/>
    <s v="Pecan Shelter"/>
    <x v="5"/>
    <n v="23"/>
    <n v="776710"/>
    <x v="4"/>
  </r>
  <r>
    <x v="8"/>
    <s v="Pecan Shelter"/>
    <x v="325"/>
    <n v="1"/>
    <n v="776710"/>
    <x v="4"/>
  </r>
  <r>
    <x v="5"/>
    <s v="Pet Fee"/>
    <x v="6"/>
    <n v="1"/>
    <n v="741020"/>
    <x v="2"/>
  </r>
  <r>
    <x v="10"/>
    <s v="Pet Fee"/>
    <x v="6"/>
    <n v="3601.5"/>
    <n v="741020"/>
    <x v="2"/>
  </r>
  <r>
    <x v="0"/>
    <s v="Pet Fee"/>
    <x v="6"/>
    <n v="1380"/>
    <n v="741020"/>
    <x v="2"/>
  </r>
  <r>
    <x v="3"/>
    <s v="Pet Fee"/>
    <x v="6"/>
    <n v="4177.5"/>
    <n v="741020"/>
    <x v="2"/>
  </r>
  <r>
    <x v="11"/>
    <s v="Pet Fee"/>
    <x v="6"/>
    <n v="4679"/>
    <n v="741020"/>
    <x v="2"/>
  </r>
  <r>
    <x v="9"/>
    <s v="Pet Fee"/>
    <x v="6"/>
    <n v="16732.5"/>
    <n v="741020"/>
    <x v="2"/>
  </r>
  <r>
    <x v="12"/>
    <s v="Pet Fee"/>
    <x v="6"/>
    <n v="1"/>
    <n v="741020"/>
    <x v="2"/>
  </r>
  <r>
    <x v="4"/>
    <s v="Pet Fee"/>
    <x v="6"/>
    <n v="1855.5"/>
    <n v="741020"/>
    <x v="2"/>
  </r>
  <r>
    <x v="13"/>
    <s v="Pet Fee"/>
    <x v="6"/>
    <n v="131"/>
    <n v="741020"/>
    <x v="2"/>
  </r>
  <r>
    <x v="8"/>
    <s v="Pet Fee"/>
    <x v="6"/>
    <n v="7372.5"/>
    <n v="741020"/>
    <x v="2"/>
  </r>
  <r>
    <x v="6"/>
    <s v="Pet Fee"/>
    <x v="6"/>
    <n v="484.5"/>
    <n v="741020"/>
    <x v="2"/>
  </r>
  <r>
    <x v="1"/>
    <s v="Photo Card"/>
    <x v="0"/>
    <n v="7"/>
    <n v="780160"/>
    <x v="0"/>
  </r>
  <r>
    <x v="4"/>
    <s v="Plastic Cups"/>
    <x v="0"/>
    <n v="2"/>
    <n v="780160"/>
    <x v="0"/>
  </r>
  <r>
    <x v="5"/>
    <s v="Plastic Insects"/>
    <x v="0"/>
    <n v="8"/>
    <n v="780160"/>
    <x v="0"/>
  </r>
  <r>
    <x v="4"/>
    <s v="Plastic Ware"/>
    <x v="0"/>
    <n v="1"/>
    <n v="780160"/>
    <x v="0"/>
  </r>
  <r>
    <x v="4"/>
    <s v="Plastic Water Bottles"/>
    <x v="0"/>
    <n v="2"/>
    <n v="780160"/>
    <x v="0"/>
  </r>
  <r>
    <x v="11"/>
    <s v="Power Bait"/>
    <x v="0"/>
    <n v="457"/>
    <n v="780160"/>
    <x v="0"/>
  </r>
  <r>
    <x v="0"/>
    <s v="Premium Rock bag"/>
    <x v="0"/>
    <n v="4"/>
    <n v="780160"/>
    <x v="0"/>
  </r>
  <r>
    <x v="6"/>
    <s v="Program Revenue"/>
    <x v="656"/>
    <n v="29.6"/>
    <m/>
    <x v="3"/>
  </r>
  <r>
    <x v="6"/>
    <s v="Program Revenue"/>
    <x v="656"/>
    <n v="69.599999999999994"/>
    <m/>
    <x v="3"/>
  </r>
  <r>
    <x v="6"/>
    <s v="Program Revenue"/>
    <x v="656"/>
    <n v="72"/>
    <m/>
    <x v="3"/>
  </r>
  <r>
    <x v="6"/>
    <s v="Program Revenue"/>
    <x v="656"/>
    <n v="108"/>
    <m/>
    <x v="3"/>
  </r>
  <r>
    <x v="6"/>
    <s v="Program Revenue"/>
    <x v="656"/>
    <n v="88.8"/>
    <m/>
    <x v="3"/>
  </r>
  <r>
    <x v="6"/>
    <s v="Program Revenue"/>
    <x v="656"/>
    <n v="13.6"/>
    <m/>
    <x v="3"/>
  </r>
  <r>
    <x v="6"/>
    <s v="Program Revenue"/>
    <x v="656"/>
    <n v="16"/>
    <m/>
    <x v="3"/>
  </r>
  <r>
    <x v="6"/>
    <s v="Program Revenue"/>
    <x v="656"/>
    <n v="112"/>
    <m/>
    <x v="3"/>
  </r>
  <r>
    <x v="6"/>
    <s v="Program Revenue"/>
    <x v="656"/>
    <n v="50.4"/>
    <m/>
    <x v="3"/>
  </r>
  <r>
    <x v="6"/>
    <s v="Program Revenue"/>
    <x v="656"/>
    <n v="30.4"/>
    <m/>
    <x v="3"/>
  </r>
  <r>
    <x v="6"/>
    <s v="Program Revenue"/>
    <x v="656"/>
    <n v="80"/>
    <m/>
    <x v="3"/>
  </r>
  <r>
    <x v="6"/>
    <s v="Program Revenue"/>
    <x v="656"/>
    <n v="34.4"/>
    <m/>
    <x v="3"/>
  </r>
  <r>
    <x v="6"/>
    <s v="Program Revenue"/>
    <x v="656"/>
    <n v="110.4"/>
    <m/>
    <x v="3"/>
  </r>
  <r>
    <x v="6"/>
    <s v="Program Revenue"/>
    <x v="656"/>
    <n v="99.2"/>
    <m/>
    <x v="3"/>
  </r>
  <r>
    <x v="6"/>
    <s v="Program Revenue"/>
    <x v="656"/>
    <n v="44.8"/>
    <m/>
    <x v="3"/>
  </r>
  <r>
    <x v="6"/>
    <s v="Program Revenue"/>
    <x v="656"/>
    <n v="44"/>
    <m/>
    <x v="3"/>
  </r>
  <r>
    <x v="6"/>
    <s v="Program Revenue"/>
    <x v="656"/>
    <n v="28.8"/>
    <m/>
    <x v="3"/>
  </r>
  <r>
    <x v="6"/>
    <s v="Program Revenue"/>
    <x v="656"/>
    <n v="120"/>
    <m/>
    <x v="3"/>
  </r>
  <r>
    <x v="6"/>
    <s v="Program Revenue"/>
    <x v="656"/>
    <n v="120"/>
    <m/>
    <x v="3"/>
  </r>
  <r>
    <x v="6"/>
    <s v="Program Revenue"/>
    <x v="656"/>
    <n v="83.2"/>
    <m/>
    <x v="3"/>
  </r>
  <r>
    <x v="6"/>
    <s v="Program Revenue"/>
    <x v="656"/>
    <n v="97.6"/>
    <m/>
    <x v="3"/>
  </r>
  <r>
    <x v="6"/>
    <s v="Program Revenue"/>
    <x v="656"/>
    <n v="78.400000000000006"/>
    <m/>
    <x v="3"/>
  </r>
  <r>
    <x v="6"/>
    <s v="Program Revenue"/>
    <x v="656"/>
    <n v="85.6"/>
    <m/>
    <x v="3"/>
  </r>
  <r>
    <x v="6"/>
    <s v="Program Revenue"/>
    <x v="656"/>
    <n v="120"/>
    <m/>
    <x v="3"/>
  </r>
  <r>
    <x v="6"/>
    <s v="Program Revenue"/>
    <x v="656"/>
    <n v="-120"/>
    <m/>
    <x v="3"/>
  </r>
  <r>
    <x v="6"/>
    <s v="Program Revenue"/>
    <x v="656"/>
    <n v="28"/>
    <m/>
    <x v="3"/>
  </r>
  <r>
    <x v="6"/>
    <s v="Program Revenue"/>
    <x v="656"/>
    <n v="32"/>
    <m/>
    <x v="3"/>
  </r>
  <r>
    <x v="6"/>
    <s v="Program Revenue"/>
    <x v="656"/>
    <n v="48"/>
    <m/>
    <x v="3"/>
  </r>
  <r>
    <x v="6"/>
    <s v="Program Revenue"/>
    <x v="656"/>
    <n v="124"/>
    <m/>
    <x v="3"/>
  </r>
  <r>
    <x v="6"/>
    <s v="Program Revenue"/>
    <x v="656"/>
    <n v="117.6"/>
    <m/>
    <x v="3"/>
  </r>
  <r>
    <x v="5"/>
    <s v="Program Revenue"/>
    <x v="292"/>
    <n v="75"/>
    <m/>
    <x v="3"/>
  </r>
  <r>
    <x v="5"/>
    <s v="Program Revenue"/>
    <x v="292"/>
    <n v="-75"/>
    <m/>
    <x v="3"/>
  </r>
  <r>
    <x v="5"/>
    <s v="Program Revenue"/>
    <x v="292"/>
    <n v="20"/>
    <m/>
    <x v="3"/>
  </r>
  <r>
    <x v="5"/>
    <s v="Program Revenue"/>
    <x v="292"/>
    <n v="30"/>
    <m/>
    <x v="3"/>
  </r>
  <r>
    <x v="5"/>
    <s v="Program Revenue"/>
    <x v="292"/>
    <n v="163.19999999999999"/>
    <m/>
    <x v="3"/>
  </r>
  <r>
    <x v="5"/>
    <s v="Program Revenue"/>
    <x v="292"/>
    <n v="10"/>
    <m/>
    <x v="3"/>
  </r>
  <r>
    <x v="5"/>
    <s v="Program Revenue"/>
    <x v="292"/>
    <n v="8"/>
    <m/>
    <x v="3"/>
  </r>
  <r>
    <x v="5"/>
    <s v="Program Revenue"/>
    <x v="292"/>
    <n v="84"/>
    <m/>
    <x v="3"/>
  </r>
  <r>
    <x v="5"/>
    <s v="Program Revenue"/>
    <x v="292"/>
    <n v="12"/>
    <m/>
    <x v="3"/>
  </r>
  <r>
    <x v="5"/>
    <s v="Program Revenue"/>
    <x v="292"/>
    <n v="13"/>
    <m/>
    <x v="3"/>
  </r>
  <r>
    <x v="5"/>
    <s v="Program Revenue"/>
    <x v="292"/>
    <n v="8"/>
    <m/>
    <x v="3"/>
  </r>
  <r>
    <x v="5"/>
    <s v="Program Revenue"/>
    <x v="292"/>
    <n v="97"/>
    <m/>
    <x v="3"/>
  </r>
  <r>
    <x v="5"/>
    <s v="Program Revenue"/>
    <x v="292"/>
    <n v="100"/>
    <m/>
    <x v="3"/>
  </r>
  <r>
    <x v="5"/>
    <s v="Program Revenue"/>
    <x v="292"/>
    <n v="143"/>
    <m/>
    <x v="3"/>
  </r>
  <r>
    <x v="5"/>
    <s v="Program Revenue"/>
    <x v="292"/>
    <n v="29"/>
    <m/>
    <x v="3"/>
  </r>
  <r>
    <x v="5"/>
    <s v="Program Revenue"/>
    <x v="292"/>
    <n v="70"/>
    <m/>
    <x v="3"/>
  </r>
  <r>
    <x v="5"/>
    <s v="Program Revenue"/>
    <x v="292"/>
    <n v="60"/>
    <m/>
    <x v="3"/>
  </r>
  <r>
    <x v="5"/>
    <s v="Program Revenue"/>
    <x v="292"/>
    <n v="150"/>
    <m/>
    <x v="3"/>
  </r>
  <r>
    <x v="5"/>
    <s v="Program Revenue"/>
    <x v="292"/>
    <n v="67"/>
    <m/>
    <x v="3"/>
  </r>
  <r>
    <x v="5"/>
    <s v="Program Revenue"/>
    <x v="292"/>
    <n v="23"/>
    <m/>
    <x v="3"/>
  </r>
  <r>
    <x v="5"/>
    <s v="Program Revenue"/>
    <x v="292"/>
    <n v="23"/>
    <m/>
    <x v="3"/>
  </r>
  <r>
    <x v="5"/>
    <s v="Program Revenue"/>
    <x v="292"/>
    <n v="3"/>
    <m/>
    <x v="3"/>
  </r>
  <r>
    <x v="5"/>
    <s v="Program Revenue"/>
    <x v="292"/>
    <n v="12"/>
    <m/>
    <x v="3"/>
  </r>
  <r>
    <x v="5"/>
    <s v="Program Revenue"/>
    <x v="292"/>
    <n v="49"/>
    <m/>
    <x v="3"/>
  </r>
  <r>
    <x v="5"/>
    <s v="Program Revenue"/>
    <x v="292"/>
    <n v="140"/>
    <m/>
    <x v="3"/>
  </r>
  <r>
    <x v="5"/>
    <s v="Program Revenue"/>
    <x v="292"/>
    <n v="8"/>
    <m/>
    <x v="3"/>
  </r>
  <r>
    <x v="5"/>
    <s v="Program Revenue"/>
    <x v="292"/>
    <n v="20"/>
    <m/>
    <x v="3"/>
  </r>
  <r>
    <x v="5"/>
    <s v="Program Revenue"/>
    <x v="292"/>
    <n v="36"/>
    <m/>
    <x v="3"/>
  </r>
  <r>
    <x v="5"/>
    <s v="Program Revenue"/>
    <x v="292"/>
    <n v="26"/>
    <m/>
    <x v="3"/>
  </r>
  <r>
    <x v="5"/>
    <s v="Program Revenue"/>
    <x v="292"/>
    <n v="103"/>
    <m/>
    <x v="3"/>
  </r>
  <r>
    <x v="5"/>
    <s v="Program Revenue"/>
    <x v="292"/>
    <n v="5"/>
    <m/>
    <x v="3"/>
  </r>
  <r>
    <x v="5"/>
    <s v="Program Revenue"/>
    <x v="292"/>
    <n v="94"/>
    <m/>
    <x v="3"/>
  </r>
  <r>
    <x v="5"/>
    <s v="Program Revenue"/>
    <x v="292"/>
    <n v="199"/>
    <m/>
    <x v="3"/>
  </r>
  <r>
    <x v="5"/>
    <s v="Program Revenue"/>
    <x v="292"/>
    <n v="40"/>
    <m/>
    <x v="3"/>
  </r>
  <r>
    <x v="5"/>
    <s v="Program Revenue"/>
    <x v="292"/>
    <n v="40"/>
    <m/>
    <x v="3"/>
  </r>
  <r>
    <x v="5"/>
    <s v="Program Revenue"/>
    <x v="292"/>
    <n v="24"/>
    <m/>
    <x v="3"/>
  </r>
  <r>
    <x v="5"/>
    <s v="Program Revenue"/>
    <x v="292"/>
    <n v="28"/>
    <m/>
    <x v="3"/>
  </r>
  <r>
    <x v="5"/>
    <s v="Program Revenue"/>
    <x v="292"/>
    <n v="-28"/>
    <m/>
    <x v="3"/>
  </r>
  <r>
    <x v="5"/>
    <s v="Program Revenue"/>
    <x v="292"/>
    <n v="30"/>
    <m/>
    <x v="3"/>
  </r>
  <r>
    <x v="6"/>
    <s v="Program Revenue"/>
    <x v="292"/>
    <n v="15"/>
    <m/>
    <x v="3"/>
  </r>
  <r>
    <x v="6"/>
    <s v="Program Revenue"/>
    <x v="292"/>
    <n v="97"/>
    <m/>
    <x v="3"/>
  </r>
  <r>
    <x v="6"/>
    <s v="Program Revenue"/>
    <x v="292"/>
    <n v="97"/>
    <m/>
    <x v="3"/>
  </r>
  <r>
    <x v="6"/>
    <s v="Program Revenue"/>
    <x v="292"/>
    <n v="25"/>
    <m/>
    <x v="3"/>
  </r>
  <r>
    <x v="6"/>
    <s v="Program Revenue"/>
    <x v="292"/>
    <n v="60"/>
    <m/>
    <x v="3"/>
  </r>
  <r>
    <x v="6"/>
    <s v="Program Revenue"/>
    <x v="292"/>
    <n v="25"/>
    <m/>
    <x v="3"/>
  </r>
  <r>
    <x v="6"/>
    <s v="Program Revenue"/>
    <x v="292"/>
    <n v="20"/>
    <m/>
    <x v="3"/>
  </r>
  <r>
    <x v="6"/>
    <s v="Program Revenue"/>
    <x v="292"/>
    <n v="4"/>
    <m/>
    <x v="3"/>
  </r>
  <r>
    <x v="6"/>
    <s v="Program Revenue"/>
    <x v="292"/>
    <n v="11"/>
    <m/>
    <x v="3"/>
  </r>
  <r>
    <x v="6"/>
    <s v="Program Revenue"/>
    <x v="292"/>
    <n v="11"/>
    <m/>
    <x v="3"/>
  </r>
  <r>
    <x v="6"/>
    <s v="Program Revenue"/>
    <x v="292"/>
    <n v="-11"/>
    <m/>
    <x v="3"/>
  </r>
  <r>
    <x v="6"/>
    <s v="Program Revenue"/>
    <x v="292"/>
    <n v="25"/>
    <m/>
    <x v="3"/>
  </r>
  <r>
    <x v="6"/>
    <s v="Program Revenue"/>
    <x v="292"/>
    <n v="15"/>
    <m/>
    <x v="3"/>
  </r>
  <r>
    <x v="0"/>
    <s v="Program Revenue"/>
    <x v="292"/>
    <n v="1"/>
    <m/>
    <x v="3"/>
  </r>
  <r>
    <x v="7"/>
    <s v="Program Revenue"/>
    <x v="292"/>
    <n v="49.090909090909093"/>
    <m/>
    <x v="3"/>
  </r>
  <r>
    <x v="7"/>
    <s v="Program Revenue"/>
    <x v="292"/>
    <n v="96"/>
    <m/>
    <x v="3"/>
  </r>
  <r>
    <x v="7"/>
    <s v="Program Revenue"/>
    <x v="292"/>
    <n v="4"/>
    <m/>
    <x v="3"/>
  </r>
  <r>
    <x v="7"/>
    <s v="Program Revenue"/>
    <x v="292"/>
    <n v="34"/>
    <m/>
    <x v="3"/>
  </r>
  <r>
    <x v="7"/>
    <s v="Program Revenue"/>
    <x v="292"/>
    <n v="115"/>
    <m/>
    <x v="3"/>
  </r>
  <r>
    <x v="7"/>
    <s v="Program Revenue"/>
    <x v="292"/>
    <n v="47"/>
    <m/>
    <x v="3"/>
  </r>
  <r>
    <x v="7"/>
    <s v="Program Revenue"/>
    <x v="292"/>
    <n v="63"/>
    <m/>
    <x v="3"/>
  </r>
  <r>
    <x v="7"/>
    <s v="Program Revenue"/>
    <x v="292"/>
    <n v="64"/>
    <m/>
    <x v="3"/>
  </r>
  <r>
    <x v="7"/>
    <s v="Program Revenue"/>
    <x v="292"/>
    <n v="79"/>
    <m/>
    <x v="3"/>
  </r>
  <r>
    <x v="7"/>
    <s v="Program Revenue"/>
    <x v="292"/>
    <n v="92"/>
    <m/>
    <x v="3"/>
  </r>
  <r>
    <x v="7"/>
    <s v="Program Revenue"/>
    <x v="292"/>
    <n v="69"/>
    <m/>
    <x v="3"/>
  </r>
  <r>
    <x v="7"/>
    <s v="Program Revenue"/>
    <x v="292"/>
    <n v="-92"/>
    <m/>
    <x v="3"/>
  </r>
  <r>
    <x v="7"/>
    <s v="Program Revenue"/>
    <x v="292"/>
    <n v="123"/>
    <m/>
    <x v="3"/>
  </r>
  <r>
    <x v="7"/>
    <s v="Program Revenue"/>
    <x v="292"/>
    <n v="109"/>
    <m/>
    <x v="3"/>
  </r>
  <r>
    <x v="7"/>
    <s v="Program Revenue"/>
    <x v="292"/>
    <n v="71"/>
    <m/>
    <x v="3"/>
  </r>
  <r>
    <x v="7"/>
    <s v="Program Revenue"/>
    <x v="292"/>
    <n v="2"/>
    <m/>
    <x v="3"/>
  </r>
  <r>
    <x v="7"/>
    <s v="Program Revenue"/>
    <x v="292"/>
    <n v="105"/>
    <m/>
    <x v="3"/>
  </r>
  <r>
    <x v="7"/>
    <s v="Program Revenue"/>
    <x v="292"/>
    <n v="49.909090909090907"/>
    <m/>
    <x v="3"/>
  </r>
  <r>
    <x v="7"/>
    <s v="Program Revenue"/>
    <x v="292"/>
    <n v="57"/>
    <m/>
    <x v="3"/>
  </r>
  <r>
    <x v="7"/>
    <s v="Program Revenue"/>
    <x v="292"/>
    <n v="40"/>
    <m/>
    <x v="3"/>
  </r>
  <r>
    <x v="7"/>
    <s v="Program Revenue"/>
    <x v="292"/>
    <n v="140"/>
    <m/>
    <x v="3"/>
  </r>
  <r>
    <x v="7"/>
    <s v="Program Revenue"/>
    <x v="292"/>
    <n v="85"/>
    <m/>
    <x v="3"/>
  </r>
  <r>
    <x v="7"/>
    <s v="Program Revenue"/>
    <x v="292"/>
    <n v="88"/>
    <m/>
    <x v="3"/>
  </r>
  <r>
    <x v="7"/>
    <s v="Program Revenue"/>
    <x v="292"/>
    <n v="93"/>
    <m/>
    <x v="3"/>
  </r>
  <r>
    <x v="7"/>
    <s v="Program Revenue"/>
    <x v="292"/>
    <n v="75"/>
    <m/>
    <x v="3"/>
  </r>
  <r>
    <x v="7"/>
    <s v="Program Revenue"/>
    <x v="292"/>
    <n v="82"/>
    <m/>
    <x v="3"/>
  </r>
  <r>
    <x v="7"/>
    <s v="Program Revenue"/>
    <x v="657"/>
    <n v="6"/>
    <m/>
    <x v="4"/>
  </r>
  <r>
    <x v="1"/>
    <s v="Program Revenue"/>
    <x v="271"/>
    <n v="2"/>
    <m/>
    <x v="4"/>
  </r>
  <r>
    <x v="1"/>
    <s v="Program Revenue"/>
    <x v="271"/>
    <n v="2"/>
    <m/>
    <x v="4"/>
  </r>
  <r>
    <x v="1"/>
    <s v="Program Revenue"/>
    <x v="271"/>
    <n v="2"/>
    <m/>
    <x v="4"/>
  </r>
  <r>
    <x v="1"/>
    <s v="Program Revenue"/>
    <x v="271"/>
    <n v="1"/>
    <m/>
    <x v="4"/>
  </r>
  <r>
    <x v="5"/>
    <s v="Program Revenue"/>
    <x v="658"/>
    <n v="2"/>
    <m/>
    <x v="3"/>
  </r>
  <r>
    <x v="5"/>
    <s v="Program Revenue"/>
    <x v="658"/>
    <n v="1"/>
    <m/>
    <x v="3"/>
  </r>
  <r>
    <x v="5"/>
    <s v="Program Revenue"/>
    <x v="658"/>
    <n v="-2"/>
    <m/>
    <x v="3"/>
  </r>
  <r>
    <x v="5"/>
    <s v="Program Revenue"/>
    <x v="658"/>
    <n v="-1"/>
    <m/>
    <x v="3"/>
  </r>
  <r>
    <x v="5"/>
    <s v="Program Revenue"/>
    <x v="658"/>
    <n v="1"/>
    <m/>
    <x v="3"/>
  </r>
  <r>
    <x v="5"/>
    <s v="Program Revenue"/>
    <x v="658"/>
    <n v="8"/>
    <m/>
    <x v="3"/>
  </r>
  <r>
    <x v="5"/>
    <s v="Program Revenue"/>
    <x v="658"/>
    <n v="1"/>
    <m/>
    <x v="3"/>
  </r>
  <r>
    <x v="5"/>
    <s v="Program Revenue"/>
    <x v="658"/>
    <n v="1"/>
    <m/>
    <x v="3"/>
  </r>
  <r>
    <x v="5"/>
    <s v="Program Revenue"/>
    <x v="658"/>
    <n v="6"/>
    <m/>
    <x v="3"/>
  </r>
  <r>
    <x v="5"/>
    <s v="Program Revenue - Interpretive Sites (field trips, events, classes)"/>
    <x v="292"/>
    <n v="323"/>
    <m/>
    <x v="3"/>
  </r>
  <r>
    <x v="5"/>
    <s v="Program Revenue - Interpretive Sites (field trips, events, classes)"/>
    <x v="659"/>
    <n v="1"/>
    <m/>
    <x v="3"/>
  </r>
  <r>
    <x v="0"/>
    <s v="Program Revenue - Interpretive Sites (field trips, events, classes)"/>
    <x v="660"/>
    <n v="2"/>
    <m/>
    <x v="5"/>
  </r>
  <r>
    <x v="7"/>
    <s v="Program Revenue - Interpretive Sites (field trips, events, classes)"/>
    <x v="271"/>
    <n v="6"/>
    <m/>
    <x v="4"/>
  </r>
  <r>
    <x v="6"/>
    <s v="Program Revenue - Interpretive Sites (field trips, events, classes)"/>
    <x v="292"/>
    <n v="4"/>
    <m/>
    <x v="3"/>
  </r>
  <r>
    <x v="0"/>
    <s v="Rainforest Mega Stretch"/>
    <x v="0"/>
    <n v="13"/>
    <n v="780160"/>
    <x v="0"/>
  </r>
  <r>
    <x v="0"/>
    <s v="Rasmoose Coloring book"/>
    <x v="0"/>
    <n v="1"/>
    <n v="780160"/>
    <x v="0"/>
  </r>
  <r>
    <x v="0"/>
    <s v="Rasmoose Hardcover"/>
    <x v="0"/>
    <n v="1"/>
    <n v="780160"/>
    <x v="0"/>
  </r>
  <r>
    <x v="4"/>
    <s v="Red Bull 12oz"/>
    <x v="177"/>
    <n v="1"/>
    <n v="777660"/>
    <x v="0"/>
  </r>
  <r>
    <x v="2"/>
    <s v="Rent"/>
    <x v="1"/>
    <n v="5"/>
    <n v="741000"/>
    <x v="1"/>
  </r>
  <r>
    <x v="2"/>
    <s v="Rent"/>
    <x v="661"/>
    <n v="1"/>
    <n v="741000"/>
    <x v="1"/>
  </r>
  <r>
    <x v="4"/>
    <s v="Rent"/>
    <x v="161"/>
    <n v="12"/>
    <m/>
    <x v="4"/>
  </r>
  <r>
    <x v="4"/>
    <s v="Rent - Park Storage"/>
    <x v="161"/>
    <n v="1"/>
    <m/>
    <x v="4"/>
  </r>
  <r>
    <x v="2"/>
    <s v="Rents"/>
    <x v="662"/>
    <n v="1"/>
    <n v="741000"/>
    <x v="1"/>
  </r>
  <r>
    <x v="2"/>
    <s v="Rents"/>
    <x v="663"/>
    <n v="1"/>
    <n v="741000"/>
    <x v="1"/>
  </r>
  <r>
    <x v="4"/>
    <s v="Rents"/>
    <x v="664"/>
    <n v="1"/>
    <m/>
    <x v="4"/>
  </r>
  <r>
    <x v="4"/>
    <s v="Rents"/>
    <x v="665"/>
    <n v="1"/>
    <m/>
    <x v="4"/>
  </r>
  <r>
    <x v="2"/>
    <s v="Rents - Facility Rental (weddings/events)"/>
    <x v="666"/>
    <n v="1"/>
    <n v="741000"/>
    <x v="1"/>
  </r>
  <r>
    <x v="2"/>
    <s v="Rents - Facility Rental (weddings/events)"/>
    <x v="667"/>
    <n v="2"/>
    <n v="741000"/>
    <x v="1"/>
  </r>
  <r>
    <x v="2"/>
    <s v="Rents - Facility Rental (weddings/events)"/>
    <x v="1"/>
    <n v="51"/>
    <n v="741000"/>
    <x v="1"/>
  </r>
  <r>
    <x v="2"/>
    <s v="Rents - Facility Rental (weddings/events)"/>
    <x v="668"/>
    <n v="1"/>
    <n v="741000"/>
    <x v="1"/>
  </r>
  <r>
    <x v="2"/>
    <s v="Rents - Facility Rental (weddings/events)"/>
    <x v="669"/>
    <n v="91"/>
    <n v="741000"/>
    <x v="1"/>
  </r>
  <r>
    <x v="2"/>
    <s v="Rents - Facility Rental (weddings/events)"/>
    <x v="328"/>
    <n v="4"/>
    <n v="741000"/>
    <x v="1"/>
  </r>
  <r>
    <x v="2"/>
    <s v="Rents - Facility Rental (weddings/events)"/>
    <x v="670"/>
    <n v="1"/>
    <n v="741000"/>
    <x v="1"/>
  </r>
  <r>
    <x v="2"/>
    <s v="Rents - Facility Rental (weddings/events)"/>
    <x v="661"/>
    <n v="1"/>
    <n v="741000"/>
    <x v="1"/>
  </r>
  <r>
    <x v="2"/>
    <s v="Rents - Facility Rental (weddings/events)"/>
    <x v="671"/>
    <n v="2"/>
    <n v="741000"/>
    <x v="1"/>
  </r>
  <r>
    <x v="2"/>
    <s v="Rents - Facility Rental (weddings/events)"/>
    <x v="672"/>
    <n v="3"/>
    <n v="741000"/>
    <x v="1"/>
  </r>
  <r>
    <x v="2"/>
    <s v="Rents - Facility Rental (weddings/events)"/>
    <x v="673"/>
    <n v="21"/>
    <n v="741000"/>
    <x v="1"/>
  </r>
  <r>
    <x v="4"/>
    <s v="Rents - Facility Rental (weddings/events)"/>
    <x v="161"/>
    <n v="35"/>
    <m/>
    <x v="4"/>
  </r>
  <r>
    <x v="2"/>
    <s v="Reservation - Fees"/>
    <x v="674"/>
    <n v="1"/>
    <m/>
    <x v="5"/>
  </r>
  <r>
    <x v="2"/>
    <s v="Reservation - Fees"/>
    <x v="675"/>
    <n v="1"/>
    <m/>
    <x v="5"/>
  </r>
  <r>
    <x v="2"/>
    <s v="Reservation - Fees"/>
    <x v="288"/>
    <n v="205"/>
    <m/>
    <x v="5"/>
  </r>
  <r>
    <x v="2"/>
    <s v="Reservation - Fees"/>
    <x v="674"/>
    <n v="3"/>
    <m/>
    <x v="5"/>
  </r>
  <r>
    <x v="2"/>
    <s v="Reservation - Fees"/>
    <x v="288"/>
    <n v="123"/>
    <m/>
    <x v="5"/>
  </r>
  <r>
    <x v="2"/>
    <s v="Reservation - Fees"/>
    <x v="674"/>
    <n v="315"/>
    <m/>
    <x v="5"/>
  </r>
  <r>
    <x v="2"/>
    <s v="Reservation - Fees"/>
    <x v="676"/>
    <n v="112"/>
    <m/>
    <x v="5"/>
  </r>
  <r>
    <x v="2"/>
    <s v="Reservation - Fees"/>
    <x v="675"/>
    <n v="144"/>
    <m/>
    <x v="5"/>
  </r>
  <r>
    <x v="2"/>
    <s v="Reservation - Fees"/>
    <x v="677"/>
    <n v="2"/>
    <m/>
    <x v="5"/>
  </r>
  <r>
    <x v="2"/>
    <s v="Reservation - Fees"/>
    <x v="678"/>
    <n v="2"/>
    <m/>
    <x v="5"/>
  </r>
  <r>
    <x v="2"/>
    <s v="Reservation - Fees"/>
    <x v="288"/>
    <n v="27971"/>
    <m/>
    <x v="5"/>
  </r>
  <r>
    <x v="2"/>
    <s v="Reservation - Fees"/>
    <x v="679"/>
    <n v="2"/>
    <m/>
    <x v="5"/>
  </r>
  <r>
    <x v="10"/>
    <s v="Reservation - Fees"/>
    <x v="288"/>
    <n v="10"/>
    <m/>
    <x v="5"/>
  </r>
  <r>
    <x v="3"/>
    <s v="Reservation - Fees"/>
    <x v="288"/>
    <n v="12"/>
    <m/>
    <x v="5"/>
  </r>
  <r>
    <x v="11"/>
    <s v="Reservation - Fees"/>
    <x v="288"/>
    <n v="16"/>
    <m/>
    <x v="5"/>
  </r>
  <r>
    <x v="9"/>
    <s v="Reservation - Fees"/>
    <x v="288"/>
    <n v="28"/>
    <m/>
    <x v="5"/>
  </r>
  <r>
    <x v="4"/>
    <s v="Reservation - Fees"/>
    <x v="288"/>
    <n v="4"/>
    <m/>
    <x v="5"/>
  </r>
  <r>
    <x v="8"/>
    <s v="Reservation - Fees"/>
    <x v="674"/>
    <n v="2"/>
    <m/>
    <x v="5"/>
  </r>
  <r>
    <x v="8"/>
    <s v="Reservation - Fees"/>
    <x v="675"/>
    <n v="2"/>
    <m/>
    <x v="5"/>
  </r>
  <r>
    <x v="8"/>
    <s v="Reservation - Fees"/>
    <x v="288"/>
    <n v="56"/>
    <m/>
    <x v="5"/>
  </r>
  <r>
    <x v="2"/>
    <s v="Reservation Fee"/>
    <x v="288"/>
    <n v="256"/>
    <m/>
    <x v="5"/>
  </r>
  <r>
    <x v="2"/>
    <s v="Reservation Fee"/>
    <x v="180"/>
    <n v="20906.875"/>
    <n v="776760"/>
    <x v="5"/>
  </r>
  <r>
    <x v="2"/>
    <s v="Reservation Fee"/>
    <x v="288"/>
    <n v="1"/>
    <n v="776760"/>
    <x v="5"/>
  </r>
  <r>
    <x v="2"/>
    <s v="Reservation Fee"/>
    <x v="180"/>
    <n v="103"/>
    <n v="776760"/>
    <x v="5"/>
  </r>
  <r>
    <x v="2"/>
    <s v="Reservation Fee"/>
    <x v="180"/>
    <n v="1659.625"/>
    <n v="776760"/>
    <x v="5"/>
  </r>
  <r>
    <x v="2"/>
    <s v="Reservation Fee"/>
    <x v="288"/>
    <n v="2"/>
    <n v="776760"/>
    <x v="5"/>
  </r>
  <r>
    <x v="10"/>
    <s v="Reservation Fee"/>
    <x v="180"/>
    <n v="12"/>
    <n v="776760"/>
    <x v="5"/>
  </r>
  <r>
    <x v="3"/>
    <s v="Reservation Fee"/>
    <x v="180"/>
    <n v="91"/>
    <n v="776760"/>
    <x v="5"/>
  </r>
  <r>
    <x v="11"/>
    <s v="Reservation Fee"/>
    <x v="180"/>
    <n v="8"/>
    <n v="776760"/>
    <x v="5"/>
  </r>
  <r>
    <x v="9"/>
    <s v="Reservation Fee"/>
    <x v="180"/>
    <n v="15"/>
    <n v="776760"/>
    <x v="5"/>
  </r>
  <r>
    <x v="9"/>
    <s v="Reservation Fee"/>
    <x v="288"/>
    <n v="2"/>
    <n v="776760"/>
    <x v="5"/>
  </r>
  <r>
    <x v="4"/>
    <s v="Reservation Fee"/>
    <x v="180"/>
    <n v="2"/>
    <n v="776760"/>
    <x v="5"/>
  </r>
  <r>
    <x v="13"/>
    <s v="Reservation Fee"/>
    <x v="180"/>
    <n v="2"/>
    <n v="776760"/>
    <x v="5"/>
  </r>
  <r>
    <x v="8"/>
    <s v="Reservation Fee"/>
    <x v="180"/>
    <n v="24"/>
    <n v="776760"/>
    <x v="5"/>
  </r>
  <r>
    <x v="2"/>
    <s v="Reservation-Fees"/>
    <x v="680"/>
    <n v="1"/>
    <m/>
    <x v="5"/>
  </r>
  <r>
    <x v="2"/>
    <s v="Reservation-Fees"/>
    <x v="681"/>
    <n v="1"/>
    <m/>
    <x v="5"/>
  </r>
  <r>
    <x v="4"/>
    <s v="Reservation-Fees"/>
    <x v="682"/>
    <n v="1"/>
    <m/>
    <x v="5"/>
  </r>
  <r>
    <x v="9"/>
    <s v="Reservation-Fees"/>
    <x v="682"/>
    <n v="1"/>
    <m/>
    <x v="5"/>
  </r>
  <r>
    <x v="9"/>
    <s v="Reservation-Fees"/>
    <x v="682"/>
    <n v="1"/>
    <m/>
    <x v="5"/>
  </r>
  <r>
    <x v="9"/>
    <s v="Reservation-Fees"/>
    <x v="683"/>
    <n v="1"/>
    <m/>
    <x v="5"/>
  </r>
  <r>
    <x v="10"/>
    <s v="Reservation-Fees"/>
    <x v="683"/>
    <n v="1"/>
    <m/>
    <x v="5"/>
  </r>
  <r>
    <x v="10"/>
    <s v="Reservation-Fees"/>
    <x v="683"/>
    <n v="1"/>
    <m/>
    <x v="5"/>
  </r>
  <r>
    <x v="8"/>
    <s v="Reservation-Fees"/>
    <x v="683"/>
    <n v="1"/>
    <m/>
    <x v="5"/>
  </r>
  <r>
    <x v="2"/>
    <s v="Reservation-Fees"/>
    <x v="683"/>
    <n v="1"/>
    <m/>
    <x v="5"/>
  </r>
  <r>
    <x v="12"/>
    <s v="Reservation-Fees"/>
    <x v="683"/>
    <n v="1"/>
    <m/>
    <x v="5"/>
  </r>
  <r>
    <x v="2"/>
    <s v="Right of Entry Fee"/>
    <x v="684"/>
    <n v="1"/>
    <m/>
    <x v="5"/>
  </r>
  <r>
    <x v="0"/>
    <s v="Ring"/>
    <x v="0"/>
    <n v="17"/>
    <n v="780160"/>
    <x v="0"/>
  </r>
  <r>
    <x v="4"/>
    <s v="River Float - Day Use"/>
    <x v="6"/>
    <n v="15.6"/>
    <n v="741020"/>
    <x v="2"/>
  </r>
  <r>
    <x v="2"/>
    <s v="Riverfront Room A"/>
    <x v="178"/>
    <n v="1"/>
    <n v="741000"/>
    <x v="1"/>
  </r>
  <r>
    <x v="2"/>
    <s v="Riverfront Room B"/>
    <x v="178"/>
    <n v="5"/>
    <n v="741000"/>
    <x v="1"/>
  </r>
  <r>
    <x v="0"/>
    <s v="Rock Keychain"/>
    <x v="0"/>
    <n v="2"/>
    <n v="780160"/>
    <x v="0"/>
  </r>
  <r>
    <x v="0"/>
    <s v="Rock Magnet"/>
    <x v="0"/>
    <n v="9"/>
    <n v="780160"/>
    <x v="0"/>
  </r>
  <r>
    <x v="1"/>
    <s v="Rock Necklace"/>
    <x v="0"/>
    <n v="5"/>
    <n v="780160"/>
    <x v="0"/>
  </r>
  <r>
    <x v="1"/>
    <s v="Rocks (Large)"/>
    <x v="0"/>
    <n v="1"/>
    <n v="780160"/>
    <x v="0"/>
  </r>
  <r>
    <x v="4"/>
    <s v="Rockstar 16oz"/>
    <x v="177"/>
    <n v="2"/>
    <n v="777660"/>
    <x v="0"/>
  </r>
  <r>
    <x v="1"/>
    <s v="Rough Emerald Chunks"/>
    <x v="0"/>
    <n v="2"/>
    <n v="780160"/>
    <x v="0"/>
  </r>
  <r>
    <x v="2"/>
    <s v="Safari Hat L/XL"/>
    <x v="0"/>
    <n v="2"/>
    <n v="780160"/>
    <x v="0"/>
  </r>
  <r>
    <x v="2"/>
    <s v="Safari Hat S/M"/>
    <x v="0"/>
    <n v="1"/>
    <n v="780160"/>
    <x v="0"/>
  </r>
  <r>
    <x v="2"/>
    <s v="Safari Hat S/M"/>
    <x v="0"/>
    <n v="1"/>
    <n v="780160"/>
    <x v="0"/>
  </r>
  <r>
    <x v="0"/>
    <s v="san Jacinto guide"/>
    <x v="0"/>
    <n v="17"/>
    <n v="780160"/>
    <x v="0"/>
  </r>
  <r>
    <x v="0"/>
    <s v="San Jacinto Wilderness Map"/>
    <x v="0"/>
    <n v="25"/>
    <n v="780160"/>
    <x v="0"/>
  </r>
  <r>
    <x v="4"/>
    <s v="Sand Pail"/>
    <x v="0"/>
    <n v="1"/>
    <n v="780160"/>
    <x v="0"/>
  </r>
  <r>
    <x v="10"/>
    <s v="School Bus Fee"/>
    <x v="6"/>
    <n v="1"/>
    <n v="741020"/>
    <x v="2"/>
  </r>
  <r>
    <x v="9"/>
    <s v="School Bus Fee"/>
    <x v="6"/>
    <n v="3"/>
    <n v="741020"/>
    <x v="2"/>
  </r>
  <r>
    <x v="8"/>
    <s v="School Bus Fee"/>
    <x v="6"/>
    <n v="1"/>
    <n v="741020"/>
    <x v="2"/>
  </r>
  <r>
    <x v="0"/>
    <s v="Scratch Art"/>
    <x v="0"/>
    <n v="3"/>
    <n v="780160"/>
    <x v="0"/>
  </r>
  <r>
    <x v="9"/>
    <s v="Season Passes"/>
    <x v="83"/>
    <n v="196"/>
    <n v="776741"/>
    <x v="5"/>
  </r>
  <r>
    <x v="9"/>
    <s v="Season Passes"/>
    <x v="685"/>
    <n v="2"/>
    <n v="776741"/>
    <x v="5"/>
  </r>
  <r>
    <x v="9"/>
    <s v="Season Passes"/>
    <x v="686"/>
    <n v="11"/>
    <n v="776741"/>
    <x v="5"/>
  </r>
  <r>
    <x v="11"/>
    <s v="Season Passes"/>
    <x v="687"/>
    <n v="1"/>
    <n v="776741"/>
    <x v="5"/>
  </r>
  <r>
    <x v="10"/>
    <s v="Season Passes"/>
    <x v="83"/>
    <n v="4"/>
    <n v="776741"/>
    <x v="5"/>
  </r>
  <r>
    <x v="3"/>
    <s v="Season Passes"/>
    <x v="83"/>
    <n v="18"/>
    <n v="776741"/>
    <x v="5"/>
  </r>
  <r>
    <x v="11"/>
    <s v="Season Passes"/>
    <x v="83"/>
    <n v="10"/>
    <n v="776741"/>
    <x v="5"/>
  </r>
  <r>
    <x v="11"/>
    <s v="Season Passes"/>
    <x v="686"/>
    <n v="2"/>
    <n v="776741"/>
    <x v="5"/>
  </r>
  <r>
    <x v="9"/>
    <s v="Season Passes"/>
    <x v="83"/>
    <n v="16"/>
    <n v="776741"/>
    <x v="5"/>
  </r>
  <r>
    <x v="9"/>
    <s v="Season Passes"/>
    <x v="685"/>
    <n v="74"/>
    <n v="776741"/>
    <x v="5"/>
  </r>
  <r>
    <x v="9"/>
    <s v="Season Passes"/>
    <x v="686"/>
    <n v="10"/>
    <n v="776741"/>
    <x v="5"/>
  </r>
  <r>
    <x v="9"/>
    <s v="Season Passes"/>
    <x v="158"/>
    <n v="1"/>
    <n v="776741"/>
    <x v="5"/>
  </r>
  <r>
    <x v="4"/>
    <s v="Season Passes"/>
    <x v="83"/>
    <n v="6"/>
    <n v="776741"/>
    <x v="5"/>
  </r>
  <r>
    <x v="4"/>
    <s v="Season Passes"/>
    <x v="685"/>
    <n v="3"/>
    <n v="776741"/>
    <x v="5"/>
  </r>
  <r>
    <x v="4"/>
    <s v="Season Passes"/>
    <x v="158"/>
    <n v="1"/>
    <n v="776741"/>
    <x v="5"/>
  </r>
  <r>
    <x v="4"/>
    <s v="Season Passes"/>
    <x v="688"/>
    <n v="45"/>
    <n v="776741"/>
    <x v="5"/>
  </r>
  <r>
    <x v="8"/>
    <s v="Season Passes"/>
    <x v="83"/>
    <n v="26"/>
    <n v="776741"/>
    <x v="5"/>
  </r>
  <r>
    <x v="8"/>
    <s v="Season Passes"/>
    <x v="686"/>
    <n v="10"/>
    <n v="776741"/>
    <x v="5"/>
  </r>
  <r>
    <x v="8"/>
    <s v="Season Passes"/>
    <x v="689"/>
    <n v="1"/>
    <n v="776741"/>
    <x v="5"/>
  </r>
  <r>
    <x v="9"/>
    <s v="Season Passes"/>
    <x v="689"/>
    <n v="1"/>
    <n v="776741"/>
    <x v="5"/>
  </r>
  <r>
    <x v="9"/>
    <s v="Season Passes"/>
    <x v="689"/>
    <n v="1"/>
    <n v="776741"/>
    <x v="5"/>
  </r>
  <r>
    <x v="9"/>
    <s v="Season Passes"/>
    <x v="689"/>
    <n v="1"/>
    <n v="776741"/>
    <x v="5"/>
  </r>
  <r>
    <x v="4"/>
    <s v="Season Passes"/>
    <x v="689"/>
    <n v="1"/>
    <n v="776741"/>
    <x v="5"/>
  </r>
  <r>
    <x v="13"/>
    <s v="Season Passes"/>
    <x v="689"/>
    <n v="1"/>
    <n v="776741"/>
    <x v="5"/>
  </r>
  <r>
    <x v="4"/>
    <s v="Season Passes"/>
    <x v="689"/>
    <n v="1"/>
    <n v="776741"/>
    <x v="5"/>
  </r>
  <r>
    <x v="4"/>
    <s v="Season Passes"/>
    <x v="689"/>
    <n v="1"/>
    <n v="776741"/>
    <x v="5"/>
  </r>
  <r>
    <x v="4"/>
    <s v="Season Passes"/>
    <x v="689"/>
    <n v="1"/>
    <n v="776741"/>
    <x v="5"/>
  </r>
  <r>
    <x v="9"/>
    <s v="Season Passes"/>
    <x v="690"/>
    <n v="1"/>
    <n v="776741"/>
    <x v="5"/>
  </r>
  <r>
    <x v="4"/>
    <s v="Season Passes"/>
    <x v="690"/>
    <n v="1"/>
    <n v="776741"/>
    <x v="5"/>
  </r>
  <r>
    <x v="4"/>
    <s v="Season Passes"/>
    <x v="690"/>
    <n v="1"/>
    <n v="776741"/>
    <x v="5"/>
  </r>
  <r>
    <x v="9"/>
    <s v="Season Passes"/>
    <x v="691"/>
    <n v="1"/>
    <n v="776741"/>
    <x v="5"/>
  </r>
  <r>
    <x v="9"/>
    <s v="Season Passes"/>
    <x v="691"/>
    <n v="1"/>
    <n v="776741"/>
    <x v="5"/>
  </r>
  <r>
    <x v="4"/>
    <s v="Season Passes"/>
    <x v="691"/>
    <n v="1"/>
    <n v="776741"/>
    <x v="5"/>
  </r>
  <r>
    <x v="2"/>
    <s v="Season Passes"/>
    <x v="692"/>
    <n v="1"/>
    <n v="741000"/>
    <x v="1"/>
  </r>
  <r>
    <x v="2"/>
    <s v="Security &amp; Damage Deposit"/>
    <x v="669"/>
    <n v="1"/>
    <n v="741000"/>
    <x v="1"/>
  </r>
  <r>
    <x v="2"/>
    <s v="Security &amp; Damage Deposit"/>
    <x v="256"/>
    <n v="2"/>
    <n v="741000"/>
    <x v="1"/>
  </r>
  <r>
    <x v="2"/>
    <s v="Security &amp; Damage Deposit"/>
    <x v="693"/>
    <n v="71"/>
    <n v="741000"/>
    <x v="1"/>
  </r>
  <r>
    <x v="2"/>
    <s v="Security &amp; Damage Deposit"/>
    <x v="256"/>
    <n v="1"/>
    <n v="741000"/>
    <x v="1"/>
  </r>
  <r>
    <x v="2"/>
    <s v="Security &amp; Damage Deposit "/>
    <x v="694"/>
    <n v="1"/>
    <n v="741000"/>
    <x v="1"/>
  </r>
  <r>
    <x v="2"/>
    <s v="Security Deposit Refund"/>
    <x v="695"/>
    <n v="1"/>
    <n v="741000"/>
    <x v="1"/>
  </r>
  <r>
    <x v="11"/>
    <s v="Senior Fishing Book"/>
    <x v="324"/>
    <n v="2"/>
    <n v="776720"/>
    <x v="6"/>
  </r>
  <r>
    <x v="11"/>
    <s v="Senior Fishing Book"/>
    <x v="324"/>
    <n v="20"/>
    <n v="776720"/>
    <x v="6"/>
  </r>
  <r>
    <x v="9"/>
    <s v="Senior Fishing Book"/>
    <x v="324"/>
    <n v="69"/>
    <n v="776720"/>
    <x v="6"/>
  </r>
  <r>
    <x v="8"/>
    <s v="Senior Fishing Book"/>
    <x v="324"/>
    <n v="3"/>
    <n v="776720"/>
    <x v="6"/>
  </r>
  <r>
    <x v="9"/>
    <s v="Shade Shelter"/>
    <x v="282"/>
    <n v="1"/>
    <m/>
    <x v="4"/>
  </r>
  <r>
    <x v="9"/>
    <s v="Shade Shelter 1"/>
    <x v="5"/>
    <n v="14"/>
    <n v="776710"/>
    <x v="4"/>
  </r>
  <r>
    <x v="9"/>
    <s v="Shade Shelter 2"/>
    <x v="696"/>
    <n v="1"/>
    <n v="776710"/>
    <x v="4"/>
  </r>
  <r>
    <x v="9"/>
    <s v="Shade Shelter 2"/>
    <x v="5"/>
    <n v="8"/>
    <n v="776710"/>
    <x v="4"/>
  </r>
  <r>
    <x v="7"/>
    <s v="Shirt"/>
    <x v="0"/>
    <n v="1"/>
    <n v="780160"/>
    <x v="0"/>
  </r>
  <r>
    <x v="10"/>
    <s v="Shower Revenue"/>
    <x v="7"/>
    <n v="19173.2"/>
    <n v="776710"/>
    <x v="4"/>
  </r>
  <r>
    <x v="3"/>
    <s v="Shower Revenue"/>
    <x v="7"/>
    <n v="12223.08"/>
    <n v="776710"/>
    <x v="4"/>
  </r>
  <r>
    <x v="11"/>
    <s v="Shower Revenue"/>
    <x v="7"/>
    <n v="6671.24"/>
    <n v="776710"/>
    <x v="4"/>
  </r>
  <r>
    <x v="11"/>
    <s v="Shrimp"/>
    <x v="0"/>
    <n v="282"/>
    <n v="780160"/>
    <x v="0"/>
  </r>
  <r>
    <x v="3"/>
    <s v="Sled - Disc"/>
    <x v="0"/>
    <n v="22"/>
    <n v="780160"/>
    <x v="0"/>
  </r>
  <r>
    <x v="7"/>
    <s v="Slingshot"/>
    <x v="0"/>
    <n v="3"/>
    <n v="780160"/>
    <x v="0"/>
  </r>
  <r>
    <x v="0"/>
    <s v="Sm Wind Chime"/>
    <x v="0"/>
    <n v="2"/>
    <n v="780160"/>
    <x v="0"/>
  </r>
  <r>
    <x v="1"/>
    <s v="Small Bag of Rocks"/>
    <x v="0"/>
    <n v="13"/>
    <n v="780160"/>
    <x v="0"/>
  </r>
  <r>
    <x v="4"/>
    <s v="Small Cabana #1"/>
    <x v="5"/>
    <n v="1"/>
    <n v="776710"/>
    <x v="4"/>
  </r>
  <r>
    <x v="1"/>
    <s v="Small Calcite"/>
    <x v="0"/>
    <n v="4"/>
    <n v="780160"/>
    <x v="0"/>
  </r>
  <r>
    <x v="1"/>
    <s v="Small Cup &amp; Ball Toy"/>
    <x v="0"/>
    <n v="6"/>
    <n v="780160"/>
    <x v="0"/>
  </r>
  <r>
    <x v="0"/>
    <s v="Small Drink"/>
    <x v="177"/>
    <n v="31"/>
    <n v="777660"/>
    <x v="0"/>
  </r>
  <r>
    <x v="0"/>
    <s v="Small Drink"/>
    <x v="0"/>
    <n v="170"/>
    <n v="780160"/>
    <x v="0"/>
  </r>
  <r>
    <x v="0"/>
    <s v="Small Magnet"/>
    <x v="0"/>
    <n v="36"/>
    <n v="780160"/>
    <x v="0"/>
  </r>
  <r>
    <x v="1"/>
    <s v="Small Red Aragonite"/>
    <x v="0"/>
    <n v="1"/>
    <n v="780160"/>
    <x v="0"/>
  </r>
  <r>
    <x v="1"/>
    <s v="SMALL ROCK"/>
    <x v="0"/>
    <n v="1"/>
    <n v="780160"/>
    <x v="0"/>
  </r>
  <r>
    <x v="0"/>
    <s v="Small Rock Bag"/>
    <x v="0"/>
    <n v="91"/>
    <n v="780160"/>
    <x v="0"/>
  </r>
  <r>
    <x v="0"/>
    <s v="Small Sled"/>
    <x v="0"/>
    <n v="9"/>
    <n v="780160"/>
    <x v="0"/>
  </r>
  <r>
    <x v="0"/>
    <s v="Small Snack"/>
    <x v="177"/>
    <n v="138"/>
    <n v="777660"/>
    <x v="0"/>
  </r>
  <r>
    <x v="0"/>
    <s v="Small Sticker"/>
    <x v="0"/>
    <n v="119"/>
    <n v="780160"/>
    <x v="0"/>
  </r>
  <r>
    <x v="0"/>
    <s v="Small Stretch"/>
    <x v="0"/>
    <n v="38"/>
    <n v="780160"/>
    <x v="0"/>
  </r>
  <r>
    <x v="1"/>
    <s v="Small Stuffed Animal"/>
    <x v="0"/>
    <n v="7"/>
    <n v="780160"/>
    <x v="0"/>
  </r>
  <r>
    <x v="0"/>
    <s v="Small Stuffie"/>
    <x v="0"/>
    <n v="139"/>
    <n v="780160"/>
    <x v="0"/>
  </r>
  <r>
    <x v="0"/>
    <s v="Small Sunprint"/>
    <x v="0"/>
    <n v="5"/>
    <n v="780160"/>
    <x v="0"/>
  </r>
  <r>
    <x v="0"/>
    <s v="Small wood decor"/>
    <x v="0"/>
    <n v="18"/>
    <n v="780160"/>
    <x v="0"/>
  </r>
  <r>
    <x v="1"/>
    <s v="Small Wooden Snake"/>
    <x v="0"/>
    <n v="5"/>
    <n v="780160"/>
    <x v="0"/>
  </r>
  <r>
    <x v="0"/>
    <s v="Snow Brick Maker"/>
    <x v="0"/>
    <n v="1"/>
    <n v="780160"/>
    <x v="0"/>
  </r>
  <r>
    <x v="0"/>
    <s v="Snow Day (Child)"/>
    <x v="6"/>
    <n v="4045.1999999999994"/>
    <n v="741020"/>
    <x v="2"/>
  </r>
  <r>
    <x v="3"/>
    <s v="Snow Day (Child)"/>
    <x v="6"/>
    <n v="8"/>
    <n v="741020"/>
    <x v="2"/>
  </r>
  <r>
    <x v="0"/>
    <s v="Snow Gloves"/>
    <x v="0"/>
    <n v="18"/>
    <n v="780160"/>
    <x v="0"/>
  </r>
  <r>
    <x v="0"/>
    <s v="Snow mittens-infant"/>
    <x v="0"/>
    <n v="4"/>
    <n v="780160"/>
    <x v="0"/>
  </r>
  <r>
    <x v="0"/>
    <s v="Snow Play (Adult)"/>
    <x v="6"/>
    <n v="653.00000000000011"/>
    <n v="741020"/>
    <x v="2"/>
  </r>
  <r>
    <x v="3"/>
    <s v="Snow Play (Adult)"/>
    <x v="6"/>
    <n v="43.5"/>
    <n v="741020"/>
    <x v="2"/>
  </r>
  <r>
    <x v="7"/>
    <s v="Soap Bars"/>
    <x v="0"/>
    <n v="1"/>
    <n v="780160"/>
    <x v="0"/>
  </r>
  <r>
    <x v="1"/>
    <s v="Soapstone Animal Carving"/>
    <x v="0"/>
    <n v="12"/>
    <n v="780160"/>
    <x v="0"/>
  </r>
  <r>
    <x v="7"/>
    <s v="Special Event - Day Use"/>
    <x v="6"/>
    <n v="180"/>
    <n v="741020"/>
    <x v="2"/>
  </r>
  <r>
    <x v="10"/>
    <s v="Special Event App Fee"/>
    <x v="238"/>
    <n v="1"/>
    <m/>
    <x v="5"/>
  </r>
  <r>
    <x v="8"/>
    <s v="Special Event App Fee"/>
    <x v="238"/>
    <n v="2"/>
    <m/>
    <x v="5"/>
  </r>
  <r>
    <x v="3"/>
    <s v="Special Event App Fee"/>
    <x v="238"/>
    <n v="1"/>
    <n v="741080"/>
    <x v="5"/>
  </r>
  <r>
    <x v="11"/>
    <s v="Special Event App Fee"/>
    <x v="238"/>
    <n v="1"/>
    <n v="741080"/>
    <x v="5"/>
  </r>
  <r>
    <x v="11"/>
    <s v="Special Event App Fee"/>
    <x v="697"/>
    <n v="1"/>
    <n v="741080"/>
    <x v="5"/>
  </r>
  <r>
    <x v="9"/>
    <s v="Special Event App Fee"/>
    <x v="7"/>
    <n v="4"/>
    <n v="776710"/>
    <x v="4"/>
  </r>
  <r>
    <x v="9"/>
    <s v="Special Event App Fee"/>
    <x v="238"/>
    <n v="2"/>
    <n v="741080"/>
    <x v="5"/>
  </r>
  <r>
    <x v="8"/>
    <s v="Special Event App Fee"/>
    <x v="7"/>
    <n v="3"/>
    <n v="776710"/>
    <x v="4"/>
  </r>
  <r>
    <x v="8"/>
    <s v="Special Event App Fee"/>
    <x v="238"/>
    <n v="1"/>
    <n v="741020"/>
    <x v="5"/>
  </r>
  <r>
    <x v="8"/>
    <s v="Special Event App Fee"/>
    <x v="238"/>
    <n v="3"/>
    <n v="741080"/>
    <x v="5"/>
  </r>
  <r>
    <x v="2"/>
    <s v="Special Event App Fees"/>
    <x v="180"/>
    <n v="25"/>
    <n v="776760"/>
    <x v="5"/>
  </r>
  <r>
    <x v="5"/>
    <s v="Special Event App Fees"/>
    <x v="180"/>
    <n v="25"/>
    <n v="741080"/>
    <x v="5"/>
  </r>
  <r>
    <x v="10"/>
    <s v="Special Event Application Fee"/>
    <x v="238"/>
    <n v="1"/>
    <m/>
    <x v="5"/>
  </r>
  <r>
    <x v="8"/>
    <s v="Special Event Application Fee"/>
    <x v="238"/>
    <n v="2"/>
    <m/>
    <x v="5"/>
  </r>
  <r>
    <x v="2"/>
    <s v="Special Event Application Fee"/>
    <x v="697"/>
    <n v="1"/>
    <n v="776760"/>
    <x v="5"/>
  </r>
  <r>
    <x v="8"/>
    <s v="Special Event Application Fee"/>
    <x v="697"/>
    <n v="1"/>
    <n v="741080"/>
    <x v="5"/>
  </r>
  <r>
    <x v="0"/>
    <s v="Special Event Attendance"/>
    <x v="4"/>
    <n v="1"/>
    <n v="781480"/>
    <x v="3"/>
  </r>
  <r>
    <x v="9"/>
    <s v="Special Event Day Use Fee"/>
    <x v="6"/>
    <n v="143"/>
    <n v="741020"/>
    <x v="2"/>
  </r>
  <r>
    <x v="9"/>
    <s v="Special Event Day Use Fee"/>
    <x v="5"/>
    <n v="60"/>
    <n v="776710"/>
    <x v="4"/>
  </r>
  <r>
    <x v="9"/>
    <s v="Special Event Day Use Fee"/>
    <x v="698"/>
    <n v="1"/>
    <n v="776710"/>
    <x v="4"/>
  </r>
  <r>
    <x v="8"/>
    <s v="Special Event Day Use Fees"/>
    <x v="6"/>
    <n v="802.6"/>
    <n v="741020"/>
    <x v="2"/>
  </r>
  <r>
    <x v="8"/>
    <s v="Special Event Day Use Fees"/>
    <x v="5"/>
    <n v="15"/>
    <n v="776710"/>
    <x v="4"/>
  </r>
  <r>
    <x v="5"/>
    <s v="Special Event Misc Fees"/>
    <x v="4"/>
    <n v="291"/>
    <n v="781480"/>
    <x v="3"/>
  </r>
  <r>
    <x v="3"/>
    <s v="Special Events and Holidays"/>
    <x v="6"/>
    <n v="375"/>
    <n v="741020"/>
    <x v="2"/>
  </r>
  <r>
    <x v="11"/>
    <s v="Special Events and Holidays"/>
    <x v="6"/>
    <n v="601"/>
    <n v="741020"/>
    <x v="2"/>
  </r>
  <r>
    <x v="8"/>
    <s v="Special Events and Holidays"/>
    <x v="6"/>
    <n v="391"/>
    <n v="741020"/>
    <x v="2"/>
  </r>
  <r>
    <x v="10"/>
    <s v="Special Events Application Fee"/>
    <x v="699"/>
    <n v="1"/>
    <n v="741080"/>
    <x v="5"/>
  </r>
  <r>
    <x v="1"/>
    <s v="Spider Toy"/>
    <x v="0"/>
    <n v="1"/>
    <n v="780160"/>
    <x v="0"/>
  </r>
  <r>
    <x v="4"/>
    <s v="Storage"/>
    <x v="700"/>
    <n v="1"/>
    <m/>
    <x v="4"/>
  </r>
  <r>
    <x v="4"/>
    <s v="Straw Hats"/>
    <x v="0"/>
    <n v="2"/>
    <n v="780160"/>
    <x v="0"/>
  </r>
  <r>
    <x v="4"/>
    <s v="Stretch Cord"/>
    <x v="0"/>
    <n v="3"/>
    <n v="780160"/>
    <x v="0"/>
  </r>
  <r>
    <x v="5"/>
    <s v="Stuffed Animal - Large"/>
    <x v="0"/>
    <n v="1"/>
    <n v="780160"/>
    <x v="0"/>
  </r>
  <r>
    <x v="5"/>
    <s v="Stuffed Animal - Small"/>
    <x v="0"/>
    <n v="4"/>
    <n v="780160"/>
    <x v="0"/>
  </r>
  <r>
    <x v="5"/>
    <s v="Stuffed Animal - with sound"/>
    <x v="0"/>
    <n v="2"/>
    <n v="780160"/>
    <x v="0"/>
  </r>
  <r>
    <x v="7"/>
    <s v="Stuffed Animal Pig"/>
    <x v="0"/>
    <n v="1"/>
    <n v="780160"/>
    <x v="0"/>
  </r>
  <r>
    <x v="7"/>
    <s v="Stuffed Animal Sheep"/>
    <x v="0"/>
    <n v="1"/>
    <n v="780160"/>
    <x v="0"/>
  </r>
  <r>
    <x v="1"/>
    <s v="Stuffed Animal with Sound"/>
    <x v="0"/>
    <n v="3"/>
    <n v="780160"/>
    <x v="0"/>
  </r>
  <r>
    <x v="0"/>
    <s v="Stuffies"/>
    <x v="0"/>
    <n v="106"/>
    <n v="780160"/>
    <x v="0"/>
  </r>
  <r>
    <x v="4"/>
    <s v="Sunglasses"/>
    <x v="0"/>
    <n v="3"/>
    <n v="780160"/>
    <x v="0"/>
  </r>
  <r>
    <x v="4"/>
    <s v="Sunscreen"/>
    <x v="0"/>
    <n v="5"/>
    <n v="780160"/>
    <x v="0"/>
  </r>
  <r>
    <x v="0"/>
    <s v="Sweat Shirt"/>
    <x v="0"/>
    <n v="17"/>
    <n v="780160"/>
    <x v="0"/>
  </r>
  <r>
    <x v="2"/>
    <s v="Tall 100% Cotton T-Shirt - 2XLT"/>
    <x v="0"/>
    <n v="1"/>
    <n v="780160"/>
    <x v="0"/>
  </r>
  <r>
    <x v="0"/>
    <s v="Taxable Sale"/>
    <x v="701"/>
    <n v="1"/>
    <m/>
    <x v="4"/>
  </r>
  <r>
    <x v="0"/>
    <s v="Taxable Sale"/>
    <x v="702"/>
    <n v="1"/>
    <m/>
    <x v="4"/>
  </r>
  <r>
    <x v="0"/>
    <s v="Tees T Shirt Top"/>
    <x v="0"/>
    <n v="55"/>
    <n v="780160"/>
    <x v="0"/>
  </r>
  <r>
    <x v="0"/>
    <s v="Terrarium"/>
    <x v="0"/>
    <n v="1"/>
    <n v="780160"/>
    <x v="0"/>
  </r>
  <r>
    <x v="3"/>
    <s v="The Meadow"/>
    <x v="5"/>
    <n v="1"/>
    <n v="776710"/>
    <x v="4"/>
  </r>
  <r>
    <x v="0"/>
    <s v="Thermal socks"/>
    <x v="0"/>
    <n v="4"/>
    <n v="780160"/>
    <x v="0"/>
  </r>
  <r>
    <x v="8"/>
    <s v="Tokens"/>
    <x v="703"/>
    <n v="10"/>
    <m/>
    <x v="4"/>
  </r>
  <r>
    <x v="8"/>
    <s v="Tokens"/>
    <x v="704"/>
    <n v="2"/>
    <m/>
    <x v="4"/>
  </r>
  <r>
    <x v="8"/>
    <s v="Tokens"/>
    <x v="6"/>
    <n v="35734.04"/>
    <n v="741020"/>
    <x v="2"/>
  </r>
  <r>
    <x v="4"/>
    <s v="Tote Bag"/>
    <x v="0"/>
    <n v="1"/>
    <n v="780160"/>
    <x v="0"/>
  </r>
  <r>
    <x v="4"/>
    <s v="Trail Mix"/>
    <x v="177"/>
    <n v="3"/>
    <n v="777660"/>
    <x v="0"/>
  </r>
  <r>
    <x v="6"/>
    <s v="Training"/>
    <x v="705"/>
    <n v="1"/>
    <m/>
    <x v="5"/>
  </r>
  <r>
    <x v="6"/>
    <s v="Training"/>
    <x v="705"/>
    <n v="1"/>
    <m/>
    <x v="5"/>
  </r>
  <r>
    <x v="5"/>
    <s v="Turtle Pendant with cord"/>
    <x v="0"/>
    <n v="5"/>
    <n v="780160"/>
    <x v="0"/>
  </r>
  <r>
    <x v="5"/>
    <s v="Twig Pencil"/>
    <x v="0"/>
    <n v="2"/>
    <n v="780160"/>
    <x v="0"/>
  </r>
  <r>
    <x v="4"/>
    <s v="Twix Caramel"/>
    <x v="177"/>
    <n v="11"/>
    <n v="777660"/>
    <x v="0"/>
  </r>
  <r>
    <x v="2"/>
    <s v="Uniform"/>
    <x v="177"/>
    <n v="3"/>
    <n v="520115"/>
    <x v="0"/>
  </r>
  <r>
    <x v="2"/>
    <s v="Uniform"/>
    <x v="177"/>
    <n v="16"/>
    <n v="520115"/>
    <x v="0"/>
  </r>
  <r>
    <x v="4"/>
    <s v="Utilities"/>
    <x v="706"/>
    <n v="1"/>
    <m/>
    <x v="5"/>
  </r>
  <r>
    <x v="9"/>
    <s v="Utilities"/>
    <x v="707"/>
    <n v="1"/>
    <m/>
    <x v="5"/>
  </r>
  <r>
    <x v="9"/>
    <s v="Utilities"/>
    <x v="708"/>
    <n v="1"/>
    <m/>
    <x v="5"/>
  </r>
  <r>
    <x v="5"/>
    <s v="various semi precious bracelet"/>
    <x v="0"/>
    <n v="2"/>
    <n v="780160"/>
    <x v="0"/>
  </r>
  <r>
    <x v="5"/>
    <s v="Vehicle Entry"/>
    <x v="6"/>
    <n v="66.8"/>
    <n v="741020"/>
    <x v="2"/>
  </r>
  <r>
    <x v="14"/>
    <s v="Vehicle Entry"/>
    <x v="6"/>
    <n v="71.399999999999991"/>
    <n v="741020"/>
    <x v="2"/>
  </r>
  <r>
    <x v="10"/>
    <s v="Vehicle Fee"/>
    <x v="6"/>
    <n v="62.666666666666671"/>
    <n v="741020"/>
    <x v="2"/>
  </r>
  <r>
    <x v="3"/>
    <s v="Vehicle Fee"/>
    <x v="6"/>
    <n v="26"/>
    <n v="741020"/>
    <x v="2"/>
  </r>
  <r>
    <x v="11"/>
    <s v="Vehicle Fee"/>
    <x v="6"/>
    <n v="526"/>
    <n v="741020"/>
    <x v="2"/>
  </r>
  <r>
    <x v="9"/>
    <s v="Vehicle Fee"/>
    <x v="6"/>
    <n v="762.16666666666663"/>
    <n v="741020"/>
    <x v="2"/>
  </r>
  <r>
    <x v="12"/>
    <s v="Vehicle Fee"/>
    <x v="6"/>
    <n v="5.333333333333333"/>
    <n v="741020"/>
    <x v="2"/>
  </r>
  <r>
    <x v="4"/>
    <s v="Vehicle Fee"/>
    <x v="6"/>
    <n v="73"/>
    <n v="741020"/>
    <x v="2"/>
  </r>
  <r>
    <x v="8"/>
    <s v="Vehicle Fee"/>
    <x v="6"/>
    <n v="1518.8333333333335"/>
    <n v="741020"/>
    <x v="2"/>
  </r>
  <r>
    <x v="4"/>
    <s v="Vent Insulator"/>
    <x v="0"/>
    <n v="2"/>
    <n v="780160"/>
    <x v="0"/>
  </r>
  <r>
    <x v="2"/>
    <s v="Video Production"/>
    <x v="709"/>
    <n v="1"/>
    <m/>
    <x v="5"/>
  </r>
  <r>
    <x v="0"/>
    <s v="Walking stick"/>
    <x v="0"/>
    <n v="21"/>
    <n v="780160"/>
    <x v="0"/>
  </r>
  <r>
    <x v="6"/>
    <s v="Water"/>
    <x v="177"/>
    <n v="47"/>
    <n v="777660"/>
    <x v="0"/>
  </r>
  <r>
    <x v="1"/>
    <s v="WATER - GREAT VALUE"/>
    <x v="177"/>
    <n v="1"/>
    <n v="777660"/>
    <x v="0"/>
  </r>
  <r>
    <x v="0"/>
    <s v="Water Bottle"/>
    <x v="0"/>
    <n v="5"/>
    <n v="780160"/>
    <x v="0"/>
  </r>
  <r>
    <x v="0"/>
    <s v="Water Bottle Bag"/>
    <x v="0"/>
    <n v="6"/>
    <n v="780160"/>
    <x v="0"/>
  </r>
  <r>
    <x v="0"/>
    <s v="Water Bubble"/>
    <x v="0"/>
    <n v="1"/>
    <n v="780160"/>
    <x v="0"/>
  </r>
  <r>
    <x v="2"/>
    <s v="Wedding Expo Vendor Fee"/>
    <x v="178"/>
    <n v="20"/>
    <n v="741000"/>
    <x v="1"/>
  </r>
  <r>
    <x v="5"/>
    <s v="Wetland Field Trip"/>
    <x v="4"/>
    <n v="70"/>
    <n v="781480"/>
    <x v="3"/>
  </r>
  <r>
    <x v="4"/>
    <s v="Wheel Blocks Chock"/>
    <x v="0"/>
    <n v="3"/>
    <n v="780160"/>
    <x v="0"/>
  </r>
  <r>
    <x v="5"/>
    <s v="Whistle"/>
    <x v="0"/>
    <n v="2"/>
    <n v="780160"/>
    <x v="0"/>
  </r>
  <r>
    <x v="4"/>
    <s v="Wifi - Day"/>
    <x v="7"/>
    <n v="12"/>
    <n v="776710"/>
    <x v="4"/>
  </r>
  <r>
    <x v="5"/>
    <s v="Window Decal"/>
    <x v="0"/>
    <n v="2"/>
    <n v="780160"/>
    <x v="0"/>
  </r>
  <r>
    <x v="7"/>
    <s v="Winter Program"/>
    <x v="4"/>
    <n v="198"/>
    <n v="781480"/>
    <x v="3"/>
  </r>
  <r>
    <x v="0"/>
    <s v="wood bead bracelet"/>
    <x v="0"/>
    <n v="9"/>
    <n v="780160"/>
    <x v="0"/>
  </r>
  <r>
    <x v="0"/>
    <s v="Wood Card"/>
    <x v="0"/>
    <n v="2"/>
    <n v="780160"/>
    <x v="0"/>
  </r>
  <r>
    <x v="0"/>
    <s v="Wood Decor"/>
    <x v="0"/>
    <n v="55"/>
    <n v="780160"/>
    <x v="0"/>
  </r>
  <r>
    <x v="1"/>
    <s v="Wooden Coin/Magnet"/>
    <x v="0"/>
    <n v="5"/>
    <n v="780160"/>
    <x v="0"/>
  </r>
  <r>
    <x v="7"/>
    <s v="Wooden Jacobs Ladder"/>
    <x v="0"/>
    <n v="1"/>
    <n v="780160"/>
    <x v="0"/>
  </r>
  <r>
    <x v="1"/>
    <s v="Wooden Pick-Up Sticks Box"/>
    <x v="0"/>
    <n v="2"/>
    <n v="780160"/>
    <x v="0"/>
  </r>
  <r>
    <x v="7"/>
    <s v="Wooden Slide Whistle"/>
    <x v="0"/>
    <n v="1"/>
    <n v="780160"/>
    <x v="0"/>
  </r>
  <r>
    <x v="0"/>
    <s v="wool gloves"/>
    <x v="0"/>
    <n v="7"/>
    <n v="780160"/>
    <x v="0"/>
  </r>
  <r>
    <x v="0"/>
    <s v="wool hat"/>
    <x v="0"/>
    <n v="13"/>
    <n v="780160"/>
    <x v="0"/>
  </r>
  <r>
    <x v="0"/>
    <s v="XL Sled"/>
    <x v="0"/>
    <n v="4"/>
    <n v="780160"/>
    <x v="0"/>
  </r>
  <r>
    <x v="4"/>
    <s v="Yoyo's"/>
    <x v="0"/>
    <n v="1"/>
    <n v="780160"/>
    <x v="0"/>
  </r>
  <r>
    <x v="0"/>
    <s v="Zip Hood"/>
    <x v="0"/>
    <n v="6"/>
    <n v="780160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4">
  <r>
    <s v="Crestmore Manor"/>
    <x v="0"/>
    <x v="0"/>
    <s v="Annual Passes - Boat Launch"/>
    <s v="Annual Passes - Boat Launch"/>
    <m/>
    <n v="1"/>
    <n v="1"/>
    <n v="2"/>
    <m/>
    <n v="4"/>
    <n v="1.3333333333333333"/>
  </r>
  <r>
    <s v="Lake Skinner Recreation Area"/>
    <x v="1"/>
    <x v="0"/>
    <s v="Annual Passes - Boat Launch"/>
    <s v="Annual Passes - Boat Launch"/>
    <n v="41"/>
    <n v="86"/>
    <n v="122"/>
    <n v="112"/>
    <m/>
    <n v="361"/>
    <n v="90.25"/>
  </r>
  <r>
    <s v="Riverside County Web Store"/>
    <x v="1"/>
    <x v="0"/>
    <s v="Annual Passes - Boat Launch"/>
    <s v="Annual Passes - Boat Launch"/>
    <m/>
    <n v="1"/>
    <n v="1"/>
    <n v="2"/>
    <m/>
    <n v="4"/>
    <n v="1.3333333333333333"/>
  </r>
  <r>
    <s v="Lake Skinner Recreation Area"/>
    <x v="1"/>
    <x v="0"/>
    <s v="Annual Passes - Boat Launch"/>
    <s v="AP-Boat Launch Attendance"/>
    <n v="231"/>
    <n v="136"/>
    <n v="233"/>
    <n v="712"/>
    <m/>
    <n v="1312"/>
    <n v="328"/>
  </r>
  <r>
    <s v="Mayflower Regional Park"/>
    <x v="2"/>
    <x v="0"/>
    <s v="Annual Passes - Boat Launch"/>
    <s v="Annual Passes - Boat Launch"/>
    <n v="39"/>
    <n v="59"/>
    <n v="56"/>
    <n v="69"/>
    <m/>
    <n v="223"/>
    <n v="55.75"/>
  </r>
  <r>
    <s v="Mayflower Regional Park"/>
    <x v="2"/>
    <x v="0"/>
    <s v="Annual Passes - Boat Launch"/>
    <s v="AP-Boat Launch Attendance"/>
    <n v="92"/>
    <n v="182"/>
    <n v="248"/>
    <n v="24"/>
    <m/>
    <n v="546"/>
    <n v="136.5"/>
  </r>
  <r>
    <s v="Crestmore Manor"/>
    <x v="0"/>
    <x v="0"/>
    <s v="Annual Passes - Day Use, Family Equestrian Day Use Pass"/>
    <s v="Annual Passes"/>
    <n v="23"/>
    <n v="26"/>
    <n v="49"/>
    <n v="40"/>
    <m/>
    <n v="138"/>
    <n v="34.5"/>
  </r>
  <r>
    <s v="Riverside County Web Store"/>
    <x v="0"/>
    <x v="0"/>
    <s v="Annual Passes - Day Use, Family Equestrian Day Use Pass"/>
    <s v="Annual Passes"/>
    <n v="9"/>
    <n v="21"/>
    <n v="41"/>
    <n v="30"/>
    <m/>
    <n v="101"/>
    <n v="25.25"/>
  </r>
  <r>
    <s v="Crestmore Manor"/>
    <x v="0"/>
    <x v="0"/>
    <s v="Annual Passes - Day Use, Family Equestrian Day Use Pass"/>
    <s v="Annual Pass-Family Upgrade"/>
    <n v="3"/>
    <n v="12"/>
    <n v="37"/>
    <n v="26"/>
    <m/>
    <n v="78"/>
    <n v="19.5"/>
  </r>
  <r>
    <s v="Crestmore Manor"/>
    <x v="0"/>
    <x v="0"/>
    <s v="Annual Passes - Day Use, Family Equestrian Day Use Pass"/>
    <s v="Extension-Covid19"/>
    <m/>
    <n v="1"/>
    <n v="1"/>
    <m/>
    <m/>
    <n v="2"/>
    <n v="1"/>
  </r>
  <r>
    <s v="Gilman Historic Ranch and Wagon Museu"/>
    <x v="3"/>
    <x v="0"/>
    <s v="Annual Passes - Day Use, Family Equestrian Day Use Pass"/>
    <s v="Annual Pass Attendance"/>
    <n v="2"/>
    <m/>
    <m/>
    <m/>
    <m/>
    <n v="2"/>
    <n v="2"/>
  </r>
  <r>
    <s v="Hidden Valley Nature Center"/>
    <x v="4"/>
    <x v="0"/>
    <s v="Annual Passes - Day Use, Family Equestrian Day Use Pass"/>
    <s v="Annual Pass Attendance"/>
    <m/>
    <m/>
    <m/>
    <n v="4"/>
    <m/>
    <n v="4"/>
    <n v="4"/>
  </r>
  <r>
    <s v="Hurkey Creek Park"/>
    <x v="5"/>
    <x v="0"/>
    <s v="Annual Passes - Day Use, Family Equestrian Day Use Pass"/>
    <s v="Annual Pass Attendance"/>
    <m/>
    <n v="22"/>
    <n v="36"/>
    <n v="54"/>
    <m/>
    <n v="112"/>
    <n v="37.333333333333336"/>
  </r>
  <r>
    <s v="Hurkey Creek Park"/>
    <x v="5"/>
    <x v="0"/>
    <s v="Annual Passes - Day Use, Family Equestrian Day Use Pass"/>
    <s v="Annual Passes"/>
    <m/>
    <n v="6"/>
    <n v="7"/>
    <n v="8"/>
    <m/>
    <n v="21"/>
    <n v="7"/>
  </r>
  <r>
    <s v="Hurkey Creek Park"/>
    <x v="5"/>
    <x v="0"/>
    <s v="Annual Passes - Day Use, Family Equestrian Day Use Pass"/>
    <s v="Annual Pass-Family Upgrade"/>
    <m/>
    <n v="5"/>
    <n v="3"/>
    <n v="7"/>
    <m/>
    <n v="15"/>
    <n v="5"/>
  </r>
  <r>
    <s v="Hurkey Creek Park"/>
    <x v="5"/>
    <x v="0"/>
    <s v="Annual Passes - Day Use, Family Equestrian Day Use Pass"/>
    <s v="'Old' Annual Pass"/>
    <n v="0"/>
    <m/>
    <m/>
    <m/>
    <m/>
    <n v="0"/>
    <n v="0"/>
  </r>
  <r>
    <s v="Idyllwild Regional Park"/>
    <x v="6"/>
    <x v="0"/>
    <s v="Annual Passes - Day Use, Family Equestrian Day Use Pass"/>
    <s v="Annual Pass Attendance"/>
    <n v="9"/>
    <n v="112"/>
    <n v="140"/>
    <n v="38"/>
    <m/>
    <n v="299"/>
    <n v="74.75"/>
  </r>
  <r>
    <s v="Idyllwild Regional Park"/>
    <x v="6"/>
    <x v="0"/>
    <s v="Annual Passes - Day Use, Family Equestrian Day Use Pass"/>
    <s v="Annual Passes"/>
    <n v="1"/>
    <n v="12"/>
    <n v="17"/>
    <n v="20"/>
    <m/>
    <n v="50"/>
    <n v="12.5"/>
  </r>
  <r>
    <s v="Idyllwild Regional Park"/>
    <x v="6"/>
    <x v="0"/>
    <s v="Annual Passes - Day Use, Family Equestrian Day Use Pass"/>
    <s v="Annual Pass-Family Upgrade"/>
    <m/>
    <n v="5"/>
    <n v="7"/>
    <n v="6"/>
    <m/>
    <n v="18"/>
    <n v="6"/>
  </r>
  <r>
    <s v="Idyllwild Regional Park"/>
    <x v="6"/>
    <x v="0"/>
    <s v="Annual Passes - Day Use, Family Equestrian Day Use Pass"/>
    <s v="Extension-Covid19"/>
    <m/>
    <m/>
    <m/>
    <n v="1"/>
    <m/>
    <n v="1"/>
    <n v="1"/>
  </r>
  <r>
    <s v="Idyllwild Regional Park"/>
    <x v="6"/>
    <x v="0"/>
    <s v="Annual Passes - Day Use, Family Equestrian Day Use Pass"/>
    <s v="'Old' Annual Pass"/>
    <m/>
    <n v="2"/>
    <m/>
    <m/>
    <m/>
    <n v="2"/>
    <n v="2"/>
  </r>
  <r>
    <s v="Idyllwild Nature Center"/>
    <x v="7"/>
    <x v="0"/>
    <s v="Annual Passes - Day Use, Family Equestrian Day Use Pass"/>
    <s v="Annual Passes"/>
    <m/>
    <m/>
    <m/>
    <n v="1"/>
    <m/>
    <n v="1"/>
    <n v="1"/>
  </r>
  <r>
    <s v="Lake Cahuilla Veterans Regional Park"/>
    <x v="8"/>
    <x v="0"/>
    <s v="Annual Passes - Day Use, Family Equestrian Day Use Pass"/>
    <s v="Annual Pass Attendance"/>
    <n v="389"/>
    <n v="887"/>
    <n v="744"/>
    <n v="724"/>
    <m/>
    <n v="2744"/>
    <n v="686"/>
  </r>
  <r>
    <s v="Lake Cahuilla Veterans Regional Park"/>
    <x v="8"/>
    <x v="0"/>
    <s v="Annual Passes - Day Use, Family Equestrian Day Use Pass"/>
    <s v="Annual Passes"/>
    <n v="27"/>
    <n v="36"/>
    <n v="44"/>
    <n v="38"/>
    <m/>
    <n v="145"/>
    <n v="36.25"/>
  </r>
  <r>
    <s v="Lake Cahuilla Veterans Regional Park"/>
    <x v="8"/>
    <x v="0"/>
    <s v="Annual Passes - Day Use, Family Equestrian Day Use Pass"/>
    <s v="Annual Pass-Family Upgrade"/>
    <n v="1"/>
    <n v="5"/>
    <n v="2"/>
    <n v="6"/>
    <m/>
    <n v="14"/>
    <n v="3.5"/>
  </r>
  <r>
    <s v="Lake Cahuilla Veterans Regional Park"/>
    <x v="8"/>
    <x v="0"/>
    <s v="Annual Passes - Day Use, Family Equestrian Day Use Pass"/>
    <s v="Extension-Covid19"/>
    <m/>
    <n v="1"/>
    <n v="15"/>
    <m/>
    <m/>
    <n v="16"/>
    <n v="8"/>
  </r>
  <r>
    <s v="Lake Skinner Recreation Area"/>
    <x v="1"/>
    <x v="0"/>
    <s v="Annual Passes - Day Use, Family Equestrian Day Use Pass"/>
    <s v="Annual Pass Attendance"/>
    <n v="589"/>
    <n v="988"/>
    <n v="869"/>
    <n v="1857"/>
    <m/>
    <n v="4303"/>
    <n v="1075.75"/>
  </r>
  <r>
    <s v="Lake Skinner Recreation Area"/>
    <x v="1"/>
    <x v="0"/>
    <s v="Annual Passes - Day Use, Family Equestrian Day Use Pass"/>
    <s v="Annual Passes"/>
    <n v="31"/>
    <n v="73"/>
    <n v="131"/>
    <n v="110"/>
    <m/>
    <n v="345"/>
    <n v="86.25"/>
  </r>
  <r>
    <s v="Lake Skinner Recreation Area"/>
    <x v="1"/>
    <x v="0"/>
    <s v="Annual Passes - Day Use, Family Equestrian Day Use Pass"/>
    <s v="Annual Pass-Family Upgrade"/>
    <n v="17"/>
    <n v="37"/>
    <n v="94"/>
    <n v="84"/>
    <m/>
    <n v="232"/>
    <n v="58"/>
  </r>
  <r>
    <s v="Lake Skinner Recreation Area"/>
    <x v="1"/>
    <x v="0"/>
    <s v="Annual Passes - Day Use, Family Equestrian Day Use Pass"/>
    <s v="Extension-Covid19"/>
    <m/>
    <n v="1"/>
    <n v="22"/>
    <n v="1"/>
    <m/>
    <n v="24"/>
    <n v="8"/>
  </r>
  <r>
    <s v="Lake Skinner Recreation Area"/>
    <x v="1"/>
    <x v="0"/>
    <s v="Annual Passes - Day Use, Family Equestrian Day Use Pass"/>
    <s v="'Old' Annual Pass"/>
    <n v="1"/>
    <m/>
    <m/>
    <m/>
    <m/>
    <n v="1"/>
    <n v="1"/>
  </r>
  <r>
    <s v="Mayflower Regional Park"/>
    <x v="2"/>
    <x v="0"/>
    <s v="Annual Passes - Day Use, Family Equestrian Day Use Pass"/>
    <s v="Annual Pass Attendance"/>
    <n v="14"/>
    <n v="82"/>
    <n v="52"/>
    <n v="20"/>
    <m/>
    <n v="168"/>
    <n v="42"/>
  </r>
  <r>
    <s v="Mayflower Regional Park"/>
    <x v="2"/>
    <x v="0"/>
    <s v="Annual Passes - Day Use, Family Equestrian Day Use Pass"/>
    <s v="Annual Passes"/>
    <n v="23"/>
    <n v="35"/>
    <n v="28"/>
    <n v="56"/>
    <m/>
    <n v="142"/>
    <n v="35.5"/>
  </r>
  <r>
    <s v="Mayflower Regional Park"/>
    <x v="2"/>
    <x v="0"/>
    <s v="Annual Passes - Day Use, Family Equestrian Day Use Pass"/>
    <s v="Annual Pass-Family Upgrade"/>
    <n v="3"/>
    <n v="7"/>
    <n v="3"/>
    <n v="2"/>
    <m/>
    <n v="15"/>
    <n v="3.75"/>
  </r>
  <r>
    <s v="McCall Memorial Equestrian Campground"/>
    <x v="9"/>
    <x v="0"/>
    <s v="Annual Passes - Day Use, Family Equestrian Day Use Pass"/>
    <s v="Annual Pass Attendance"/>
    <m/>
    <m/>
    <n v="12"/>
    <n v="78"/>
    <m/>
    <n v="90"/>
    <n v="45"/>
  </r>
  <r>
    <s v="McCall Memorial Equestrian Campground"/>
    <x v="9"/>
    <x v="0"/>
    <s v="Annual Passes - Day Use, Family Equestrian Day Use Pass"/>
    <s v="Annual Passes"/>
    <m/>
    <m/>
    <n v="2"/>
    <n v="2"/>
    <m/>
    <n v="4"/>
    <n v="2"/>
  </r>
  <r>
    <s v="McCall Memorial Equestrian Campground"/>
    <x v="9"/>
    <x v="0"/>
    <s v="Annual Passes - Day Use, Family Equestrian Day Use Pass"/>
    <s v="Annual Pass-Family Upgrade"/>
    <m/>
    <m/>
    <n v="1"/>
    <m/>
    <m/>
    <n v="1"/>
    <n v="1"/>
  </r>
  <r>
    <s v="Rancho Jurupa Regional Park"/>
    <x v="10"/>
    <x v="0"/>
    <s v="Annual Passes - Day Use, Family Equestrian Day Use Pass"/>
    <s v="Annual Pass Attendance"/>
    <n v="737"/>
    <n v="1344"/>
    <n v="2052"/>
    <n v="2498"/>
    <m/>
    <n v="6631"/>
    <n v="1657.75"/>
  </r>
  <r>
    <s v="Rancho Jurupa Regional Park"/>
    <x v="10"/>
    <x v="0"/>
    <s v="Annual Passes - Day Use, Family Equestrian Day Use Pass"/>
    <s v="Annual Passes"/>
    <n v="22"/>
    <n v="48"/>
    <n v="80"/>
    <n v="60"/>
    <m/>
    <n v="210"/>
    <n v="52.5"/>
  </r>
  <r>
    <s v="Rancho Jurupa Regional Park"/>
    <x v="10"/>
    <x v="0"/>
    <s v="Annual Passes - Day Use, Family Equestrian Day Use Pass"/>
    <s v="Annual Pass-Family Upgrade"/>
    <n v="17"/>
    <n v="14"/>
    <n v="32"/>
    <n v="14"/>
    <m/>
    <n v="77"/>
    <n v="19.25"/>
  </r>
  <r>
    <s v="Rancho Jurupa Regional Park"/>
    <x v="10"/>
    <x v="0"/>
    <s v="Annual Passes - Day Use, Family Equestrian Day Use Pass"/>
    <s v="'Old' Annual Pass"/>
    <m/>
    <n v="0"/>
    <n v="2"/>
    <m/>
    <m/>
    <n v="2"/>
    <n v="1"/>
  </r>
  <r>
    <s v="Crestmore Manor"/>
    <x v="0"/>
    <x v="0"/>
    <s v="Annual Passes - Day Use, Veterans (WAIVE)"/>
    <s v="W.A.I.V.E Pass"/>
    <n v="23"/>
    <n v="61"/>
    <n v="65"/>
    <n v="92"/>
    <m/>
    <n v="241"/>
    <n v="60.25"/>
  </r>
  <r>
    <s v="Hurkey Creek Park"/>
    <x v="5"/>
    <x v="0"/>
    <s v="Annual Passes - Day Use, Veterans (WAIVE)"/>
    <s v="W.A.I.V.E Pass"/>
    <m/>
    <n v="7"/>
    <n v="8"/>
    <m/>
    <m/>
    <n v="15"/>
    <n v="7.5"/>
  </r>
  <r>
    <s v="Idyllwild Regional Park"/>
    <x v="6"/>
    <x v="0"/>
    <s v="Annual Passes - Day Use, Veterans (WAIVE)"/>
    <s v="W.A.I.V.E Pass"/>
    <m/>
    <n v="4"/>
    <n v="7"/>
    <n v="2"/>
    <m/>
    <n v="13"/>
    <n v="4.333333333333333"/>
  </r>
  <r>
    <s v="Idyllwild Nature Center"/>
    <x v="7"/>
    <x v="0"/>
    <s v="Annual Passes - Day Use, Veterans (WAIVE)"/>
    <s v="W.A.I.V.E Pass"/>
    <m/>
    <m/>
    <m/>
    <n v="1"/>
    <m/>
    <n v="1"/>
    <n v="1"/>
  </r>
  <r>
    <s v="Lake Cahuilla Veterans Regional Park"/>
    <x v="8"/>
    <x v="0"/>
    <s v="Annual Passes - Day Use, Veterans (WAIVE)"/>
    <s v="W.A.I.V.E Pass"/>
    <n v="10"/>
    <n v="41"/>
    <n v="30"/>
    <n v="17"/>
    <m/>
    <n v="98"/>
    <n v="24.5"/>
  </r>
  <r>
    <s v="Lake Skinner Recreation Area"/>
    <x v="1"/>
    <x v="0"/>
    <s v="Annual Passes - Day Use, Veterans (WAIVE)"/>
    <s v="W.A.I.V.E Pass"/>
    <n v="86"/>
    <n v="186"/>
    <n v="197"/>
    <n v="177"/>
    <m/>
    <n v="646"/>
    <n v="161.5"/>
  </r>
  <r>
    <s v="Rancho Jurupa Regional Park"/>
    <x v="10"/>
    <x v="0"/>
    <s v="Annual Passes - Day Use, Veterans (WAIVE)"/>
    <s v="W.A.I.V.E Pass"/>
    <n v="13"/>
    <n v="29"/>
    <n v="56"/>
    <n v="26"/>
    <m/>
    <n v="124"/>
    <n v="31"/>
  </r>
  <r>
    <s v="Crestmore Manor"/>
    <x v="0"/>
    <x v="1"/>
    <s v="Cleaning/Security Deposit - Community Room"/>
    <s v="Security"/>
    <n v="3"/>
    <n v="8"/>
    <m/>
    <m/>
    <m/>
    <n v="8"/>
    <n v="5.5"/>
  </r>
  <r>
    <s v="Lake Skinner Recreation Area"/>
    <x v="1"/>
    <x v="2"/>
    <s v="Dry Storage - Daily"/>
    <s v="Storage Pass"/>
    <n v="1353"/>
    <n v="2174"/>
    <n v="2734"/>
    <n v="2366"/>
    <m/>
    <n v="8627"/>
    <n v="2156.75"/>
  </r>
  <r>
    <s v="Mayflower Regional Park"/>
    <x v="2"/>
    <x v="2"/>
    <s v="Dry Storage - Daily"/>
    <s v="Storage - (Daily)"/>
    <n v="42"/>
    <n v="96"/>
    <n v="184"/>
    <n v="49"/>
    <m/>
    <n v="371"/>
    <n v="92.75"/>
  </r>
  <r>
    <s v="Crestmore Manor"/>
    <x v="0"/>
    <x v="2"/>
    <s v="Dry Storage - Monthly"/>
    <s v="Storage - (Monthly)"/>
    <m/>
    <m/>
    <m/>
    <n v="1"/>
    <m/>
    <n v="1"/>
    <n v="1"/>
  </r>
  <r>
    <s v="Mayflower Regional Park"/>
    <x v="2"/>
    <x v="2"/>
    <s v="Dry Storage - Monthly"/>
    <s v="Storage - (Monthly)"/>
    <n v="198"/>
    <n v="295"/>
    <n v="445"/>
    <n v="466"/>
    <m/>
    <n v="1404"/>
    <n v="351"/>
  </r>
  <r>
    <s v="Lake Cahuilla Veterans Regional Park"/>
    <x v="8"/>
    <x v="2"/>
    <s v="Dumping/Pumping - Dumping, Non-Camper"/>
    <s v="Dump Fee"/>
    <n v="10"/>
    <n v="13"/>
    <n v="33"/>
    <n v="38"/>
    <m/>
    <n v="94"/>
    <n v="23.5"/>
  </r>
  <r>
    <s v="Lake Skinner Recreation Area"/>
    <x v="1"/>
    <x v="2"/>
    <s v="Dumping/Pumping - Dumping, Non-Camper"/>
    <s v="Dump Fee"/>
    <n v="148"/>
    <n v="246"/>
    <n v="361"/>
    <n v="383"/>
    <m/>
    <n v="1138"/>
    <n v="284.5"/>
  </r>
  <r>
    <s v="Mayflower Regional Park"/>
    <x v="2"/>
    <x v="2"/>
    <s v="Dumping/Pumping - Dumping, Non-Camper"/>
    <s v="Dump Fee"/>
    <n v="8"/>
    <n v="9"/>
    <n v="9"/>
    <n v="25"/>
    <m/>
    <n v="51"/>
    <n v="12.75"/>
  </r>
  <r>
    <s v="Mayflower Regional Park"/>
    <x v="2"/>
    <x v="2"/>
    <s v="Dumping/Pumping - Dumping, Non-Camper"/>
    <s v="Regular Pump Fee"/>
    <n v="3"/>
    <n v="7"/>
    <n v="19"/>
    <n v="38"/>
    <m/>
    <n v="67"/>
    <n v="16.75"/>
  </r>
  <r>
    <s v="Rancho Jurupa Regional Park"/>
    <x v="10"/>
    <x v="2"/>
    <s v="Dumping/Pumping - Dumping, Non-Camper"/>
    <s v="Dump Fee"/>
    <n v="95"/>
    <n v="154"/>
    <n v="322"/>
    <n v="232"/>
    <m/>
    <n v="803"/>
    <n v="200.75"/>
  </r>
  <r>
    <s v="Crestmore Manor"/>
    <x v="0"/>
    <x v="1"/>
    <s v="Extra Rental Time - Decorating Time (per hour)"/>
    <s v="Extra Decorating Time"/>
    <n v="1"/>
    <n v="4"/>
    <m/>
    <n v="1"/>
    <m/>
    <n v="6"/>
    <n v="2"/>
  </r>
  <r>
    <s v="Lake Cahuilla Veterans Regional Park"/>
    <x v="8"/>
    <x v="3"/>
    <s v="Fishing - Adult (16 years and Older) Fishing"/>
    <s v="Day Use Upgrade"/>
    <n v="9"/>
    <n v="17"/>
    <n v="29"/>
    <n v="40"/>
    <m/>
    <n v="95"/>
    <n v="23.75"/>
  </r>
  <r>
    <s v="Lake Cahuilla Veterans Regional Park"/>
    <x v="8"/>
    <x v="3"/>
    <s v="Fishing - Adult (16 years and Older) Fishing"/>
    <s v="Fishing-Day Use (Adult)"/>
    <n v="4437"/>
    <n v="7548"/>
    <n v="11661"/>
    <n v="10048"/>
    <m/>
    <n v="33694"/>
    <n v="8423.5"/>
  </r>
  <r>
    <s v="Lake Skinner Recreation Area"/>
    <x v="1"/>
    <x v="3"/>
    <s v="Fishing - Adult (16 years and Older) Fishing"/>
    <s v="Concessionaire-Fishing (Adult)"/>
    <n v="526"/>
    <n v="1546"/>
    <n v="1546"/>
    <n v="1350"/>
    <m/>
    <n v="4968"/>
    <n v="1242"/>
  </r>
  <r>
    <s v="Lake Skinner Recreation Area"/>
    <x v="1"/>
    <x v="3"/>
    <s v="Fishing - Adult (16 years and Older) Fishing"/>
    <s v="Day Use Upgrade"/>
    <n v="322"/>
    <n v="1126"/>
    <n v="2315"/>
    <n v="3009"/>
    <m/>
    <n v="6772"/>
    <n v="1693"/>
  </r>
  <r>
    <s v="Lake Skinner Recreation Area"/>
    <x v="1"/>
    <x v="3"/>
    <s v="Fishing - Adult (16 years and Older) Fishing"/>
    <s v="Fishing-Day Use (Adult)"/>
    <n v="10794"/>
    <n v="22591"/>
    <n v="31751"/>
    <n v="25269"/>
    <m/>
    <n v="90405"/>
    <n v="22601.25"/>
  </r>
  <r>
    <s v="Rancho Jurupa Regional Park"/>
    <x v="10"/>
    <x v="3"/>
    <s v="Fishing - Adult (16 years and Older) Fishing"/>
    <s v="Day Use Upgrade"/>
    <n v="103"/>
    <n v="173"/>
    <n v="493"/>
    <n v="436"/>
    <m/>
    <n v="1205"/>
    <n v="301.25"/>
  </r>
  <r>
    <s v="Rancho Jurupa Regional Park"/>
    <x v="10"/>
    <x v="2"/>
    <s v="Fishing - Adult (16 years and Older) Fishing"/>
    <s v="Fishing Ticket"/>
    <m/>
    <n v="50"/>
    <n v="448"/>
    <n v="5"/>
    <m/>
    <n v="503"/>
    <n v="167.66666666666666"/>
  </r>
  <r>
    <s v="Rancho Jurupa Regional Park"/>
    <x v="10"/>
    <x v="3"/>
    <s v="Fishing - Adult (16 years and Older) Fishing"/>
    <s v="Fishing-Day Use (Adult)"/>
    <n v="4489"/>
    <n v="6784"/>
    <n v="10905"/>
    <n v="9203"/>
    <m/>
    <n v="31381"/>
    <n v="7845.25"/>
  </r>
  <r>
    <s v="Lake Cahuilla Veterans Regional Park"/>
    <x v="8"/>
    <x v="3"/>
    <s v="Fishing - Youth (Under 16 years) Fishing"/>
    <s v="Fishing-Day Use (Youth)"/>
    <n v="896"/>
    <n v="1297"/>
    <n v="2134"/>
    <n v="1378"/>
    <m/>
    <n v="5705"/>
    <n v="1426.25"/>
  </r>
  <r>
    <s v="Lake Skinner Recreation Area"/>
    <x v="1"/>
    <x v="3"/>
    <s v="Fishing - Youth (Under 16 years) Fishing"/>
    <s v="Concessionaire-Fishing (Youth)"/>
    <n v="674"/>
    <n v="1322"/>
    <n v="1175"/>
    <n v="950"/>
    <m/>
    <n v="4121"/>
    <n v="1030.25"/>
  </r>
  <r>
    <s v="Lake Skinner Recreation Area"/>
    <x v="1"/>
    <x v="3"/>
    <s v="Fishing - Youth (Under 16 years) Fishing"/>
    <s v="Fishing-Day Use (Youth)"/>
    <n v="1445"/>
    <n v="3093"/>
    <n v="4766"/>
    <n v="3219"/>
    <m/>
    <n v="12523"/>
    <n v="3130.75"/>
  </r>
  <r>
    <s v="Rancho Jurupa Regional Park"/>
    <x v="10"/>
    <x v="3"/>
    <s v="Fishing - Youth (Under 16 years) Fishing"/>
    <s v="Fishing-Day Use (Youth)"/>
    <n v="941"/>
    <n v="1400"/>
    <n v="2106"/>
    <n v="1319"/>
    <m/>
    <n v="5766"/>
    <n v="1441.5"/>
  </r>
  <r>
    <s v="Crestmore Manor"/>
    <x v="0"/>
    <x v="3"/>
    <s v="Fishing Books - Adult"/>
    <s v="(Old) Fishing Book Pass"/>
    <m/>
    <m/>
    <m/>
    <n v="-2"/>
    <m/>
    <n v="-2"/>
    <n v="-2"/>
  </r>
  <r>
    <s v="Crestmore Manor"/>
    <x v="0"/>
    <x v="3"/>
    <s v="Fishing Books - Adult"/>
    <s v="Fishing Book Pass"/>
    <m/>
    <n v="1"/>
    <n v="2"/>
    <n v="3"/>
    <m/>
    <n v="6"/>
    <n v="2"/>
  </r>
  <r>
    <s v="Lake Cahuilla Veterans Regional Park"/>
    <x v="8"/>
    <x v="3"/>
    <s v="Fishing Books - Adult"/>
    <s v="(Old) Fishing Book Pass"/>
    <m/>
    <m/>
    <n v="-1"/>
    <m/>
    <m/>
    <n v="-1"/>
    <n v="-1"/>
  </r>
  <r>
    <s v="Lake Cahuilla Veterans Regional Park"/>
    <x v="8"/>
    <x v="3"/>
    <s v="Fishing Books - Adult"/>
    <s v="AP-Fishing Book Attendance"/>
    <n v="243"/>
    <n v="737"/>
    <n v="332"/>
    <n v="394"/>
    <m/>
    <n v="1706"/>
    <n v="426.5"/>
  </r>
  <r>
    <s v="Lake Cahuilla Veterans Regional Park"/>
    <x v="8"/>
    <x v="3"/>
    <s v="Fishing Books - Adult"/>
    <s v="Fishing Book Pass"/>
    <n v="21"/>
    <n v="24"/>
    <n v="20"/>
    <n v="21"/>
    <m/>
    <n v="86"/>
    <n v="21.5"/>
  </r>
  <r>
    <s v="Lake Skinner Recreation Area"/>
    <x v="1"/>
    <x v="3"/>
    <s v="Fishing Books - Adult"/>
    <s v="(Old) Fishing Book Pass"/>
    <m/>
    <n v="0"/>
    <m/>
    <m/>
    <m/>
    <n v="0"/>
    <n v="0"/>
  </r>
  <r>
    <s v="Lake Skinner Recreation Area"/>
    <x v="1"/>
    <x v="3"/>
    <s v="Fishing Books - Adult"/>
    <s v="AP-Fishing Book Attendance"/>
    <n v="207"/>
    <n v="223"/>
    <n v="309"/>
    <n v="858"/>
    <m/>
    <n v="1597"/>
    <n v="399.25"/>
  </r>
  <r>
    <s v="Lake Skinner Recreation Area"/>
    <x v="1"/>
    <x v="3"/>
    <s v="Fishing Books - Adult"/>
    <s v="Fishing Book Pass"/>
    <n v="46"/>
    <n v="110"/>
    <n v="163"/>
    <n v="116"/>
    <m/>
    <n v="435"/>
    <n v="108.75"/>
  </r>
  <r>
    <s v="Riverside County Web Store"/>
    <x v="1"/>
    <x v="3"/>
    <s v="Fishing Books - Adult"/>
    <s v="Fishing Book Pass"/>
    <n v="1"/>
    <n v="6"/>
    <n v="10"/>
    <n v="10"/>
    <m/>
    <n v="27"/>
    <n v="6.75"/>
  </r>
  <r>
    <s v="Rancho Jurupa Regional Park"/>
    <x v="10"/>
    <x v="3"/>
    <s v="Fishing Books - Adult"/>
    <s v="AP-Fishing Book Attendance"/>
    <n v="202"/>
    <n v="204"/>
    <n v="139"/>
    <n v="81"/>
    <m/>
    <n v="626"/>
    <n v="156.5"/>
  </r>
  <r>
    <s v="Rancho Jurupa Regional Park"/>
    <x v="10"/>
    <x v="3"/>
    <s v="Fishing Books - Adult"/>
    <s v="Fishing Book Pass"/>
    <n v="13"/>
    <n v="7"/>
    <n v="17"/>
    <n v="4"/>
    <m/>
    <n v="41"/>
    <n v="10.25"/>
  </r>
  <r>
    <s v="Crestmore Manor"/>
    <x v="0"/>
    <x v="3"/>
    <s v="Fishing Books - Senior 62 &amp; older"/>
    <s v="Fishing Book Pass - Sr 62+"/>
    <m/>
    <n v="1"/>
    <n v="1"/>
    <n v="5"/>
    <m/>
    <n v="7"/>
    <n v="2.3333333333333335"/>
  </r>
  <r>
    <s v="Lake Cahuilla Veterans Regional Park"/>
    <x v="8"/>
    <x v="3"/>
    <s v="Fishing Books - Senior 62 &amp; older"/>
    <s v="Fishing Book Pass - Sr 62+"/>
    <n v="13"/>
    <n v="22"/>
    <n v="15"/>
    <n v="8"/>
    <m/>
    <n v="58"/>
    <n v="14.5"/>
  </r>
  <r>
    <s v="Lake Skinner Recreation Area"/>
    <x v="1"/>
    <x v="3"/>
    <s v="Fishing Books - Senior 62 &amp; older"/>
    <s v="Fishing Book Pass - Sr 62+"/>
    <n v="49"/>
    <n v="97"/>
    <n v="103"/>
    <n v="67"/>
    <m/>
    <n v="316"/>
    <n v="79"/>
  </r>
  <r>
    <s v="Rancho Jurupa Regional Park"/>
    <x v="10"/>
    <x v="3"/>
    <s v="Fishing Books - Senior 62 &amp; older"/>
    <s v="Fishing Book Pass - Sr 62+"/>
    <n v="12"/>
    <n v="12"/>
    <n v="7"/>
    <n v="3"/>
    <m/>
    <n v="34"/>
    <n v="8.5"/>
  </r>
  <r>
    <s v="Lake Skinner Recreation Area"/>
    <x v="1"/>
    <x v="2"/>
    <s v="Outdoor Space Rental - Amphitheater/XL Shelter"/>
    <s v="Amphitheater-WD"/>
    <m/>
    <n v="1"/>
    <m/>
    <m/>
    <m/>
    <n v="1"/>
    <n v="1"/>
  </r>
  <r>
    <s v="Lake Skinner Recreation Area"/>
    <x v="1"/>
    <x v="2"/>
    <s v="Outdoor Space Rental - Amphitheater/XL Shelter"/>
    <s v="Amphitheater-WE"/>
    <n v="2"/>
    <n v="3"/>
    <m/>
    <n v="0"/>
    <m/>
    <n v="5"/>
    <n v="1.6666666666666667"/>
  </r>
  <r>
    <s v="Rancho Jurupa Regional Park"/>
    <x v="10"/>
    <x v="2"/>
    <s v="Outdoor Space Rental - Amphitheater/XL Shelter"/>
    <s v="Shelters (Up to 100 Guests)-WD"/>
    <n v="10"/>
    <n v="11"/>
    <n v="4"/>
    <n v="18"/>
    <m/>
    <n v="43"/>
    <n v="10.75"/>
  </r>
  <r>
    <s v="Rancho Jurupa Regional Park"/>
    <x v="10"/>
    <x v="2"/>
    <s v="Outdoor Space Rental - Amphitheater/XL Shelter"/>
    <s v="Shelters (Up to 100 Guests)-WE"/>
    <n v="31"/>
    <n v="32"/>
    <n v="7"/>
    <n v="33"/>
    <m/>
    <n v="103"/>
    <n v="25.75"/>
  </r>
  <r>
    <s v="Hurkey Creek Park"/>
    <x v="5"/>
    <x v="2"/>
    <s v="Outdoor Space Rental - Group Day Use Reservation (Min. Req. 40 people at $240)"/>
    <s v="Day Use-WD"/>
    <n v="4"/>
    <m/>
    <n v="1"/>
    <n v="1"/>
    <m/>
    <n v="6"/>
    <n v="2"/>
  </r>
  <r>
    <s v="Hurkey Creek Park"/>
    <x v="5"/>
    <x v="2"/>
    <s v="Outdoor Space Rental - Group Day Use Reservation (Min. Req. 40 people at $240)"/>
    <s v="Day Use-WE"/>
    <n v="1"/>
    <n v="1"/>
    <n v="1"/>
    <n v="4"/>
    <m/>
    <n v="7"/>
    <n v="1.75"/>
  </r>
  <r>
    <s v="Lake Skinner Recreation Area"/>
    <x v="1"/>
    <x v="2"/>
    <s v="Outdoor Space Rental - Group Day Use Reservation (Min. Req. 40 people at $240)"/>
    <s v="Day Use-WD"/>
    <m/>
    <n v="1"/>
    <n v="2"/>
    <m/>
    <m/>
    <n v="3"/>
    <n v="1.5"/>
  </r>
  <r>
    <s v="Lake Skinner Recreation Area"/>
    <x v="1"/>
    <x v="2"/>
    <s v="Outdoor Space Rental - Group Day Use Reservation (Min. Req. 40 people at $240)"/>
    <s v="Day Use-WE"/>
    <n v="2"/>
    <n v="7"/>
    <n v="1"/>
    <m/>
    <m/>
    <n v="10"/>
    <n v="3.3333333333333335"/>
  </r>
  <r>
    <s v="Rancho Jurupa Regional Park"/>
    <x v="10"/>
    <x v="2"/>
    <s v="Outdoor Space Rental - Group Day Use Reservation (Min. Req. 40 people at $240)"/>
    <s v="Day Use-WD"/>
    <m/>
    <m/>
    <m/>
    <n v="1"/>
    <m/>
    <n v="1"/>
    <n v="1"/>
  </r>
  <r>
    <s v="Lake Cahuilla Veterans Regional Park"/>
    <x v="8"/>
    <x v="2"/>
    <s v="Outdoor Space Rental - Large Shelter"/>
    <s v="Shelters (Up to 40 Guests)-WD"/>
    <n v="3"/>
    <n v="12"/>
    <m/>
    <m/>
    <m/>
    <n v="15"/>
    <n v="7.5"/>
  </r>
  <r>
    <s v="Lake Cahuilla Veterans Regional Park"/>
    <x v="8"/>
    <x v="2"/>
    <s v="Outdoor Space Rental - Large Shelter"/>
    <s v="Shelters (Up to 40 Guests)-WE"/>
    <n v="9"/>
    <n v="12"/>
    <m/>
    <n v="7"/>
    <m/>
    <n v="28"/>
    <n v="9.3333333333333339"/>
  </r>
  <r>
    <s v="Lake Cahuilla Veterans Regional Park"/>
    <x v="8"/>
    <x v="2"/>
    <s v="Outdoor Space Rental - Large Shelter"/>
    <s v="Shelters (Up to 60 Guests)-WD"/>
    <m/>
    <n v="2"/>
    <m/>
    <n v="1"/>
    <m/>
    <n v="3"/>
    <n v="1.5"/>
  </r>
  <r>
    <s v="Lake Cahuilla Veterans Regional Park"/>
    <x v="8"/>
    <x v="2"/>
    <s v="Outdoor Space Rental - Large Shelter"/>
    <s v="Shelters (Up to 60 Guests)-WE"/>
    <n v="1"/>
    <n v="4"/>
    <m/>
    <n v="2"/>
    <m/>
    <n v="7"/>
    <n v="2.3333333333333335"/>
  </r>
  <r>
    <s v="Lake Skinner Recreation Area"/>
    <x v="1"/>
    <x v="2"/>
    <s v="Outdoor Space Rental - Large Shelter"/>
    <s v="Shelters (Up to 30 Guests)-WD"/>
    <n v="7"/>
    <n v="3"/>
    <m/>
    <n v="7"/>
    <m/>
    <n v="17"/>
    <n v="5.666666666666667"/>
  </r>
  <r>
    <s v="Lake Skinner Recreation Area"/>
    <x v="1"/>
    <x v="2"/>
    <s v="Outdoor Space Rental - Large Shelter"/>
    <s v="Shelters (Up to 30 Guests)-WE"/>
    <n v="7"/>
    <n v="6"/>
    <n v="3"/>
    <n v="17"/>
    <m/>
    <n v="33"/>
    <n v="8.25"/>
  </r>
  <r>
    <s v="Lake Skinner Recreation Area"/>
    <x v="1"/>
    <x v="2"/>
    <s v="Outdoor Space Rental - Large Shelter"/>
    <s v="Shelters (Up to 65 Guests)-WD"/>
    <n v="2"/>
    <n v="3"/>
    <m/>
    <n v="2"/>
    <m/>
    <n v="7"/>
    <n v="2.3333333333333335"/>
  </r>
  <r>
    <s v="Lake Skinner Recreation Area"/>
    <x v="1"/>
    <x v="2"/>
    <s v="Outdoor Space Rental - Large Shelter"/>
    <s v="Shelters (Up to 65 Guests)-WE"/>
    <n v="7"/>
    <n v="7"/>
    <n v="1"/>
    <n v="7"/>
    <m/>
    <n v="22"/>
    <n v="5.5"/>
  </r>
  <r>
    <s v="Mayflower Regional Park"/>
    <x v="2"/>
    <x v="2"/>
    <s v="Outdoor Space Rental - Large Shelter"/>
    <s v="Shelters (Up to 40 Guests)-WE"/>
    <m/>
    <n v="1"/>
    <m/>
    <n v="2"/>
    <m/>
    <n v="3"/>
    <n v="1.5"/>
  </r>
  <r>
    <s v="Rancho Jurupa Regional Park"/>
    <x v="10"/>
    <x v="2"/>
    <s v="Outdoor Space Rental - Large Shelter"/>
    <s v="Shelters (Up to 30 Guests)-WD"/>
    <n v="3"/>
    <n v="4"/>
    <m/>
    <n v="1"/>
    <m/>
    <n v="8"/>
    <n v="2.6666666666666665"/>
  </r>
  <r>
    <s v="Rancho Jurupa Regional Park"/>
    <x v="10"/>
    <x v="2"/>
    <s v="Outdoor Space Rental - Large Shelter"/>
    <s v="Shelters (Up to 30 Guests)-WE"/>
    <n v="12"/>
    <n v="10"/>
    <n v="1"/>
    <n v="28"/>
    <m/>
    <n v="51"/>
    <n v="12.75"/>
  </r>
  <r>
    <s v="Rancho Jurupa Regional Park"/>
    <x v="10"/>
    <x v="2"/>
    <s v="Outdoor Space Rental - Large Shelter"/>
    <s v="Shelters (Up to 50 Guests)-WD"/>
    <n v="3"/>
    <n v="1"/>
    <n v="0"/>
    <n v="2"/>
    <m/>
    <n v="6"/>
    <n v="1.5"/>
  </r>
  <r>
    <s v="Rancho Jurupa Regional Park"/>
    <x v="10"/>
    <x v="2"/>
    <s v="Outdoor Space Rental - Large Shelter"/>
    <s v="Shelters (Up to 50 Guests)-WE"/>
    <n v="9"/>
    <n v="8"/>
    <n v="2"/>
    <n v="15"/>
    <m/>
    <n v="34"/>
    <n v="8.5"/>
  </r>
  <r>
    <s v="Mayflower Regional Park"/>
    <x v="2"/>
    <x v="2"/>
    <s v="Outdoor Space Rental - Small Shelter"/>
    <s v="Shelters-Small (Up to 8 Guests"/>
    <m/>
    <n v="1"/>
    <m/>
    <m/>
    <m/>
    <n v="1"/>
    <n v="1"/>
  </r>
  <r>
    <s v="Crestmore Manor"/>
    <x v="0"/>
    <x v="4"/>
    <s v="Park Admission - Adult Day Use"/>
    <s v="Additional Day Use Guest"/>
    <n v="2739"/>
    <n v="5058"/>
    <n v="1"/>
    <n v="10"/>
    <m/>
    <n v="7808"/>
    <n v="1952"/>
  </r>
  <r>
    <s v="Crestmore Manor"/>
    <x v="0"/>
    <x v="4"/>
    <s v="Park Admission - Adult Day Use"/>
    <s v="Prepaid Day Use Pass"/>
    <n v="252"/>
    <n v="195"/>
    <m/>
    <n v="2765"/>
    <m/>
    <n v="3212"/>
    <n v="1070.6666666666667"/>
  </r>
  <r>
    <s v="Gilman Historic Ranch and Wagon Museu"/>
    <x v="3"/>
    <x v="4"/>
    <s v="Park Admission - Adult Day Use"/>
    <s v="Day Use (Adult)"/>
    <n v="45"/>
    <n v="47"/>
    <n v="52"/>
    <n v="34"/>
    <m/>
    <n v="178"/>
    <n v="44.5"/>
  </r>
  <r>
    <s v="Gilman Historic Ranch and Wagon Museu"/>
    <x v="3"/>
    <x v="4"/>
    <s v="Park Admission - Adult Day Use"/>
    <s v="Look Pass"/>
    <m/>
    <n v="1"/>
    <m/>
    <m/>
    <m/>
    <n v="1"/>
    <n v="1"/>
  </r>
  <r>
    <s v="Hurkey Creek Park"/>
    <x v="5"/>
    <x v="4"/>
    <s v="Park Admission - Adult Day Use"/>
    <s v="Admissions-Adult Camp.Visitor"/>
    <m/>
    <n v="61"/>
    <n v="145"/>
    <n v="125"/>
    <m/>
    <n v="331"/>
    <n v="110.33333333333333"/>
  </r>
  <r>
    <s v="Hurkey Creek Park"/>
    <x v="5"/>
    <x v="4"/>
    <s v="Park Admission - Adult Day Use"/>
    <s v="Day Use (Adult)"/>
    <n v="955"/>
    <n v="3843"/>
    <n v="9199"/>
    <n v="5159"/>
    <m/>
    <n v="19156"/>
    <n v="4789"/>
  </r>
  <r>
    <s v="Hurkey Creek Park"/>
    <x v="5"/>
    <x v="4"/>
    <s v="Park Admission - Adult Day Use"/>
    <s v="Friends Members"/>
    <m/>
    <m/>
    <n v="2"/>
    <n v="1"/>
    <m/>
    <n v="3"/>
    <n v="1.5"/>
  </r>
  <r>
    <s v="Hurkey Creek Park"/>
    <x v="5"/>
    <x v="4"/>
    <s v="Park Admission - Adult Day Use"/>
    <s v="Park Attendance-Events"/>
    <m/>
    <m/>
    <m/>
    <n v="46"/>
    <m/>
    <n v="46"/>
    <n v="46"/>
  </r>
  <r>
    <s v="Idyllwild Regional Park"/>
    <x v="6"/>
    <x v="4"/>
    <s v="Park Admission - Adult Day Use"/>
    <s v="Admissions-Adult Camp.Visitor"/>
    <m/>
    <m/>
    <n v="20"/>
    <n v="19"/>
    <m/>
    <n v="39"/>
    <n v="19.5"/>
  </r>
  <r>
    <s v="Idyllwild Regional Park"/>
    <x v="6"/>
    <x v="4"/>
    <s v="Park Admission - Adult Day Use"/>
    <s v="Day Use (Adult)"/>
    <n v="1088"/>
    <n v="4975"/>
    <n v="12715"/>
    <n v="6968"/>
    <m/>
    <n v="25746"/>
    <n v="6436.5"/>
  </r>
  <r>
    <s v="Idyllwild Regional Park"/>
    <x v="6"/>
    <x v="4"/>
    <s v="Park Admission - Adult Day Use"/>
    <s v="Friends Pass-Idyllwild"/>
    <m/>
    <n v="364"/>
    <n v="550"/>
    <n v="90"/>
    <m/>
    <n v="1004"/>
    <n v="334.66666666666669"/>
  </r>
  <r>
    <s v="Idyllwild Regional Park"/>
    <x v="6"/>
    <x v="4"/>
    <s v="Park Admission - Adult Day Use"/>
    <s v="Park Attendance-Events"/>
    <m/>
    <m/>
    <n v="16"/>
    <m/>
    <m/>
    <n v="16"/>
    <n v="16"/>
  </r>
  <r>
    <s v="Idyllwild Nature Center"/>
    <x v="7"/>
    <x v="4"/>
    <s v="Park Admission - Adult Day Use"/>
    <s v="Day Use (Adult)"/>
    <n v="4154"/>
    <n v="8127"/>
    <n v="11311"/>
    <n v="12507"/>
    <m/>
    <n v="36099"/>
    <n v="9024.75"/>
  </r>
  <r>
    <s v="Idyllwild Nature Center"/>
    <x v="7"/>
    <x v="4"/>
    <s v="Park Admission - Adult Day Use"/>
    <s v="Friends Members"/>
    <n v="2"/>
    <m/>
    <m/>
    <m/>
    <m/>
    <n v="2"/>
    <n v="2"/>
  </r>
  <r>
    <s v="Idyllwild Nature Center"/>
    <x v="7"/>
    <x v="4"/>
    <s v="Park Admission - Adult Day Use"/>
    <s v="Friends Pass-Idyllwild"/>
    <n v="118"/>
    <n v="1293"/>
    <n v="1600"/>
    <n v="7339"/>
    <m/>
    <n v="10350"/>
    <n v="2587.5"/>
  </r>
  <r>
    <s v="Idyllwild Nature Center"/>
    <x v="7"/>
    <x v="4"/>
    <s v="Park Admission - Adult Day Use"/>
    <s v="Look Pass"/>
    <n v="8"/>
    <n v="42"/>
    <m/>
    <n v="6"/>
    <m/>
    <n v="56"/>
    <n v="18.666666666666668"/>
  </r>
  <r>
    <s v="Jensen Alvarado Historic Ranch &amp; Museum"/>
    <x v="11"/>
    <x v="4"/>
    <s v="Park Admission - Adult Day Use"/>
    <s v="Day Use (Adult)"/>
    <n v="8"/>
    <n v="0"/>
    <m/>
    <n v="16"/>
    <m/>
    <n v="24"/>
    <n v="8"/>
  </r>
  <r>
    <s v="Lake Cahuilla Veterans Regional Park"/>
    <x v="8"/>
    <x v="4"/>
    <s v="Park Admission - Adult Day Use"/>
    <s v="Admissions-Adult Camp.Visitor"/>
    <m/>
    <n v="2"/>
    <n v="103"/>
    <n v="70"/>
    <m/>
    <n v="175"/>
    <n v="58.333333333333336"/>
  </r>
  <r>
    <s v="Lake Cahuilla Veterans Regional Park"/>
    <x v="8"/>
    <x v="4"/>
    <s v="Park Admission - Adult Day Use"/>
    <s v="Day Use (Adult)"/>
    <n v="6819"/>
    <n v="8704"/>
    <n v="10758"/>
    <n v="9721"/>
    <m/>
    <n v="36002"/>
    <n v="9000.5"/>
  </r>
  <r>
    <s v="Lake Cahuilla Veterans Regional Park"/>
    <x v="8"/>
    <x v="4"/>
    <s v="Park Admission - Adult Day Use"/>
    <s v="Event/Holiday Guest Count"/>
    <n v="1922"/>
    <n v="512"/>
    <n v="908"/>
    <n v="259"/>
    <m/>
    <n v="3601"/>
    <n v="900.25"/>
  </r>
  <r>
    <s v="Lake Cahuilla Veterans Regional Park"/>
    <x v="8"/>
    <x v="4"/>
    <s v="Park Admission - Adult Day Use"/>
    <s v="Look Pass"/>
    <n v="4220"/>
    <n v="4747"/>
    <n v="6393"/>
    <n v="4648"/>
    <m/>
    <n v="20008"/>
    <n v="5002"/>
  </r>
  <r>
    <s v="Lake Cahuilla Veterans Regional Park"/>
    <x v="8"/>
    <x v="4"/>
    <s v="Park Admission - Adult Day Use"/>
    <s v="Park Attendance-Events"/>
    <n v="5"/>
    <n v="342"/>
    <n v="1"/>
    <m/>
    <m/>
    <n v="348"/>
    <n v="116"/>
  </r>
  <r>
    <s v="Lake Skinner Recreation Area"/>
    <x v="1"/>
    <x v="4"/>
    <s v="Park Admission - Adult Day Use"/>
    <s v="Admissions-Adult Camp.Visitor"/>
    <m/>
    <n v="54"/>
    <n v="741"/>
    <n v="542"/>
    <m/>
    <n v="1337"/>
    <n v="445.66666666666669"/>
  </r>
  <r>
    <s v="Lake Skinner Recreation Area"/>
    <x v="1"/>
    <x v="4"/>
    <s v="Park Admission - Adult Day Use"/>
    <s v="Day Use (Adult)"/>
    <n v="11922"/>
    <n v="22579"/>
    <n v="38972"/>
    <n v="37594"/>
    <m/>
    <n v="111067"/>
    <n v="27766.75"/>
  </r>
  <r>
    <s v="Lake Skinner Recreation Area"/>
    <x v="1"/>
    <x v="4"/>
    <s v="Park Admission - Adult Day Use"/>
    <s v="Event/Holiday Guest Count"/>
    <n v="29"/>
    <n v="454"/>
    <n v="121"/>
    <n v="109"/>
    <m/>
    <n v="713"/>
    <n v="178.25"/>
  </r>
  <r>
    <s v="Lake Skinner Recreation Area"/>
    <x v="1"/>
    <x v="4"/>
    <s v="Park Admission - Adult Day Use"/>
    <s v="Look Pass"/>
    <n v="1928"/>
    <n v="2538"/>
    <n v="3328"/>
    <n v="3115"/>
    <m/>
    <n v="10909"/>
    <n v="2727.25"/>
  </r>
  <r>
    <s v="Lake Skinner Recreation Area"/>
    <x v="1"/>
    <x v="4"/>
    <s v="Park Admission - Adult Day Use"/>
    <s v="Park Attendance-Events"/>
    <n v="2225"/>
    <n v="2307"/>
    <n v="54"/>
    <n v="64"/>
    <m/>
    <n v="4650"/>
    <n v="1162.5"/>
  </r>
  <r>
    <s v="Lake Skinner Recreation Area"/>
    <x v="1"/>
    <x v="4"/>
    <s v="Park Admission - Adult Day Use"/>
    <s v="Prepaid Day Use Pass"/>
    <m/>
    <m/>
    <n v="1"/>
    <n v="1"/>
    <m/>
    <n v="2"/>
    <n v="1"/>
  </r>
  <r>
    <s v="Lawler Alpine"/>
    <x v="12"/>
    <x v="4"/>
    <s v="Park Admission - Adult Day Use"/>
    <s v="Park Attendance"/>
    <n v="1"/>
    <n v="55"/>
    <m/>
    <m/>
    <m/>
    <n v="56"/>
    <n v="28"/>
  </r>
  <r>
    <s v="Lawler Lodge"/>
    <x v="12"/>
    <x v="4"/>
    <s v="Park Admission - Adult Day Use"/>
    <s v="Park Attendance"/>
    <m/>
    <n v="2"/>
    <m/>
    <n v="1"/>
    <m/>
    <n v="3"/>
    <n v="1.5"/>
  </r>
  <r>
    <s v="Mayflower Regional Park"/>
    <x v="2"/>
    <x v="4"/>
    <s v="Park Admission - Adult Day Use"/>
    <s v="Admissions-Adult Camp.Visitor"/>
    <m/>
    <n v="22"/>
    <n v="17"/>
    <m/>
    <m/>
    <n v="39"/>
    <n v="19.5"/>
  </r>
  <r>
    <s v="Mayflower Regional Park"/>
    <x v="2"/>
    <x v="4"/>
    <s v="Park Admission - Adult Day Use"/>
    <s v="Day Use (Adult)"/>
    <n v="529"/>
    <n v="3089"/>
    <n v="5239"/>
    <n v="3138"/>
    <m/>
    <n v="11995"/>
    <n v="2998.75"/>
  </r>
  <r>
    <s v="Mayflower Regional Park"/>
    <x v="2"/>
    <x v="4"/>
    <s v="Park Admission - Adult Day Use"/>
    <s v="Look Pass"/>
    <n v="50"/>
    <n v="441"/>
    <n v="831"/>
    <n v="268"/>
    <m/>
    <n v="1590"/>
    <n v="397.5"/>
  </r>
  <r>
    <s v="Mayflower Regional Park"/>
    <x v="2"/>
    <x v="4"/>
    <s v="Park Admission - Adult Day Use"/>
    <s v="Park Attendance-Events"/>
    <n v="36"/>
    <n v="4"/>
    <m/>
    <m/>
    <m/>
    <n v="40"/>
    <n v="20"/>
  </r>
  <r>
    <s v="McCall Memorial Equestrian Campground"/>
    <x v="9"/>
    <x v="4"/>
    <s v="Park Admission - Adult Day Use"/>
    <s v="Day Use (Adult)"/>
    <m/>
    <n v="55"/>
    <n v="319"/>
    <n v="104"/>
    <m/>
    <n v="478"/>
    <n v="159.33333333333334"/>
  </r>
  <r>
    <s v="Rancho Jurupa Regional Park"/>
    <x v="10"/>
    <x v="4"/>
    <s v="Park Admission - Adult Day Use"/>
    <s v="Admissions-Adult Camp.Visitor"/>
    <m/>
    <n v="31"/>
    <n v="626"/>
    <n v="523"/>
    <m/>
    <n v="1180"/>
    <n v="393.33333333333331"/>
  </r>
  <r>
    <s v="Rancho Jurupa Regional Park"/>
    <x v="10"/>
    <x v="4"/>
    <s v="Park Admission - Adult Day Use"/>
    <s v="Day Use (Adult)"/>
    <n v="8675"/>
    <n v="13332"/>
    <n v="17604"/>
    <n v="25012"/>
    <m/>
    <n v="64623"/>
    <n v="16155.75"/>
  </r>
  <r>
    <s v="Rancho Jurupa Regional Park"/>
    <x v="10"/>
    <x v="4"/>
    <s v="Park Admission - Adult Day Use"/>
    <s v="Event/Holiday Guest Count"/>
    <n v="82"/>
    <m/>
    <m/>
    <n v="2"/>
    <m/>
    <n v="84"/>
    <n v="42"/>
  </r>
  <r>
    <s v="Rancho Jurupa Regional Park"/>
    <x v="10"/>
    <x v="4"/>
    <s v="Park Admission - Adult Day Use"/>
    <s v="Look Pass"/>
    <m/>
    <n v="221"/>
    <n v="117"/>
    <n v="34"/>
    <m/>
    <n v="372"/>
    <n v="124"/>
  </r>
  <r>
    <s v="Rancho Jurupa Regional Park"/>
    <x v="10"/>
    <x v="4"/>
    <s v="Park Admission - Adult Day Use"/>
    <s v="Park Attendance-Events"/>
    <n v="3"/>
    <n v="3"/>
    <n v="64"/>
    <n v="214"/>
    <m/>
    <n v="284"/>
    <n v="71"/>
  </r>
  <r>
    <s v="Santa Rosa Plateau Ecological Reserve"/>
    <x v="13"/>
    <x v="4"/>
    <s v="Park Admission - Adult Day Use"/>
    <s v="Day Use (Adult)"/>
    <n v="476"/>
    <m/>
    <m/>
    <m/>
    <m/>
    <n v="476"/>
    <n v="476"/>
  </r>
  <r>
    <s v="Hurkey Creek Park"/>
    <x v="5"/>
    <x v="4"/>
    <s v="Park Admission - Adult Snow Play"/>
    <s v="Snow Play (Adult)"/>
    <n v="11"/>
    <n v="332"/>
    <n v="163"/>
    <n v="44"/>
    <m/>
    <n v="550"/>
    <n v="137.5"/>
  </r>
  <r>
    <s v="Idyllwild Regional Park"/>
    <x v="6"/>
    <x v="4"/>
    <s v="Park Admission - Adult Snow Play"/>
    <s v="Snow Play (Adult)"/>
    <n v="838"/>
    <n v="1920"/>
    <n v="2327"/>
    <n v="2911"/>
    <m/>
    <n v="7996"/>
    <n v="1999"/>
  </r>
  <r>
    <s v="Idyllwild Nature Center"/>
    <x v="7"/>
    <x v="4"/>
    <s v="Park Admission - Adult Snow Play"/>
    <s v="Snow Play (Adult)"/>
    <n v="653"/>
    <n v="1205"/>
    <n v="990"/>
    <n v="755"/>
    <m/>
    <n v="3603"/>
    <n v="900.75"/>
  </r>
  <r>
    <s v="McCall Memorial Equestrian Campground"/>
    <x v="9"/>
    <x v="4"/>
    <s v="Park Admission - Adult Snow Play"/>
    <s v="Snow Play (Adult)"/>
    <m/>
    <m/>
    <n v="140"/>
    <n v="20"/>
    <m/>
    <n v="160"/>
    <n v="80"/>
  </r>
  <r>
    <s v="Lake Skinner Recreation Area"/>
    <x v="1"/>
    <x v="2"/>
    <s v="Park Admission - Boat Launch"/>
    <s v="Boat Launch - Day Use"/>
    <n v="2291"/>
    <n v="4932"/>
    <n v="6119"/>
    <n v="5374"/>
    <m/>
    <n v="18716"/>
    <n v="4679"/>
  </r>
  <r>
    <s v="Mayflower Regional Park"/>
    <x v="2"/>
    <x v="2"/>
    <s v="Park Admission - Boat Launch"/>
    <s v="Boat Launch - Day Use"/>
    <n v="304"/>
    <n v="1013"/>
    <n v="1358"/>
    <n v="827"/>
    <m/>
    <n v="3502"/>
    <n v="875.5"/>
  </r>
  <r>
    <s v="Hurkey Creek Park"/>
    <x v="5"/>
    <x v="4"/>
    <s v="Park Admission - Child Snow Play"/>
    <s v="Snow Day (Child)"/>
    <n v="4"/>
    <n v="198"/>
    <n v="103"/>
    <n v="42"/>
    <m/>
    <n v="347"/>
    <n v="86.75"/>
  </r>
  <r>
    <s v="Idyllwild Regional Park"/>
    <x v="6"/>
    <x v="4"/>
    <s v="Park Admission - Child Snow Play"/>
    <s v="Snow Day (Child)"/>
    <n v="612"/>
    <n v="1263"/>
    <n v="1454"/>
    <n v="1515"/>
    <m/>
    <n v="4844"/>
    <n v="1211"/>
  </r>
  <r>
    <s v="Idyllwild Nature Center"/>
    <x v="7"/>
    <x v="4"/>
    <s v="Park Admission - Child Snow Play"/>
    <s v="Snow Day (Child)"/>
    <n v="317"/>
    <n v="759"/>
    <n v="994"/>
    <n v="1307"/>
    <m/>
    <n v="3377"/>
    <n v="844.25"/>
  </r>
  <r>
    <s v="McCall Memorial Equestrian Campground"/>
    <x v="9"/>
    <x v="4"/>
    <s v="Park Admission - Child Snow Play"/>
    <s v="Snow Day (Child)"/>
    <m/>
    <n v="2"/>
    <n v="75"/>
    <n v="6"/>
    <m/>
    <n v="83"/>
    <n v="27.666666666666668"/>
  </r>
  <r>
    <s v="Idyllwild Nature Center"/>
    <x v="7"/>
    <x v="4"/>
    <s v="Park Admission - Interpretive, Adult Entry"/>
    <s v="Passer by"/>
    <n v="2"/>
    <m/>
    <m/>
    <m/>
    <m/>
    <n v="2"/>
    <n v="2"/>
  </r>
  <r>
    <s v="Crestmore Manor"/>
    <x v="0"/>
    <x v="4"/>
    <s v="Park Admission - Persons w/Disabilities"/>
    <s v="Discount Pass for Persons with"/>
    <n v="14"/>
    <n v="5"/>
    <n v="19"/>
    <n v="21"/>
    <m/>
    <n v="59"/>
    <n v="14.75"/>
  </r>
  <r>
    <s v="Idyllwild Regional Park"/>
    <x v="6"/>
    <x v="4"/>
    <s v="Park Admission - Persons w/Disabilities"/>
    <s v="Discount Pass for Persons with"/>
    <m/>
    <m/>
    <n v="2"/>
    <m/>
    <m/>
    <n v="2"/>
    <n v="2"/>
  </r>
  <r>
    <s v="Lake Cahuilla Veterans Regional Park"/>
    <x v="8"/>
    <x v="4"/>
    <s v="Park Admission - Persons w/Disabilities"/>
    <s v="Discount Pass for Persons with"/>
    <n v="1"/>
    <n v="1"/>
    <n v="5"/>
    <n v="1"/>
    <m/>
    <n v="8"/>
    <n v="2"/>
  </r>
  <r>
    <s v="Lake Skinner Recreation Area"/>
    <x v="1"/>
    <x v="4"/>
    <s v="Park Admission - Persons w/Disabilities"/>
    <s v="Discount Pass for Persons with"/>
    <n v="7"/>
    <n v="19"/>
    <n v="27"/>
    <n v="19"/>
    <m/>
    <n v="72"/>
    <n v="18"/>
  </r>
  <r>
    <s v="Rancho Jurupa Regional Park"/>
    <x v="10"/>
    <x v="4"/>
    <s v="Park Admission - Persons w/Disabilities"/>
    <s v="Discount Pass for Persons with"/>
    <n v="7"/>
    <n v="5"/>
    <n v="5"/>
    <n v="8"/>
    <m/>
    <n v="25"/>
    <n v="6.25"/>
  </r>
  <r>
    <s v="Rancho Jurupa Regional Park"/>
    <x v="10"/>
    <x v="4"/>
    <s v="Park Admission - Vehicle Parking"/>
    <s v="Additional Vehicles"/>
    <m/>
    <m/>
    <n v="13"/>
    <n v="12"/>
    <m/>
    <n v="25"/>
    <n v="12.5"/>
  </r>
  <r>
    <s v="Rancho Jurupa Regional Park"/>
    <x v="10"/>
    <x v="4"/>
    <s v="Park Admission - Vehicle Parking"/>
    <s v="Extra Vehicle"/>
    <m/>
    <m/>
    <n v="0"/>
    <n v="10"/>
    <m/>
    <n v="10"/>
    <n v="5"/>
  </r>
  <r>
    <s v="Gilman Historic Ranch and Wagon Museu"/>
    <x v="3"/>
    <x v="4"/>
    <s v="Park Admission - Youth Day Use"/>
    <s v="Day Use (Child)"/>
    <n v="6"/>
    <n v="8"/>
    <n v="13"/>
    <n v="13"/>
    <m/>
    <n v="40"/>
    <n v="10"/>
  </r>
  <r>
    <s v="Hurkey Creek Park"/>
    <x v="5"/>
    <x v="4"/>
    <s v="Park Admission - Youth Day Use"/>
    <s v="Admissions-Child Camp.Visitor"/>
    <m/>
    <n v="20"/>
    <n v="70"/>
    <n v="25"/>
    <m/>
    <n v="115"/>
    <n v="38.333333333333336"/>
  </r>
  <r>
    <s v="Hurkey Creek Park"/>
    <x v="5"/>
    <x v="4"/>
    <s v="Park Admission - Youth Day Use"/>
    <s v="Day Use (Child)"/>
    <n v="375"/>
    <n v="1561"/>
    <n v="4008"/>
    <n v="1736"/>
    <m/>
    <n v="7680"/>
    <n v="1920"/>
  </r>
  <r>
    <s v="Idyllwild Regional Park"/>
    <x v="6"/>
    <x v="4"/>
    <s v="Park Admission - Youth Day Use"/>
    <s v="Admissions-Child Camp.Visitor"/>
    <m/>
    <m/>
    <n v="5"/>
    <n v="2"/>
    <m/>
    <n v="7"/>
    <n v="3.5"/>
  </r>
  <r>
    <s v="Idyllwild Regional Park"/>
    <x v="6"/>
    <x v="4"/>
    <s v="Park Admission - Youth Day Use"/>
    <s v="Day Use (Child)"/>
    <n v="278"/>
    <n v="1198"/>
    <n v="3132"/>
    <n v="1180"/>
    <m/>
    <n v="5788"/>
    <n v="1447"/>
  </r>
  <r>
    <s v="Idyllwild Nature Center"/>
    <x v="7"/>
    <x v="4"/>
    <s v="Park Admission - Youth Day Use"/>
    <s v="Day Use (Child)"/>
    <n v="1185"/>
    <n v="2133"/>
    <n v="3336"/>
    <n v="1980"/>
    <m/>
    <n v="8634"/>
    <n v="2158.5"/>
  </r>
  <r>
    <s v="Lake Cahuilla Veterans Regional Park"/>
    <x v="8"/>
    <x v="4"/>
    <s v="Park Admission - Youth Day Use"/>
    <s v="Admissions-Child Camp.Visitor"/>
    <m/>
    <m/>
    <n v="13"/>
    <m/>
    <m/>
    <n v="13"/>
    <n v="13"/>
  </r>
  <r>
    <s v="Lake Cahuilla Veterans Regional Park"/>
    <x v="8"/>
    <x v="4"/>
    <s v="Park Admission - Youth Day Use"/>
    <s v="Day Use (Child)"/>
    <n v="2287"/>
    <n v="2526"/>
    <n v="3112"/>
    <n v="2504"/>
    <m/>
    <n v="10429"/>
    <n v="2607.25"/>
  </r>
  <r>
    <s v="Lake Skinner Recreation Area"/>
    <x v="1"/>
    <x v="4"/>
    <s v="Park Admission - Youth Day Use"/>
    <s v="Admissions-Child Camp.Visitor"/>
    <m/>
    <n v="5"/>
    <n v="108"/>
    <n v="74"/>
    <m/>
    <n v="187"/>
    <n v="62.333333333333336"/>
  </r>
  <r>
    <s v="Lake Skinner Recreation Area"/>
    <x v="1"/>
    <x v="4"/>
    <s v="Park Admission - Youth Day Use"/>
    <s v="Day Use (Child)"/>
    <n v="4322"/>
    <n v="7600"/>
    <n v="14541"/>
    <n v="14122"/>
    <m/>
    <n v="40585"/>
    <n v="10146.25"/>
  </r>
  <r>
    <s v="Mayflower Regional Park"/>
    <x v="2"/>
    <x v="4"/>
    <s v="Park Admission - Youth Day Use"/>
    <s v="Admissions-Child Camp.Visitor"/>
    <m/>
    <n v="6"/>
    <n v="1"/>
    <m/>
    <m/>
    <n v="7"/>
    <n v="3.5"/>
  </r>
  <r>
    <s v="Mayflower Regional Park"/>
    <x v="2"/>
    <x v="4"/>
    <s v="Park Admission - Youth Day Use"/>
    <s v="Day Use (Child)"/>
    <n v="81"/>
    <n v="849"/>
    <n v="1548"/>
    <n v="808"/>
    <m/>
    <n v="3286"/>
    <n v="821.5"/>
  </r>
  <r>
    <s v="McCall Memorial Equestrian Campground"/>
    <x v="9"/>
    <x v="4"/>
    <s v="Park Admission - Youth Day Use"/>
    <s v="Day Use (Child)"/>
    <m/>
    <n v="8"/>
    <n v="90"/>
    <n v="10"/>
    <m/>
    <n v="108"/>
    <n v="36"/>
  </r>
  <r>
    <s v="Rancho Jurupa Regional Park"/>
    <x v="10"/>
    <x v="4"/>
    <s v="Park Admission - Youth Day Use"/>
    <s v="Admissions-Child Camp.Visitor"/>
    <m/>
    <n v="1"/>
    <n v="60"/>
    <n v="16"/>
    <m/>
    <n v="77"/>
    <n v="25.666666666666668"/>
  </r>
  <r>
    <s v="Rancho Jurupa Regional Park"/>
    <x v="10"/>
    <x v="4"/>
    <s v="Park Admission - Youth Day Use"/>
    <s v="Day Use (Child)"/>
    <n v="4153"/>
    <n v="5427"/>
    <n v="8715"/>
    <n v="12278"/>
    <m/>
    <n v="30573"/>
    <n v="7643.25"/>
  </r>
  <r>
    <s v="Santa Rosa Plateau Ecological Reserve"/>
    <x v="13"/>
    <x v="4"/>
    <s v="Park Admission - Youth Day Use"/>
    <s v="Day Use (Child)"/>
    <n v="143"/>
    <m/>
    <m/>
    <m/>
    <m/>
    <n v="143"/>
    <n v="143"/>
  </r>
  <r>
    <s v="Idyllwild Regional Park"/>
    <x v="6"/>
    <x v="4"/>
    <s v="Parking Fee - Commercial Bus"/>
    <s v="Commercial Bus Fee"/>
    <m/>
    <m/>
    <n v="1"/>
    <m/>
    <m/>
    <n v="1"/>
    <n v="1"/>
  </r>
  <r>
    <s v="Lake Cahuilla Veterans Regional Park"/>
    <x v="8"/>
    <x v="4"/>
    <s v="Parking Fee - Commercial Bus"/>
    <s v="Commercial Bus Fee"/>
    <m/>
    <n v="1"/>
    <m/>
    <m/>
    <m/>
    <n v="1"/>
    <n v="1"/>
  </r>
  <r>
    <s v="Lake Skinner Recreation Area"/>
    <x v="1"/>
    <x v="4"/>
    <s v="Parking Fee - Commercial Bus"/>
    <s v="Commercial Bus Fee"/>
    <m/>
    <n v="0"/>
    <m/>
    <n v="5"/>
    <m/>
    <n v="5"/>
    <n v="2.5"/>
  </r>
  <r>
    <s v="Rancho Jurupa Regional Park"/>
    <x v="10"/>
    <x v="4"/>
    <s v="Parking Fee - Commercial Bus"/>
    <s v="Commercial Bus Fee"/>
    <m/>
    <n v="2"/>
    <m/>
    <n v="1"/>
    <m/>
    <n v="3"/>
    <n v="1.5"/>
  </r>
  <r>
    <s v="Rancho Jurupa Regional Park"/>
    <x v="10"/>
    <x v="4"/>
    <s v="Parking Fee - Passenger Vehicle (12 to 16 person)"/>
    <s v="Van Fee"/>
    <m/>
    <n v="5"/>
    <n v="3"/>
    <n v="17"/>
    <m/>
    <n v="25"/>
    <n v="8.3333333333333339"/>
  </r>
  <r>
    <s v="Mayflower Regional Park"/>
    <x v="2"/>
    <x v="4"/>
    <s v="Parking Fee - River Float Access"/>
    <s v="River Float-Day Use"/>
    <n v="1"/>
    <n v="30"/>
    <n v="64"/>
    <n v="73"/>
    <m/>
    <n v="168"/>
    <n v="42"/>
  </r>
  <r>
    <s v="Hurkey Creek Park"/>
    <x v="5"/>
    <x v="4"/>
    <s v="Parking Fee - School Bus"/>
    <s v="School Bus Fee"/>
    <m/>
    <m/>
    <m/>
    <n v="1"/>
    <m/>
    <n v="1"/>
    <n v="1"/>
  </r>
  <r>
    <s v="Lake Cahuilla Veterans Regional Park"/>
    <x v="8"/>
    <x v="4"/>
    <s v="Parking Fee - School Bus"/>
    <s v="School Bus Fee"/>
    <m/>
    <m/>
    <m/>
    <n v="1"/>
    <m/>
    <n v="1"/>
    <n v="1"/>
  </r>
  <r>
    <s v="Lake Skinner Recreation Area"/>
    <x v="1"/>
    <x v="4"/>
    <s v="Parking Fee - School Bus"/>
    <s v="School Bus Fee"/>
    <n v="1"/>
    <n v="2"/>
    <m/>
    <n v="6"/>
    <m/>
    <n v="9"/>
    <n v="3"/>
  </r>
  <r>
    <s v="Rancho Jurupa Regional Park"/>
    <x v="10"/>
    <x v="4"/>
    <s v="Parking Fee - School Bus"/>
    <s v="School Bus Fee"/>
    <n v="1"/>
    <n v="3"/>
    <n v="1"/>
    <m/>
    <m/>
    <n v="5"/>
    <n v="1.6666666666666667"/>
  </r>
  <r>
    <s v="Crestmore Manor"/>
    <x v="0"/>
    <x v="4"/>
    <s v="Parking Fee - Special Holiday/Event"/>
    <s v="Crestmore Event Attendance"/>
    <m/>
    <n v="1215"/>
    <m/>
    <m/>
    <m/>
    <n v="1215"/>
    <n v="1215"/>
  </r>
  <r>
    <s v="Crestmore Manor"/>
    <x v="0"/>
    <x v="4"/>
    <s v="Parking Fee - Special Holiday/Event"/>
    <s v="Special Event - Day Use"/>
    <n v="534"/>
    <n v="1"/>
    <n v="2"/>
    <n v="1683"/>
    <m/>
    <n v="2220"/>
    <n v="555"/>
  </r>
  <r>
    <s v="Gilman Historic Ranch and Wagon Museu"/>
    <x v="3"/>
    <x v="4"/>
    <s v="Parking Fee - Special Holiday/Event"/>
    <s v="Christmas Event Car Fee"/>
    <n v="151"/>
    <n v="94"/>
    <m/>
    <n v="5"/>
    <m/>
    <n v="250"/>
    <n v="83.333333333333329"/>
  </r>
  <r>
    <s v="Gilman Historic Ranch and Wagon Museu"/>
    <x v="3"/>
    <x v="4"/>
    <s v="Parking Fee - Special Holiday/Event"/>
    <s v="Special Event - Day Use"/>
    <m/>
    <m/>
    <m/>
    <n v="1"/>
    <m/>
    <n v="1"/>
    <n v="1"/>
  </r>
  <r>
    <s v="Gilman Historic Ranch and Wagon Museu"/>
    <x v="3"/>
    <x v="4"/>
    <s v="Parking Fee - Special Holiday/Event"/>
    <s v="Vendor Fee"/>
    <n v="11"/>
    <n v="24"/>
    <m/>
    <n v="16"/>
    <m/>
    <n v="51"/>
    <n v="17"/>
  </r>
  <r>
    <s v="Hidden Valley Nature Center"/>
    <x v="4"/>
    <x v="4"/>
    <s v="Parking Fee - Special Holiday/Event"/>
    <s v="Parking Fee"/>
    <n v="5"/>
    <n v="432"/>
    <m/>
    <n v="47"/>
    <m/>
    <n v="484"/>
    <n v="161.33333333333334"/>
  </r>
  <r>
    <s v="Hurkey Creek Park"/>
    <x v="5"/>
    <x v="4"/>
    <s v="Parking Fee - Special Holiday/Event"/>
    <s v="Vehicle Fee"/>
    <n v="8"/>
    <n v="105"/>
    <n v="160"/>
    <n v="107"/>
    <m/>
    <n v="380"/>
    <n v="95"/>
  </r>
  <r>
    <s v="Idyllwild Regional Park"/>
    <x v="6"/>
    <x v="4"/>
    <s v="Parking Fee - Special Holiday/Event"/>
    <s v="Vehicle Fee"/>
    <n v="10"/>
    <n v="28"/>
    <n v="65"/>
    <n v="47"/>
    <m/>
    <n v="150"/>
    <n v="37.5"/>
  </r>
  <r>
    <s v="Idyllwild Nature Center"/>
    <x v="7"/>
    <x v="4"/>
    <s v="Parking Fee - Special Holiday/Event"/>
    <s v="Special Event - Day Use"/>
    <m/>
    <m/>
    <m/>
    <n v="56"/>
    <m/>
    <n v="56"/>
    <n v="56"/>
  </r>
  <r>
    <s v="Jensen Alvarado Historic Ranch &amp; Museum"/>
    <x v="11"/>
    <x v="4"/>
    <s v="Parking Fee - Special Holiday/Event"/>
    <s v="Special Event - Day Use"/>
    <m/>
    <n v="546"/>
    <m/>
    <n v="328"/>
    <m/>
    <n v="874"/>
    <n v="437"/>
  </r>
  <r>
    <s v="Jensen Alvarado Historic Ranch &amp; Museum"/>
    <x v="11"/>
    <x v="4"/>
    <s v="Parking Fee - Special Holiday/Event"/>
    <s v="Special Events and Holidays"/>
    <m/>
    <n v="472"/>
    <m/>
    <m/>
    <m/>
    <n v="472"/>
    <n v="472"/>
  </r>
  <r>
    <s v="Lake Cahuilla Veterans Regional Park"/>
    <x v="8"/>
    <x v="4"/>
    <s v="Parking Fee - Special Holiday/Event"/>
    <s v="Special Events and Holidays"/>
    <n v="712"/>
    <n v="446"/>
    <n v="627"/>
    <n v="864"/>
    <m/>
    <n v="2649"/>
    <n v="662.25"/>
  </r>
  <r>
    <s v="Lake Cahuilla Veterans Regional Park"/>
    <x v="8"/>
    <x v="4"/>
    <s v="Parking Fee - Special Holiday/Event"/>
    <s v="Vehicle Fee"/>
    <n v="312"/>
    <n v="446"/>
    <n v="871"/>
    <n v="744"/>
    <m/>
    <n v="2373"/>
    <n v="593.25"/>
  </r>
  <r>
    <s v="Lake Skinner Recreation Area"/>
    <x v="1"/>
    <x v="4"/>
    <s v="Parking Fee - Special Holiday/Event"/>
    <s v="Special Events and Holidays"/>
    <n v="1"/>
    <n v="3"/>
    <n v="699"/>
    <m/>
    <m/>
    <n v="703"/>
    <n v="234.33333333333334"/>
  </r>
  <r>
    <s v="Lake Skinner Recreation Area"/>
    <x v="1"/>
    <x v="4"/>
    <s v="Parking Fee - Special Holiday/Event"/>
    <s v="Vehicle Fee"/>
    <n v="834"/>
    <n v="1218"/>
    <n v="984"/>
    <n v="1505"/>
    <m/>
    <n v="4541"/>
    <n v="1135.25"/>
  </r>
  <r>
    <s v="Mayflower Regional Park"/>
    <x v="2"/>
    <x v="4"/>
    <s v="Parking Fee - Special Holiday/Event"/>
    <s v="Special Events and Holidays"/>
    <m/>
    <m/>
    <m/>
    <n v="2"/>
    <m/>
    <n v="2"/>
    <n v="2"/>
  </r>
  <r>
    <s v="Mayflower Regional Park"/>
    <x v="2"/>
    <x v="4"/>
    <s v="Parking Fee - Special Holiday/Event"/>
    <s v="Vehicle Fee"/>
    <n v="9"/>
    <n v="7"/>
    <n v="51"/>
    <n v="6"/>
    <m/>
    <n v="73"/>
    <n v="18.25"/>
  </r>
  <r>
    <s v="McCall Memorial Equestrian Campground"/>
    <x v="9"/>
    <x v="4"/>
    <s v="Parking Fee - Special Holiday/Event"/>
    <s v="Vehicle Fee"/>
    <n v="37"/>
    <n v="67"/>
    <m/>
    <m/>
    <m/>
    <n v="104"/>
    <n v="52"/>
  </r>
  <r>
    <s v="Rancho Jurupa Regional Park"/>
    <x v="10"/>
    <x v="4"/>
    <s v="Parking Fee - Special Holiday/Event"/>
    <s v="Parking Fee"/>
    <n v="301"/>
    <n v="84"/>
    <n v="168"/>
    <n v="650"/>
    <m/>
    <n v="1203"/>
    <n v="300.75"/>
  </r>
  <r>
    <s v="Rancho Jurupa Regional Park"/>
    <x v="10"/>
    <x v="4"/>
    <s v="Parking Fee - Special Holiday/Event"/>
    <s v="Special Events and Holidays"/>
    <n v="894"/>
    <n v="384"/>
    <n v="336"/>
    <n v="1420"/>
    <m/>
    <n v="3034"/>
    <n v="758.5"/>
  </r>
  <r>
    <s v="Rancho Jurupa Regional Park"/>
    <x v="10"/>
    <x v="4"/>
    <s v="Parking Fee - Special Holiday/Event"/>
    <s v="Vehicle Fee"/>
    <n v="1035"/>
    <n v="1181"/>
    <n v="1360"/>
    <n v="1133"/>
    <m/>
    <n v="4709"/>
    <n v="1177.25"/>
  </r>
  <r>
    <s v="Gilman Historic Ranch and Wagon Museu"/>
    <x v="3"/>
    <x v="4"/>
    <s v="Pet Admission - Dog"/>
    <s v="Pet Fee"/>
    <n v="4"/>
    <n v="2"/>
    <n v="2"/>
    <n v="1"/>
    <m/>
    <n v="9"/>
    <n v="2.25"/>
  </r>
  <r>
    <s v="Hidden Valley Nature Center"/>
    <x v="4"/>
    <x v="4"/>
    <s v="Pet Admission - Dog"/>
    <s v="Pet Fee"/>
    <n v="3"/>
    <n v="14"/>
    <n v="0"/>
    <n v="1"/>
    <m/>
    <n v="18"/>
    <n v="4.5"/>
  </r>
  <r>
    <s v="Hurkey Creek Park"/>
    <x v="5"/>
    <x v="4"/>
    <s v="Pet Admission - Dog"/>
    <s v="# of Pets (CASHIER USE AT CHE"/>
    <n v="69"/>
    <n v="580"/>
    <n v="1517"/>
    <n v="2097"/>
    <m/>
    <n v="4263"/>
    <n v="1065.75"/>
  </r>
  <r>
    <s v="Hurkey Creek Park"/>
    <x v="5"/>
    <x v="4"/>
    <s v="Pet Admission - Dog"/>
    <s v="Pet Fee"/>
    <n v="353"/>
    <n v="1298"/>
    <n v="1931"/>
    <n v="1237"/>
    <m/>
    <n v="4819"/>
    <n v="1204.75"/>
  </r>
  <r>
    <s v="Idyllwild Regional Park"/>
    <x v="6"/>
    <x v="4"/>
    <s v="Pet Admission - Dog"/>
    <s v="# of Pets (CASHIER USE AT CHE"/>
    <n v="33"/>
    <n v="154"/>
    <n v="159"/>
    <n v="289"/>
    <m/>
    <n v="635"/>
    <n v="158.75"/>
  </r>
  <r>
    <s v="Idyllwild Regional Park"/>
    <x v="6"/>
    <x v="4"/>
    <s v="Pet Admission - Dog"/>
    <s v="Pet Fee"/>
    <n v="512"/>
    <n v="1521"/>
    <n v="2175"/>
    <n v="1301"/>
    <m/>
    <n v="5509"/>
    <n v="1377.25"/>
  </r>
  <r>
    <s v="Idyllwild Nature Center"/>
    <x v="7"/>
    <x v="4"/>
    <s v="Pet Admission - Dog"/>
    <s v="Pet Fee"/>
    <n v="383"/>
    <n v="718"/>
    <n v="1205"/>
    <n v="968"/>
    <m/>
    <n v="3274"/>
    <n v="818.5"/>
  </r>
  <r>
    <s v="Lake Cahuilla Veterans Regional Park"/>
    <x v="8"/>
    <x v="4"/>
    <s v="Pet Admission - Dog"/>
    <s v="# of Pets (CASHIER USE AT CHE"/>
    <n v="1526"/>
    <n v="2165"/>
    <n v="1416"/>
    <n v="2402"/>
    <m/>
    <n v="7509"/>
    <n v="1877.25"/>
  </r>
  <r>
    <s v="Lake Cahuilla Veterans Regional Park"/>
    <x v="8"/>
    <x v="4"/>
    <s v="Pet Admission - Dog"/>
    <s v="Horse Fee"/>
    <n v="16"/>
    <n v="55"/>
    <n v="36"/>
    <n v="39"/>
    <m/>
    <n v="146"/>
    <n v="36.5"/>
  </r>
  <r>
    <s v="Lake Cahuilla Veterans Regional Park"/>
    <x v="8"/>
    <x v="4"/>
    <s v="Pet Admission - Dog"/>
    <s v="Pet Fee"/>
    <n v="639"/>
    <n v="1028"/>
    <n v="1507"/>
    <n v="1323"/>
    <m/>
    <n v="4497"/>
    <n v="1124.25"/>
  </r>
  <r>
    <s v="Lake Skinner Recreation Area"/>
    <x v="1"/>
    <x v="4"/>
    <s v="Pet Admission - Dog"/>
    <s v="# of Pets (CASHIER USE AT CHE"/>
    <n v="5661"/>
    <n v="9366"/>
    <n v="2274"/>
    <n v="14607"/>
    <m/>
    <n v="31908"/>
    <n v="7977"/>
  </r>
  <r>
    <s v="Lake Skinner Recreation Area"/>
    <x v="1"/>
    <x v="4"/>
    <s v="Pet Admission - Dog"/>
    <s v="Horse Fee"/>
    <n v="2"/>
    <n v="10"/>
    <n v="40"/>
    <n v="11"/>
    <m/>
    <n v="63"/>
    <n v="15.75"/>
  </r>
  <r>
    <s v="Lake Skinner Recreation Area"/>
    <x v="1"/>
    <x v="4"/>
    <s v="Pet Admission - Dog"/>
    <s v="Pet Fee"/>
    <n v="2181"/>
    <n v="4494"/>
    <n v="17893"/>
    <n v="8676"/>
    <m/>
    <n v="33244"/>
    <n v="8311"/>
  </r>
  <r>
    <s v="Lawler Alpine"/>
    <x v="12"/>
    <x v="4"/>
    <s v="Pet Admission - Dog"/>
    <s v="# of Pets (CASHIER USE AT CHE"/>
    <m/>
    <m/>
    <m/>
    <n v="6"/>
    <m/>
    <n v="6"/>
    <n v="6"/>
  </r>
  <r>
    <s v="Lawler Lodge"/>
    <x v="12"/>
    <x v="4"/>
    <s v="Pet Admission - Dog"/>
    <s v="Pet Fee"/>
    <m/>
    <n v="3"/>
    <m/>
    <m/>
    <m/>
    <n v="3"/>
    <n v="3"/>
  </r>
  <r>
    <s v="Mayflower Regional Park"/>
    <x v="2"/>
    <x v="4"/>
    <s v="Pet Admission - Dog"/>
    <s v="# of Pets (CASHIER USE AT CHE"/>
    <n v="113"/>
    <n v="10"/>
    <n v="77"/>
    <m/>
    <m/>
    <n v="200"/>
    <n v="66.666666666666671"/>
  </r>
  <r>
    <s v="Mayflower Regional Park"/>
    <x v="2"/>
    <x v="4"/>
    <s v="Pet Admission - Dog"/>
    <s v="Pet Fee"/>
    <n v="364"/>
    <n v="722"/>
    <n v="842"/>
    <n v="1211"/>
    <m/>
    <n v="3139"/>
    <n v="784.75"/>
  </r>
  <r>
    <s v="McCall Memorial Equestrian Campground"/>
    <x v="9"/>
    <x v="4"/>
    <s v="Pet Admission - Dog"/>
    <s v="# of Pets (CASHIER USE AT CHE"/>
    <m/>
    <m/>
    <n v="3"/>
    <n v="12"/>
    <m/>
    <n v="15"/>
    <n v="7.5"/>
  </r>
  <r>
    <s v="McCall Memorial Equestrian Campground"/>
    <x v="9"/>
    <x v="4"/>
    <s v="Pet Admission - Dog"/>
    <s v="Horse Fee"/>
    <m/>
    <n v="36"/>
    <n v="113"/>
    <n v="101"/>
    <m/>
    <n v="250"/>
    <n v="83.333333333333329"/>
  </r>
  <r>
    <s v="McCall Memorial Equestrian Campground"/>
    <x v="9"/>
    <x v="4"/>
    <s v="Pet Admission - Dog"/>
    <s v="Horse Stalls"/>
    <m/>
    <n v="0"/>
    <n v="0"/>
    <n v="0"/>
    <m/>
    <n v="0"/>
    <n v="0"/>
  </r>
  <r>
    <s v="McCall Memorial Equestrian Campground"/>
    <x v="9"/>
    <x v="4"/>
    <s v="Pet Admission - Dog"/>
    <s v="Pet Fee"/>
    <n v="2"/>
    <n v="31"/>
    <n v="85"/>
    <n v="44"/>
    <m/>
    <n v="162"/>
    <n v="40.5"/>
  </r>
  <r>
    <s v="Rancho Jurupa Regional Park"/>
    <x v="10"/>
    <x v="4"/>
    <s v="Pet Admission - Dog"/>
    <s v="# of Pets (CASHIER USE AT CHE"/>
    <n v="4526"/>
    <n v="5104"/>
    <n v="5975"/>
    <n v="7746"/>
    <m/>
    <n v="23351"/>
    <n v="5837.75"/>
  </r>
  <r>
    <s v="Rancho Jurupa Regional Park"/>
    <x v="10"/>
    <x v="4"/>
    <s v="Pet Admission - Dog"/>
    <s v="Pet Fee"/>
    <n v="1046"/>
    <n v="1443"/>
    <n v="2004"/>
    <n v="1207"/>
    <m/>
    <n v="5700"/>
    <n v="1425"/>
  </r>
  <r>
    <s v="Santa Rosa Plateau Ecological Reserve"/>
    <x v="13"/>
    <x v="4"/>
    <s v="Pet Admission - Dog"/>
    <s v="Pet Fee"/>
    <n v="20"/>
    <m/>
    <m/>
    <m/>
    <m/>
    <n v="20"/>
    <n v="20"/>
  </r>
  <r>
    <s v="Lake Cahuilla Veterans Regional Park"/>
    <x v="8"/>
    <x v="4"/>
    <s v="Pool Pass"/>
    <s v="Pool Pass"/>
    <n v="2233"/>
    <n v="1489"/>
    <m/>
    <m/>
    <m/>
    <n v="3722"/>
    <n v="1861"/>
  </r>
  <r>
    <s v="Crestmore Manor"/>
    <x v="0"/>
    <x v="4"/>
    <s v="Processing Fee - Reprint of Lost/Stolen Pass"/>
    <s v="ID Card Origination Fee"/>
    <n v="67"/>
    <n v="110"/>
    <n v="165"/>
    <n v="110"/>
    <m/>
    <n v="452"/>
    <n v="113"/>
  </r>
  <r>
    <s v="Crestmore Manor"/>
    <x v="0"/>
    <x v="4"/>
    <s v="Processing Fee - Reprint of Lost/Stolen Pass"/>
    <s v="ID Card Renewal Fee"/>
    <m/>
    <m/>
    <n v="1"/>
    <m/>
    <m/>
    <n v="1"/>
    <n v="1"/>
  </r>
  <r>
    <s v="Crestmore Manor"/>
    <x v="0"/>
    <x v="4"/>
    <s v="Processing Fee - Reprint of Lost/Stolen Pass"/>
    <s v="ID Card Replacement Fee"/>
    <m/>
    <m/>
    <n v="1"/>
    <n v="4"/>
    <m/>
    <n v="5"/>
    <n v="2.5"/>
  </r>
  <r>
    <s v="Hurkey Creek Park"/>
    <x v="5"/>
    <x v="4"/>
    <s v="Processing Fee - Reprint of Lost/Stolen Pass"/>
    <s v="ID Card Origination Fee"/>
    <n v="1"/>
    <n v="12"/>
    <n v="16"/>
    <n v="6"/>
    <m/>
    <n v="35"/>
    <n v="8.75"/>
  </r>
  <r>
    <s v="Idyllwild Regional Park"/>
    <x v="6"/>
    <x v="4"/>
    <s v="Processing Fee - Reprint of Lost/Stolen Pass"/>
    <s v="ID Card Origination Fee"/>
    <m/>
    <n v="19"/>
    <n v="28"/>
    <n v="10"/>
    <m/>
    <n v="57"/>
    <n v="19"/>
  </r>
  <r>
    <s v="Idyllwild Regional Park"/>
    <x v="6"/>
    <x v="4"/>
    <s v="Processing Fee - Reprint of Lost/Stolen Pass"/>
    <s v="ID Card Replacement Fee"/>
    <m/>
    <n v="1"/>
    <m/>
    <n v="1"/>
    <m/>
    <n v="2"/>
    <n v="1"/>
  </r>
  <r>
    <s v="Idyllwild Nature Center"/>
    <x v="7"/>
    <x v="4"/>
    <s v="Processing Fee - Reprint of Lost/Stolen Pass"/>
    <s v="ID Card Origination Fee"/>
    <m/>
    <n v="1"/>
    <m/>
    <m/>
    <m/>
    <n v="1"/>
    <n v="1"/>
  </r>
  <r>
    <s v="Lake Cahuilla Veterans Regional Park"/>
    <x v="8"/>
    <x v="4"/>
    <s v="Processing Fee - Reprint of Lost/Stolen Pass"/>
    <s v="ID Card Origination Fee"/>
    <n v="63"/>
    <n v="88"/>
    <n v="87"/>
    <n v="55"/>
    <m/>
    <n v="293"/>
    <n v="73.25"/>
  </r>
  <r>
    <s v="Lake Cahuilla Veterans Regional Park"/>
    <x v="8"/>
    <x v="4"/>
    <s v="Processing Fee - Reprint of Lost/Stolen Pass"/>
    <s v="ID Card Renewal Fee"/>
    <n v="1"/>
    <n v="1"/>
    <n v="4"/>
    <n v="1"/>
    <m/>
    <n v="7"/>
    <n v="1.75"/>
  </r>
  <r>
    <s v="Lake Cahuilla Veterans Regional Park"/>
    <x v="8"/>
    <x v="4"/>
    <s v="Processing Fee - Reprint of Lost/Stolen Pass"/>
    <s v="ID Card Replacement Fee"/>
    <n v="1"/>
    <n v="5"/>
    <n v="4"/>
    <n v="3"/>
    <m/>
    <n v="13"/>
    <n v="3.25"/>
  </r>
  <r>
    <s v="Lake Skinner Recreation Area"/>
    <x v="1"/>
    <x v="4"/>
    <s v="Processing Fee - Reprint of Lost/Stolen Pass"/>
    <s v="ID Card Origination Fee"/>
    <n v="197"/>
    <n v="349"/>
    <n v="403"/>
    <n v="166"/>
    <m/>
    <n v="1115"/>
    <n v="278.75"/>
  </r>
  <r>
    <s v="Lake Skinner Recreation Area"/>
    <x v="1"/>
    <x v="4"/>
    <s v="Processing Fee - Reprint of Lost/Stolen Pass"/>
    <s v="ID Card Renewal Fee"/>
    <n v="0"/>
    <n v="2"/>
    <n v="4"/>
    <n v="2"/>
    <m/>
    <n v="8"/>
    <n v="2"/>
  </r>
  <r>
    <s v="Lake Skinner Recreation Area"/>
    <x v="1"/>
    <x v="4"/>
    <s v="Processing Fee - Reprint of Lost/Stolen Pass"/>
    <s v="ID Card Replacement Fee"/>
    <n v="2"/>
    <n v="6"/>
    <n v="9"/>
    <n v="4"/>
    <m/>
    <n v="21"/>
    <n v="5.25"/>
  </r>
  <r>
    <s v="Mayflower Regional Park"/>
    <x v="2"/>
    <x v="4"/>
    <s v="Processing Fee - Reprint of Lost/Stolen Pass"/>
    <s v="ID Card Origination Fee"/>
    <n v="54"/>
    <n v="53"/>
    <n v="41"/>
    <n v="42"/>
    <m/>
    <n v="190"/>
    <n v="47.5"/>
  </r>
  <r>
    <s v="Mayflower Regional Park"/>
    <x v="2"/>
    <x v="4"/>
    <s v="Processing Fee - Reprint of Lost/Stolen Pass"/>
    <s v="ID Card Renewal Fee"/>
    <m/>
    <m/>
    <n v="1"/>
    <n v="5"/>
    <m/>
    <n v="6"/>
    <n v="3"/>
  </r>
  <r>
    <s v="Mayflower Regional Park"/>
    <x v="2"/>
    <x v="4"/>
    <s v="Processing Fee - Reprint of Lost/Stolen Pass"/>
    <s v="ID Card Replacement Fee"/>
    <m/>
    <n v="2"/>
    <n v="7"/>
    <n v="7"/>
    <m/>
    <n v="16"/>
    <n v="5.333333333333333"/>
  </r>
  <r>
    <s v="McCall Memorial Equestrian Campground"/>
    <x v="9"/>
    <x v="4"/>
    <s v="Processing Fee - Reprint of Lost/Stolen Pass"/>
    <s v="ID Card Origination Fee"/>
    <m/>
    <m/>
    <n v="3"/>
    <n v="1"/>
    <m/>
    <n v="4"/>
    <n v="2"/>
  </r>
  <r>
    <s v="Rancho Jurupa Regional Park"/>
    <x v="10"/>
    <x v="4"/>
    <s v="Processing Fee - Reprint of Lost/Stolen Pass"/>
    <s v="ID Card Origination Fee"/>
    <n v="75"/>
    <n v="78"/>
    <n v="148"/>
    <n v="70"/>
    <m/>
    <n v="371"/>
    <n v="92.75"/>
  </r>
  <r>
    <s v="Rancho Jurupa Regional Park"/>
    <x v="10"/>
    <x v="4"/>
    <s v="Processing Fee - Reprint of Lost/Stolen Pass"/>
    <s v="ID Card Renewal Fee"/>
    <n v="1"/>
    <m/>
    <n v="1"/>
    <n v="1"/>
    <m/>
    <n v="3"/>
    <n v="1"/>
  </r>
  <r>
    <s v="Rancho Jurupa Regional Park"/>
    <x v="10"/>
    <x v="4"/>
    <s v="Processing Fee - Reprint of Lost/Stolen Pass"/>
    <s v="ID Card Replacement Fee"/>
    <n v="1"/>
    <n v="3"/>
    <n v="8"/>
    <n v="7"/>
    <m/>
    <n v="19"/>
    <n v="4.75"/>
  </r>
  <r>
    <s v="Crestmore Manor"/>
    <x v="0"/>
    <x v="1"/>
    <s v="Rental - Daily - Carriage House, Saturday, Full Day"/>
    <s v="Carriage House-WE"/>
    <n v="4"/>
    <n v="31"/>
    <n v="-1"/>
    <n v="39"/>
    <m/>
    <n v="73"/>
    <n v="18.25"/>
  </r>
  <r>
    <s v="Crestmore Manor"/>
    <x v="0"/>
    <x v="1"/>
    <s v="Rental - Daily - Riverfront Room A &amp; B, Mon - Thurs, Full Day"/>
    <s v="Conference Room A-WD"/>
    <m/>
    <n v="18"/>
    <m/>
    <n v="8"/>
    <m/>
    <n v="26"/>
    <n v="13"/>
  </r>
  <r>
    <s v="Crestmore Manor"/>
    <x v="0"/>
    <x v="1"/>
    <s v="Rental - Daily - Riverfront Room A &amp; B, Mon - Thurs, Full Day"/>
    <s v="Conference Room B-WD"/>
    <m/>
    <n v="19"/>
    <m/>
    <n v="1"/>
    <m/>
    <n v="20"/>
    <n v="10"/>
  </r>
  <r>
    <s v="Crestmore Manor"/>
    <x v="0"/>
    <x v="1"/>
    <s v="Rental - Daily - Riverfront Room A &amp; B, Social, Fri - Sun"/>
    <s v="Conference Room A-WE"/>
    <m/>
    <n v="5"/>
    <m/>
    <n v="3"/>
    <m/>
    <n v="8"/>
    <n v="4"/>
  </r>
  <r>
    <s v="Crestmore Manor"/>
    <x v="0"/>
    <x v="1"/>
    <s v="Rental - Daily - Riverfront Room A &amp; B, Social, Fri - Sun"/>
    <s v="Conference Room B-WE"/>
    <m/>
    <n v="4"/>
    <m/>
    <m/>
    <m/>
    <n v="4"/>
    <n v="4"/>
  </r>
  <r>
    <s v="Crestmore Manor"/>
    <x v="0"/>
    <x v="1"/>
    <s v="Rental - Hourly Sunday (minimum 6 hours) 201-300 People"/>
    <s v="Carriage House-WD"/>
    <m/>
    <n v="34"/>
    <n v="4"/>
    <n v="32"/>
    <m/>
    <n v="70"/>
    <n v="23.333333333333332"/>
  </r>
  <r>
    <s v="Lawler Alpine"/>
    <x v="12"/>
    <x v="4"/>
    <s v="Rental Daily - ADULT GROUP (EXTRA ADULT)"/>
    <s v="Lodge/Alpine Extra Guests (40"/>
    <n v="4"/>
    <n v="80"/>
    <m/>
    <n v="112"/>
    <m/>
    <n v="196"/>
    <n v="65.333333333333329"/>
  </r>
  <r>
    <s v="Lawler Lodge"/>
    <x v="12"/>
    <x v="4"/>
    <s v="Rental Daily - ADULT GROUP (EXTRA ADULT)"/>
    <s v="Lodge/Alpine Extra Guests (40"/>
    <n v="72"/>
    <m/>
    <m/>
    <m/>
    <m/>
    <n v="72"/>
    <n v="72"/>
  </r>
  <r>
    <m/>
    <x v="0"/>
    <x v="4"/>
    <m/>
    <m/>
    <m/>
    <m/>
    <m/>
    <m/>
    <n v="58.333333333333336"/>
    <m/>
    <m/>
  </r>
  <r>
    <m/>
    <x v="0"/>
    <x v="0"/>
    <m/>
    <m/>
    <m/>
    <m/>
    <m/>
    <m/>
    <n v="52348.666666666672"/>
    <m/>
    <m/>
  </r>
  <r>
    <m/>
    <x v="0"/>
    <x v="1"/>
    <m/>
    <m/>
    <m/>
    <m/>
    <m/>
    <m/>
    <n v="504"/>
    <m/>
    <m/>
  </r>
  <r>
    <m/>
    <x v="0"/>
    <x v="5"/>
    <m/>
    <m/>
    <m/>
    <m/>
    <m/>
    <m/>
    <n v="76"/>
    <m/>
    <m/>
  </r>
  <r>
    <m/>
    <x v="4"/>
    <x v="4"/>
    <m/>
    <m/>
    <m/>
    <m/>
    <m/>
    <m/>
    <n v="222.2"/>
    <m/>
    <m/>
  </r>
  <r>
    <m/>
    <x v="4"/>
    <x v="2"/>
    <m/>
    <m/>
    <m/>
    <m/>
    <m/>
    <m/>
    <n v="1"/>
    <m/>
    <m/>
  </r>
  <r>
    <m/>
    <x v="4"/>
    <x v="0"/>
    <m/>
    <m/>
    <m/>
    <m/>
    <m/>
    <m/>
    <n v="927"/>
    <m/>
    <m/>
  </r>
  <r>
    <m/>
    <x v="4"/>
    <x v="6"/>
    <m/>
    <m/>
    <m/>
    <m/>
    <m/>
    <m/>
    <n v="5442.2"/>
    <m/>
    <m/>
  </r>
  <r>
    <m/>
    <x v="4"/>
    <x v="5"/>
    <m/>
    <m/>
    <m/>
    <m/>
    <m/>
    <m/>
    <n v="134"/>
    <m/>
    <m/>
  </r>
  <r>
    <m/>
    <x v="7"/>
    <x v="4"/>
    <m/>
    <m/>
    <m/>
    <m/>
    <m/>
    <m/>
    <n v="23944.91666666665"/>
    <m/>
    <m/>
  </r>
  <r>
    <m/>
    <x v="7"/>
    <x v="2"/>
    <m/>
    <m/>
    <m/>
    <m/>
    <m/>
    <m/>
    <n v="8"/>
    <m/>
    <m/>
  </r>
  <r>
    <m/>
    <x v="7"/>
    <x v="0"/>
    <m/>
    <m/>
    <m/>
    <m/>
    <m/>
    <m/>
    <n v="16"/>
    <m/>
    <m/>
  </r>
  <r>
    <m/>
    <x v="7"/>
    <x v="6"/>
    <m/>
    <m/>
    <m/>
    <m/>
    <m/>
    <m/>
    <n v="99"/>
    <m/>
    <m/>
  </r>
  <r>
    <m/>
    <x v="7"/>
    <x v="5"/>
    <m/>
    <m/>
    <m/>
    <m/>
    <m/>
    <m/>
    <n v="5342"/>
    <m/>
    <m/>
  </r>
  <r>
    <m/>
    <x v="12"/>
    <x v="4"/>
    <m/>
    <m/>
    <m/>
    <m/>
    <m/>
    <m/>
    <n v="6.333333333333333"/>
    <m/>
    <m/>
  </r>
  <r>
    <m/>
    <x v="12"/>
    <x v="2"/>
    <m/>
    <m/>
    <m/>
    <m/>
    <m/>
    <m/>
    <n v="44"/>
    <m/>
    <m/>
  </r>
  <r>
    <m/>
    <x v="12"/>
    <x v="0"/>
    <m/>
    <m/>
    <m/>
    <m/>
    <m/>
    <m/>
    <n v="9"/>
    <m/>
    <m/>
  </r>
  <r>
    <m/>
    <x v="12"/>
    <x v="5"/>
    <m/>
    <m/>
    <m/>
    <m/>
    <m/>
    <m/>
    <n v="2"/>
    <m/>
    <m/>
  </r>
  <r>
    <m/>
    <x v="14"/>
    <x v="4"/>
    <m/>
    <m/>
    <m/>
    <m/>
    <m/>
    <m/>
    <n v="65.2"/>
    <m/>
    <m/>
  </r>
  <r>
    <m/>
    <x v="10"/>
    <x v="4"/>
    <m/>
    <m/>
    <m/>
    <m/>
    <m/>
    <m/>
    <n v="99983.45818181819"/>
    <m/>
    <m/>
  </r>
  <r>
    <m/>
    <x v="10"/>
    <x v="2"/>
    <m/>
    <m/>
    <m/>
    <m/>
    <m/>
    <m/>
    <n v="2034.8"/>
    <m/>
    <m/>
  </r>
  <r>
    <m/>
    <x v="10"/>
    <x v="3"/>
    <m/>
    <m/>
    <m/>
    <m/>
    <m/>
    <m/>
    <n v="17987.620000000017"/>
    <m/>
    <m/>
  </r>
  <r>
    <m/>
    <x v="10"/>
    <x v="0"/>
    <m/>
    <m/>
    <m/>
    <m/>
    <m/>
    <m/>
    <n v="266"/>
    <m/>
    <m/>
  </r>
  <r>
    <m/>
    <x v="15"/>
    <x v="0"/>
    <m/>
    <m/>
    <m/>
    <m/>
    <m/>
    <m/>
    <n v="1"/>
    <m/>
    <m/>
  </r>
  <r>
    <m/>
    <x v="15"/>
    <x v="6"/>
    <m/>
    <m/>
    <m/>
    <m/>
    <m/>
    <m/>
    <n v="42.6"/>
    <m/>
    <m/>
  </r>
  <r>
    <m/>
    <x v="3"/>
    <x v="4"/>
    <m/>
    <m/>
    <m/>
    <m/>
    <m/>
    <m/>
    <n v="250"/>
    <m/>
    <m/>
  </r>
  <r>
    <m/>
    <x v="3"/>
    <x v="2"/>
    <m/>
    <m/>
    <m/>
    <m/>
    <m/>
    <m/>
    <n v="80.5"/>
    <m/>
    <m/>
  </r>
  <r>
    <m/>
    <x v="3"/>
    <x v="0"/>
    <m/>
    <m/>
    <m/>
    <m/>
    <m/>
    <m/>
    <n v="289.90999999999997"/>
    <m/>
    <m/>
  </r>
  <r>
    <m/>
    <x v="3"/>
    <x v="6"/>
    <m/>
    <m/>
    <m/>
    <m/>
    <m/>
    <m/>
    <n v="88"/>
    <m/>
    <m/>
  </r>
  <r>
    <m/>
    <x v="3"/>
    <x v="5"/>
    <m/>
    <m/>
    <m/>
    <m/>
    <m/>
    <m/>
    <n v="650"/>
    <m/>
    <m/>
  </r>
  <r>
    <m/>
    <x v="13"/>
    <x v="4"/>
    <m/>
    <m/>
    <m/>
    <m/>
    <m/>
    <m/>
    <n v="19314.149999999998"/>
    <m/>
    <m/>
  </r>
  <r>
    <m/>
    <x v="13"/>
    <x v="0"/>
    <m/>
    <m/>
    <m/>
    <m/>
    <m/>
    <m/>
    <n v="168.16"/>
    <m/>
    <m/>
  </r>
  <r>
    <m/>
    <x v="13"/>
    <x v="6"/>
    <m/>
    <m/>
    <m/>
    <m/>
    <m/>
    <m/>
    <n v="5498.4000000000015"/>
    <m/>
    <m/>
  </r>
  <r>
    <m/>
    <x v="13"/>
    <x v="5"/>
    <m/>
    <m/>
    <m/>
    <m/>
    <m/>
    <m/>
    <n v="66"/>
    <m/>
    <m/>
  </r>
  <r>
    <m/>
    <x v="11"/>
    <x v="4"/>
    <m/>
    <m/>
    <m/>
    <m/>
    <m/>
    <m/>
    <n v="244"/>
    <m/>
    <m/>
  </r>
  <r>
    <m/>
    <x v="11"/>
    <x v="2"/>
    <m/>
    <m/>
    <m/>
    <m/>
    <m/>
    <m/>
    <n v="94"/>
    <m/>
    <m/>
  </r>
  <r>
    <m/>
    <x v="11"/>
    <x v="0"/>
    <m/>
    <m/>
    <m/>
    <m/>
    <m/>
    <m/>
    <n v="17"/>
    <m/>
    <m/>
  </r>
  <r>
    <m/>
    <x v="11"/>
    <x v="6"/>
    <m/>
    <m/>
    <m/>
    <m/>
    <m/>
    <m/>
    <n v="7057.9090909090919"/>
    <m/>
    <m/>
  </r>
  <r>
    <m/>
    <x v="11"/>
    <x v="5"/>
    <m/>
    <m/>
    <m/>
    <m/>
    <m/>
    <m/>
    <n v="80"/>
    <m/>
    <m/>
  </r>
  <r>
    <m/>
    <x v="1"/>
    <x v="4"/>
    <m/>
    <m/>
    <m/>
    <m/>
    <m/>
    <m/>
    <n v="72378.95"/>
    <m/>
    <m/>
  </r>
  <r>
    <m/>
    <x v="1"/>
    <x v="2"/>
    <m/>
    <m/>
    <m/>
    <m/>
    <m/>
    <m/>
    <n v="7214.05"/>
    <m/>
    <m/>
  </r>
  <r>
    <m/>
    <x v="1"/>
    <x v="3"/>
    <m/>
    <m/>
    <m/>
    <m/>
    <m/>
    <m/>
    <n v="29539.899999999976"/>
    <m/>
    <m/>
  </r>
  <r>
    <m/>
    <x v="1"/>
    <x v="0"/>
    <m/>
    <m/>
    <m/>
    <m/>
    <m/>
    <m/>
    <n v="1305.1363636363635"/>
    <m/>
    <m/>
  </r>
  <r>
    <m/>
    <x v="8"/>
    <x v="4"/>
    <m/>
    <m/>
    <m/>
    <m/>
    <m/>
    <m/>
    <n v="25317.833333333332"/>
    <m/>
    <m/>
  </r>
  <r>
    <m/>
    <x v="8"/>
    <x v="2"/>
    <m/>
    <m/>
    <m/>
    <m/>
    <m/>
    <m/>
    <n v="6844.24"/>
    <m/>
    <m/>
  </r>
  <r>
    <m/>
    <x v="8"/>
    <x v="3"/>
    <m/>
    <m/>
    <m/>
    <m/>
    <m/>
    <m/>
    <n v="17997.500000000004"/>
    <m/>
    <m/>
  </r>
  <r>
    <m/>
    <x v="8"/>
    <x v="0"/>
    <m/>
    <m/>
    <m/>
    <m/>
    <m/>
    <m/>
    <n v="478"/>
    <m/>
    <m/>
  </r>
  <r>
    <m/>
    <x v="8"/>
    <x v="5"/>
    <m/>
    <m/>
    <m/>
    <m/>
    <m/>
    <m/>
    <n v="8821"/>
    <m/>
    <m/>
  </r>
  <r>
    <m/>
    <x v="6"/>
    <x v="4"/>
    <m/>
    <m/>
    <m/>
    <m/>
    <m/>
    <m/>
    <n v="15472.668333333339"/>
    <m/>
    <m/>
  </r>
  <r>
    <m/>
    <x v="6"/>
    <x v="2"/>
    <m/>
    <m/>
    <m/>
    <m/>
    <m/>
    <m/>
    <n v="16462.996666666666"/>
    <m/>
    <m/>
  </r>
  <r>
    <m/>
    <x v="6"/>
    <x v="0"/>
    <m/>
    <m/>
    <m/>
    <m/>
    <m/>
    <m/>
    <n v="160.4"/>
    <m/>
    <m/>
  </r>
  <r>
    <m/>
    <x v="6"/>
    <x v="5"/>
    <m/>
    <m/>
    <m/>
    <m/>
    <m/>
    <m/>
    <n v="854"/>
    <m/>
    <m/>
  </r>
  <r>
    <m/>
    <x v="16"/>
    <x v="4"/>
    <m/>
    <m/>
    <m/>
    <m/>
    <m/>
    <m/>
    <n v="3723.3000000000006"/>
    <m/>
    <m/>
  </r>
  <r>
    <m/>
    <x v="9"/>
    <x v="4"/>
    <m/>
    <m/>
    <m/>
    <m/>
    <m/>
    <m/>
    <n v="282.04166666666669"/>
    <m/>
    <m/>
  </r>
  <r>
    <m/>
    <x v="9"/>
    <x v="2"/>
    <m/>
    <m/>
    <m/>
    <m/>
    <m/>
    <m/>
    <n v="78"/>
    <m/>
    <m/>
  </r>
  <r>
    <m/>
    <x v="9"/>
    <x v="0"/>
    <m/>
    <m/>
    <m/>
    <m/>
    <m/>
    <m/>
    <n v="12"/>
    <m/>
    <m/>
  </r>
  <r>
    <m/>
    <x v="9"/>
    <x v="5"/>
    <m/>
    <m/>
    <m/>
    <m/>
    <m/>
    <m/>
    <n v="3"/>
    <m/>
    <m/>
  </r>
  <r>
    <m/>
    <x v="2"/>
    <x v="4"/>
    <m/>
    <m/>
    <m/>
    <m/>
    <m/>
    <m/>
    <n v="5340.84"/>
    <m/>
    <m/>
  </r>
  <r>
    <m/>
    <x v="2"/>
    <x v="2"/>
    <m/>
    <m/>
    <m/>
    <m/>
    <m/>
    <m/>
    <n v="972.6"/>
    <m/>
    <m/>
  </r>
  <r>
    <m/>
    <x v="2"/>
    <x v="0"/>
    <m/>
    <m/>
    <m/>
    <m/>
    <m/>
    <m/>
    <n v="207"/>
    <m/>
    <m/>
  </r>
  <r>
    <m/>
    <x v="2"/>
    <x v="1"/>
    <m/>
    <m/>
    <m/>
    <m/>
    <m/>
    <m/>
    <n v="2752"/>
    <m/>
    <m/>
  </r>
  <r>
    <m/>
    <x v="2"/>
    <x v="5"/>
    <m/>
    <m/>
    <m/>
    <m/>
    <m/>
    <m/>
    <n v="1864.5"/>
    <m/>
    <m/>
  </r>
  <r>
    <m/>
    <x v="5"/>
    <x v="4"/>
    <m/>
    <m/>
    <m/>
    <m/>
    <m/>
    <m/>
    <n v="13908.931666666664"/>
    <m/>
    <m/>
  </r>
  <r>
    <m/>
    <x v="5"/>
    <x v="2"/>
    <m/>
    <m/>
    <m/>
    <m/>
    <m/>
    <m/>
    <n v="23064.2"/>
    <m/>
    <m/>
  </r>
  <r>
    <m/>
    <x v="5"/>
    <x v="0"/>
    <m/>
    <m/>
    <m/>
    <m/>
    <m/>
    <m/>
    <n v="192"/>
    <m/>
    <m/>
  </r>
  <r>
    <m/>
    <x v="5"/>
    <x v="5"/>
    <m/>
    <m/>
    <m/>
    <m/>
    <m/>
    <m/>
    <n v="639"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">
  <r>
    <x v="0"/>
    <x v="0"/>
    <n v="25845"/>
    <n v="22635"/>
    <n v="25317.833333333332"/>
    <n v="24599.277777777777"/>
  </r>
  <r>
    <x v="0"/>
    <x v="1"/>
    <n v="33"/>
    <n v="48"/>
    <n v="6844.24"/>
    <n v="2308.4133333333334"/>
  </r>
  <r>
    <x v="0"/>
    <x v="2"/>
    <n v="14190"/>
    <n v="11889"/>
    <n v="17997.500000000004"/>
    <n v="14692.166666666666"/>
  </r>
  <r>
    <x v="0"/>
    <x v="3"/>
    <n v="835"/>
    <n v="785"/>
    <n v="478"/>
    <n v="699.33333333333337"/>
  </r>
  <r>
    <x v="0"/>
    <x v="4"/>
    <m/>
    <m/>
    <n v="8821"/>
    <n v="8821"/>
  </r>
  <r>
    <x v="1"/>
    <x v="0"/>
    <n v="189"/>
    <n v="4593"/>
    <n v="58.333333333333336"/>
    <n v="1613.4444444444443"/>
  </r>
  <r>
    <x v="1"/>
    <x v="1"/>
    <m/>
    <n v="1"/>
    <m/>
    <n v="1"/>
  </r>
  <r>
    <x v="1"/>
    <x v="2"/>
    <n v="3"/>
    <n v="6"/>
    <m/>
    <n v="4.5"/>
  </r>
  <r>
    <x v="1"/>
    <x v="5"/>
    <n v="3"/>
    <n v="84"/>
    <n v="504"/>
    <n v="197"/>
  </r>
  <r>
    <x v="1"/>
    <x v="3"/>
    <n v="194"/>
    <n v="190"/>
    <n v="52348.666666666672"/>
    <n v="17577.555555555558"/>
  </r>
  <r>
    <x v="1"/>
    <x v="4"/>
    <m/>
    <m/>
    <n v="76"/>
    <n v="76"/>
  </r>
  <r>
    <x v="2"/>
    <x v="0"/>
    <n v="67"/>
    <n v="70"/>
    <n v="250"/>
    <n v="129"/>
  </r>
  <r>
    <x v="2"/>
    <x v="1"/>
    <m/>
    <m/>
    <n v="80.5"/>
    <n v="80.5"/>
  </r>
  <r>
    <x v="2"/>
    <x v="3"/>
    <m/>
    <m/>
    <n v="289.90999999999997"/>
    <n v="289.90999999999997"/>
  </r>
  <r>
    <x v="2"/>
    <x v="4"/>
    <m/>
    <m/>
    <n v="650"/>
    <n v="650"/>
  </r>
  <r>
    <x v="2"/>
    <x v="6"/>
    <m/>
    <m/>
    <n v="88"/>
    <n v="88"/>
  </r>
  <r>
    <x v="3"/>
    <x v="0"/>
    <n v="17314"/>
    <n v="10626"/>
    <n v="13908.931666666664"/>
    <n v="13949.643888888888"/>
  </r>
  <r>
    <x v="3"/>
    <x v="1"/>
    <n v="2"/>
    <n v="5"/>
    <n v="23064.2"/>
    <n v="7690.4000000000005"/>
  </r>
  <r>
    <x v="3"/>
    <x v="3"/>
    <n v="54"/>
    <n v="69"/>
    <n v="192"/>
    <n v="105"/>
  </r>
  <r>
    <x v="3"/>
    <x v="4"/>
    <m/>
    <m/>
    <n v="639"/>
    <n v="639"/>
  </r>
  <r>
    <x v="4"/>
    <x v="0"/>
    <n v="0"/>
    <n v="48"/>
    <n v="222.2"/>
    <n v="90.066666666666663"/>
  </r>
  <r>
    <x v="4"/>
    <x v="1"/>
    <m/>
    <m/>
    <n v="1"/>
    <n v="1"/>
  </r>
  <r>
    <x v="4"/>
    <x v="3"/>
    <m/>
    <n v="4"/>
    <n v="927"/>
    <n v="465.5"/>
  </r>
  <r>
    <x v="4"/>
    <x v="4"/>
    <m/>
    <m/>
    <n v="134"/>
    <n v="134"/>
  </r>
  <r>
    <x v="4"/>
    <x v="6"/>
    <m/>
    <m/>
    <n v="5442.2"/>
    <n v="5442.2"/>
  </r>
  <r>
    <x v="5"/>
    <x v="0"/>
    <n v="22649"/>
    <n v="14333"/>
    <n v="15472.668333333339"/>
    <n v="17484.889444444445"/>
  </r>
  <r>
    <x v="5"/>
    <x v="1"/>
    <m/>
    <m/>
    <n v="16462.996666666666"/>
    <n v="16462.996666666666"/>
  </r>
  <r>
    <x v="5"/>
    <x v="3"/>
    <n v="171"/>
    <n v="67"/>
    <n v="160.4"/>
    <n v="132.79999999999998"/>
  </r>
  <r>
    <x v="5"/>
    <x v="4"/>
    <m/>
    <m/>
    <n v="854"/>
    <n v="854"/>
  </r>
  <r>
    <x v="6"/>
    <x v="0"/>
    <n v="19436"/>
    <n v="24918"/>
    <n v="23944.91666666665"/>
    <n v="22766.305555555551"/>
  </r>
  <r>
    <x v="6"/>
    <x v="1"/>
    <m/>
    <m/>
    <n v="8"/>
    <n v="8"/>
  </r>
  <r>
    <x v="6"/>
    <x v="3"/>
    <m/>
    <n v="2"/>
    <n v="16"/>
    <n v="9"/>
  </r>
  <r>
    <x v="6"/>
    <x v="4"/>
    <m/>
    <m/>
    <n v="5342"/>
    <n v="5342"/>
  </r>
  <r>
    <x v="6"/>
    <x v="6"/>
    <m/>
    <m/>
    <n v="99"/>
    <n v="99"/>
  </r>
  <r>
    <x v="7"/>
    <x v="0"/>
    <m/>
    <n v="344"/>
    <n v="244"/>
    <n v="294"/>
  </r>
  <r>
    <x v="7"/>
    <x v="1"/>
    <m/>
    <m/>
    <n v="94"/>
    <n v="94"/>
  </r>
  <r>
    <x v="7"/>
    <x v="3"/>
    <m/>
    <m/>
    <n v="17"/>
    <n v="17"/>
  </r>
  <r>
    <x v="7"/>
    <x v="4"/>
    <m/>
    <m/>
    <n v="80"/>
    <n v="80"/>
  </r>
  <r>
    <x v="7"/>
    <x v="6"/>
    <m/>
    <m/>
    <n v="7057.9090909090919"/>
    <n v="7057.9090909090919"/>
  </r>
  <r>
    <x v="8"/>
    <x v="0"/>
    <m/>
    <n v="119"/>
    <n v="6.333333333333333"/>
    <n v="62.666666666666664"/>
  </r>
  <r>
    <x v="8"/>
    <x v="1"/>
    <m/>
    <m/>
    <n v="44"/>
    <n v="44"/>
  </r>
  <r>
    <x v="8"/>
    <x v="3"/>
    <m/>
    <m/>
    <n v="9"/>
    <n v="9"/>
  </r>
  <r>
    <x v="8"/>
    <x v="4"/>
    <m/>
    <m/>
    <n v="2"/>
    <n v="2"/>
  </r>
  <r>
    <x v="9"/>
    <x v="0"/>
    <n v="828"/>
    <n v="298"/>
    <n v="282.04166666666669"/>
    <n v="469.34722222222223"/>
  </r>
  <r>
    <x v="9"/>
    <x v="1"/>
    <m/>
    <m/>
    <n v="78"/>
    <n v="78"/>
  </r>
  <r>
    <x v="9"/>
    <x v="3"/>
    <n v="15"/>
    <n v="80"/>
    <n v="12"/>
    <n v="35.666666666666664"/>
  </r>
  <r>
    <x v="9"/>
    <x v="4"/>
    <m/>
    <m/>
    <n v="3"/>
    <n v="3"/>
  </r>
  <r>
    <x v="10"/>
    <x v="0"/>
    <n v="8719"/>
    <n v="5560"/>
    <n v="5340.84"/>
    <n v="6539.9466666666667"/>
  </r>
  <r>
    <x v="10"/>
    <x v="1"/>
    <n v="2015"/>
    <n v="1407"/>
    <n v="972.6"/>
    <n v="1464.8666666666668"/>
  </r>
  <r>
    <x v="10"/>
    <x v="5"/>
    <m/>
    <m/>
    <n v="2752"/>
    <n v="2752"/>
  </r>
  <r>
    <x v="10"/>
    <x v="3"/>
    <n v="387"/>
    <n v="171"/>
    <n v="207"/>
    <n v="255"/>
  </r>
  <r>
    <x v="10"/>
    <x v="4"/>
    <m/>
    <m/>
    <n v="1864.5"/>
    <n v="1864.5"/>
  </r>
  <r>
    <x v="11"/>
    <x v="0"/>
    <n v="37208"/>
    <n v="50361"/>
    <n v="99983.45818181819"/>
    <n v="62517.486060606061"/>
  </r>
  <r>
    <x v="11"/>
    <x v="1"/>
    <n v="784"/>
    <n v="335"/>
    <n v="2034.8"/>
    <n v="1051.2666666666667"/>
  </r>
  <r>
    <x v="11"/>
    <x v="2"/>
    <n v="13667"/>
    <n v="11046"/>
    <n v="17987.620000000017"/>
    <n v="14233.540000000006"/>
  </r>
  <r>
    <x v="11"/>
    <x v="3"/>
    <n v="2222"/>
    <n v="2598"/>
    <n v="266"/>
    <n v="1695.3333333333333"/>
  </r>
  <r>
    <x v="12"/>
    <x v="0"/>
    <n v="80199"/>
    <n v="80622"/>
    <n v="72378.95"/>
    <n v="77733.316666666666"/>
  </r>
  <r>
    <x v="12"/>
    <x v="1"/>
    <n v="9221"/>
    <n v="8156"/>
    <n v="7214.05"/>
    <n v="8197.0166666666664"/>
  </r>
  <r>
    <x v="12"/>
    <x v="2"/>
    <n v="42138"/>
    <n v="34848"/>
    <n v="29539.899999999976"/>
    <n v="35508.633333333324"/>
  </r>
  <r>
    <x v="12"/>
    <x v="3"/>
    <n v="1669"/>
    <n v="3055"/>
    <n v="1305.1363636363635"/>
    <n v="2009.7121212121212"/>
  </r>
  <r>
    <x v="13"/>
    <x v="0"/>
    <m/>
    <m/>
    <n v="19314.149999999998"/>
    <n v="19314.149999999998"/>
  </r>
  <r>
    <x v="13"/>
    <x v="3"/>
    <m/>
    <m/>
    <n v="168.16"/>
    <n v="168.16"/>
  </r>
  <r>
    <x v="13"/>
    <x v="4"/>
    <m/>
    <m/>
    <n v="66"/>
    <n v="66"/>
  </r>
  <r>
    <x v="13"/>
    <x v="6"/>
    <m/>
    <m/>
    <n v="5498.4000000000015"/>
    <n v="5498.4000000000015"/>
  </r>
  <r>
    <x v="14"/>
    <x v="0"/>
    <m/>
    <m/>
    <n v="65.2"/>
    <n v="65.2"/>
  </r>
  <r>
    <x v="15"/>
    <x v="3"/>
    <m/>
    <m/>
    <n v="1"/>
    <n v="1"/>
  </r>
  <r>
    <x v="15"/>
    <x v="6"/>
    <m/>
    <m/>
    <n v="42.6"/>
    <n v="42.6"/>
  </r>
  <r>
    <x v="16"/>
    <x v="0"/>
    <m/>
    <m/>
    <n v="3723.3000000000006"/>
    <n v="3723.3000000000006"/>
  </r>
  <r>
    <x v="17"/>
    <x v="7"/>
    <n v="300057"/>
    <n v="289373"/>
    <n v="499349.44530303025"/>
    <n v="362926.48176767677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9">
  <r>
    <n v="931170"/>
    <s v="Habitat &amp; Open Space Mgmt"/>
    <m/>
    <m/>
    <x v="0"/>
    <n v="740020"/>
    <s v="Interest-Invested Funds"/>
    <x v="0"/>
    <n v="160.30000000000001"/>
    <n v="2249.62"/>
    <n v="10863.19"/>
  </r>
  <r>
    <n v="931170"/>
    <s v="Habitat &amp; Open Space Mgmt"/>
    <s v="CJ"/>
    <s v="Client Adjustments"/>
    <x v="0"/>
    <n v="740020"/>
    <s v="Interest-Invested Funds"/>
    <x v="0"/>
    <n v="115.29"/>
    <n v="-11721.78"/>
    <n v="10793.57"/>
  </r>
  <r>
    <n v="931750"/>
    <s v="Lake Skinner Park"/>
    <m/>
    <m/>
    <x v="1"/>
    <n v="740020"/>
    <s v="Interest-Invested Funds"/>
    <x v="0"/>
    <n v="1447.34"/>
    <n v="5459.96"/>
    <n v="50987.37"/>
  </r>
  <r>
    <n v="931750"/>
    <s v="Lake Skinner Park"/>
    <s v="CJ"/>
    <s v="Client Adjustments"/>
    <x v="1"/>
    <n v="740020"/>
    <s v="Interest-Invested Funds"/>
    <x v="0"/>
    <n v="180.94"/>
    <n v="-30620.639999999999"/>
    <n v="-13906.61"/>
  </r>
  <r>
    <n v="931420"/>
    <s v="Blythe Parks"/>
    <m/>
    <m/>
    <x v="2"/>
    <n v="740040"/>
    <s v="Interest-Other"/>
    <x v="0"/>
    <n v="0"/>
    <n v="0"/>
    <n v="4995.6099999999997"/>
  </r>
  <r>
    <n v="931205"/>
    <s v="Crestmore Manor"/>
    <m/>
    <m/>
    <x v="3"/>
    <n v="741000"/>
    <s v="Rents"/>
    <x v="1"/>
    <n v="0"/>
    <n v="171289"/>
    <n v="194427"/>
  </r>
  <r>
    <n v="931306"/>
    <s v="Idyllwild Nature Center"/>
    <m/>
    <m/>
    <x v="4"/>
    <n v="741000"/>
    <s v="Rents"/>
    <x v="1"/>
    <n v="0"/>
    <n v="0"/>
    <n v="-200"/>
  </r>
  <r>
    <n v="931400"/>
    <s v="Major Parks"/>
    <m/>
    <m/>
    <x v="5"/>
    <n v="741000"/>
    <s v="Rents"/>
    <x v="1"/>
    <n v="20"/>
    <n v="0"/>
    <n v="1850.66"/>
  </r>
  <r>
    <n v="931400"/>
    <s v="Major Parks"/>
    <s v="0883-"/>
    <s v="Mayflower Park"/>
    <x v="2"/>
    <n v="741000"/>
    <s v="Rents"/>
    <x v="1"/>
    <n v="27600"/>
    <n v="0"/>
    <n v="0"/>
  </r>
  <r>
    <n v="931401"/>
    <s v="Park Events-Weddings"/>
    <m/>
    <m/>
    <x v="3"/>
    <n v="741000"/>
    <s v="Rents"/>
    <x v="1"/>
    <n v="20450"/>
    <n v="52600"/>
    <n v="0"/>
  </r>
  <r>
    <n v="931421"/>
    <s v="Mayflower Park"/>
    <m/>
    <m/>
    <x v="2"/>
    <n v="741000"/>
    <s v="Rents"/>
    <x v="1"/>
    <n v="0"/>
    <n v="26957"/>
    <n v="7080"/>
  </r>
  <r>
    <n v="931119"/>
    <s v="Interpretive"/>
    <m/>
    <m/>
    <x v="5"/>
    <n v="741020"/>
    <s v="Admissions"/>
    <x v="2"/>
    <n v="3027"/>
    <n v="0"/>
    <n v="0"/>
  </r>
  <r>
    <n v="931119"/>
    <s v="Interpretive"/>
    <s v="0519-"/>
    <s v="Gilman Ranch Historic Museum"/>
    <x v="6"/>
    <n v="741020"/>
    <s v="Admissions"/>
    <x v="2"/>
    <n v="249"/>
    <n v="0"/>
    <n v="0"/>
  </r>
  <r>
    <n v="931119"/>
    <s v="Interpretive"/>
    <s v="2604-"/>
    <s v="Idyllwild Park Nature Ctr"/>
    <x v="4"/>
    <n v="741020"/>
    <s v="Admissions"/>
    <x v="2"/>
    <n v="68606.16"/>
    <n v="0"/>
    <n v="0"/>
  </r>
  <r>
    <n v="931119"/>
    <s v="Interpretive"/>
    <s v="4867-"/>
    <s v="Santa Rosa Plateau Eco Reserve"/>
    <x v="7"/>
    <n v="741020"/>
    <s v="Admissions"/>
    <x v="2"/>
    <n v="2961"/>
    <n v="0"/>
    <n v="0"/>
  </r>
  <r>
    <n v="931119"/>
    <s v="Interpretive"/>
    <s v="6213-"/>
    <s v="Hidden Valley Wildlife Area"/>
    <x v="8"/>
    <n v="741020"/>
    <s v="Admissions"/>
    <x v="2"/>
    <n v="10"/>
    <n v="0"/>
    <n v="0"/>
  </r>
  <r>
    <n v="931170"/>
    <s v="Habitat &amp; Open Space Mgmt"/>
    <s v="4279-"/>
    <s v="Box Springs Mountain Reserve"/>
    <x v="0"/>
    <n v="741020"/>
    <s v="Admissions"/>
    <x v="2"/>
    <n v="4241.5"/>
    <n v="0"/>
    <n v="0"/>
  </r>
  <r>
    <n v="931170"/>
    <s v="Habitat &amp; Open Space Mgmt"/>
    <s v="6213-"/>
    <s v="Hidden Valley Wildlife Area"/>
    <x v="0"/>
    <n v="741020"/>
    <s v="Admissions"/>
    <x v="2"/>
    <n v="9435"/>
    <n v="0"/>
    <n v="0"/>
  </r>
  <r>
    <n v="931171"/>
    <s v="Hab &amp; Opn Spc - Box Springs"/>
    <m/>
    <m/>
    <x v="0"/>
    <n v="741020"/>
    <s v="Admissions"/>
    <x v="2"/>
    <n v="0"/>
    <n v="2555"/>
    <n v="1891"/>
  </r>
  <r>
    <n v="931173"/>
    <s v="Hab &amp; Opn Spc-Hidden Valley"/>
    <m/>
    <m/>
    <x v="0"/>
    <n v="741020"/>
    <s v="Admissions"/>
    <x v="2"/>
    <n v="0"/>
    <n v="6681"/>
    <n v="2951"/>
  </r>
  <r>
    <n v="931183"/>
    <s v="Reservation/Reception"/>
    <m/>
    <m/>
    <x v="3"/>
    <n v="741020"/>
    <s v="Admissions"/>
    <x v="2"/>
    <n v="1653"/>
    <n v="10.4"/>
    <n v="0"/>
  </r>
  <r>
    <n v="931205"/>
    <s v="Crestmore Manor"/>
    <m/>
    <m/>
    <x v="3"/>
    <n v="741020"/>
    <s v="Admissions"/>
    <x v="2"/>
    <n v="0"/>
    <n v="0"/>
    <n v="1480"/>
  </r>
  <r>
    <n v="931302"/>
    <s v="Gilman Ranch Historic Museum"/>
    <m/>
    <m/>
    <x v="6"/>
    <n v="741020"/>
    <s v="Admissions"/>
    <x v="2"/>
    <n v="0"/>
    <n v="212"/>
    <n v="1348"/>
  </r>
  <r>
    <n v="931303"/>
    <s v="Jensen Alvarado Historic Ranch"/>
    <m/>
    <m/>
    <x v="9"/>
    <n v="741020"/>
    <s v="Admissions"/>
    <x v="2"/>
    <n v="0"/>
    <n v="64"/>
    <n v="745"/>
  </r>
  <r>
    <n v="931305"/>
    <s v="Hidden Valley Nature Center"/>
    <m/>
    <m/>
    <x v="8"/>
    <n v="741020"/>
    <s v="Admissions"/>
    <x v="2"/>
    <n v="0"/>
    <n v="457"/>
    <n v="5795"/>
  </r>
  <r>
    <n v="931306"/>
    <s v="Idyllwild Nature Center"/>
    <m/>
    <m/>
    <x v="4"/>
    <n v="741020"/>
    <s v="Admissions"/>
    <x v="2"/>
    <n v="150"/>
    <n v="69201.279999999999"/>
    <n v="88603"/>
  </r>
  <r>
    <n v="931307"/>
    <s v="Santa Rosa Plateau Nature Ctr"/>
    <m/>
    <m/>
    <x v="7"/>
    <n v="741020"/>
    <s v="Admissions"/>
    <x v="2"/>
    <n v="0"/>
    <n v="0"/>
    <n v="41852"/>
  </r>
  <r>
    <n v="931400"/>
    <s v="Major Parks"/>
    <m/>
    <m/>
    <x v="5"/>
    <n v="741020"/>
    <s v="Admissions"/>
    <x v="2"/>
    <n v="36631.5"/>
    <n v="25832"/>
    <n v="1134"/>
  </r>
  <r>
    <n v="931400"/>
    <s v="Major Parks"/>
    <s v="0883-"/>
    <s v="Mayflower Park"/>
    <x v="2"/>
    <n v="741020"/>
    <s v="Admissions"/>
    <x v="2"/>
    <n v="42945"/>
    <n v="0"/>
    <n v="0"/>
  </r>
  <r>
    <n v="931400"/>
    <s v="Major Parks"/>
    <s v="2609-"/>
    <s v="Idyllwild Park"/>
    <x v="10"/>
    <n v="741020"/>
    <s v="Admissions"/>
    <x v="2"/>
    <n v="117445.4"/>
    <n v="0"/>
    <n v="0"/>
  </r>
  <r>
    <n v="931400"/>
    <s v="Major Parks"/>
    <s v="3501-"/>
    <s v="Lake Cahuilla Park"/>
    <x v="11"/>
    <n v="741020"/>
    <s v="Admissions"/>
    <x v="2"/>
    <n v="95377"/>
    <n v="0"/>
    <n v="0"/>
  </r>
  <r>
    <n v="931400"/>
    <s v="Major Parks"/>
    <s v="4803-"/>
    <s v="Hurkey Creek Park"/>
    <x v="12"/>
    <n v="741020"/>
    <s v="Admissions"/>
    <x v="2"/>
    <n v="70791.5"/>
    <n v="0"/>
    <n v="0"/>
  </r>
  <r>
    <n v="931400"/>
    <s v="Major Parks"/>
    <s v="4804-"/>
    <s v="McCall Park"/>
    <x v="13"/>
    <n v="741020"/>
    <s v="Admissions"/>
    <x v="2"/>
    <n v="4336"/>
    <n v="0"/>
    <n v="0"/>
  </r>
  <r>
    <n v="931400"/>
    <s v="Major Parks"/>
    <s v="6462-"/>
    <s v="Rancho Jurupa Park"/>
    <x v="14"/>
    <n v="741020"/>
    <s v="Admissions"/>
    <x v="2"/>
    <n v="149104.07"/>
    <n v="0"/>
    <n v="0"/>
  </r>
  <r>
    <n v="931402"/>
    <s v="Hurkey Creek Park"/>
    <m/>
    <m/>
    <x v="12"/>
    <n v="741020"/>
    <s v="Admissions"/>
    <x v="2"/>
    <n v="127"/>
    <n v="43072.3"/>
    <n v="49348.25"/>
  </r>
  <r>
    <n v="931403"/>
    <s v="Idyllwild Park"/>
    <m/>
    <m/>
    <x v="10"/>
    <n v="741020"/>
    <s v="Admissions"/>
    <x v="2"/>
    <n v="56"/>
    <n v="83960.78"/>
    <n v="79055.759999999995"/>
  </r>
  <r>
    <n v="931405"/>
    <s v="Lake Cahuilla Park"/>
    <m/>
    <m/>
    <x v="11"/>
    <n v="741020"/>
    <s v="Admissions"/>
    <x v="2"/>
    <n v="6"/>
    <n v="90085"/>
    <n v="98309"/>
  </r>
  <r>
    <n v="931406"/>
    <s v="Lawler Lodge &amp; Alpine Cabins"/>
    <m/>
    <m/>
    <x v="15"/>
    <n v="741020"/>
    <s v="Admissions"/>
    <x v="2"/>
    <n v="0"/>
    <n v="0"/>
    <n v="86"/>
  </r>
  <r>
    <n v="931408"/>
    <s v="McCall Park"/>
    <m/>
    <m/>
    <x v="13"/>
    <n v="741020"/>
    <s v="Admissions"/>
    <x v="2"/>
    <n v="0"/>
    <n v="1195"/>
    <n v="2137"/>
  </r>
  <r>
    <n v="931409"/>
    <s v="Rancho Jurupa Park"/>
    <m/>
    <m/>
    <x v="14"/>
    <n v="741020"/>
    <s v="Admissions"/>
    <x v="2"/>
    <n v="729"/>
    <n v="225307.8"/>
    <n v="241161.27"/>
  </r>
  <r>
    <n v="931421"/>
    <s v="Mayflower Park"/>
    <m/>
    <m/>
    <x v="2"/>
    <n v="741020"/>
    <s v="Admissions"/>
    <x v="2"/>
    <n v="0"/>
    <n v="26024"/>
    <n v="30020.65"/>
  </r>
  <r>
    <n v="931750"/>
    <s v="Lake Skinner Park"/>
    <m/>
    <m/>
    <x v="1"/>
    <n v="741020"/>
    <s v="Admissions"/>
    <x v="2"/>
    <n v="356959"/>
    <n v="288946"/>
    <n v="319551.01"/>
  </r>
  <r>
    <n v="931119"/>
    <s v="Interpretive"/>
    <s v="6213-"/>
    <s v="Hidden Valley Wildlife Area"/>
    <x v="8"/>
    <n v="741080"/>
    <s v="Exhibits"/>
    <x v="0"/>
    <n v="1"/>
    <n v="0"/>
    <n v="0"/>
  </r>
  <r>
    <n v="931183"/>
    <s v="Reservation/Reception"/>
    <m/>
    <m/>
    <x v="3"/>
    <n v="741080"/>
    <s v="Exhibits"/>
    <x v="0"/>
    <n v="0"/>
    <n v="400"/>
    <n v="3200"/>
  </r>
  <r>
    <n v="931183"/>
    <s v="Reservation/Reception"/>
    <s v="4867-"/>
    <s v="Santa Rosa Plateau Eco Reserve"/>
    <x v="3"/>
    <n v="741080"/>
    <s v="Exhibits"/>
    <x v="0"/>
    <n v="200"/>
    <n v="0"/>
    <n v="0"/>
  </r>
  <r>
    <n v="931400"/>
    <s v="Major Parks"/>
    <s v="2609-"/>
    <s v="Idyllwild Park"/>
    <x v="10"/>
    <n v="741080"/>
    <s v="Exhibits"/>
    <x v="0"/>
    <n v="200"/>
    <n v="0"/>
    <n v="0"/>
  </r>
  <r>
    <n v="931402"/>
    <s v="Hurkey Creek Park"/>
    <m/>
    <m/>
    <x v="12"/>
    <n v="741080"/>
    <s v="Exhibits"/>
    <x v="0"/>
    <n v="0"/>
    <n v="600"/>
    <n v="0"/>
  </r>
  <r>
    <n v="931403"/>
    <s v="Idyllwild Park"/>
    <m/>
    <m/>
    <x v="10"/>
    <n v="741080"/>
    <s v="Exhibits"/>
    <x v="0"/>
    <n v="0"/>
    <n v="600"/>
    <n v="0"/>
  </r>
  <r>
    <n v="931405"/>
    <s v="Lake Cahuilla Park"/>
    <m/>
    <m/>
    <x v="11"/>
    <n v="741080"/>
    <s v="Exhibits"/>
    <x v="0"/>
    <n v="0"/>
    <n v="500"/>
    <n v="0"/>
  </r>
  <r>
    <n v="931406"/>
    <s v="Lawler Lodge &amp; Alpine Cabins"/>
    <m/>
    <m/>
    <x v="15"/>
    <n v="741080"/>
    <s v="Exhibits"/>
    <x v="0"/>
    <n v="0"/>
    <n v="200"/>
    <n v="0"/>
  </r>
  <r>
    <n v="931409"/>
    <s v="Rancho Jurupa Park"/>
    <m/>
    <m/>
    <x v="14"/>
    <n v="741080"/>
    <s v="Exhibits"/>
    <x v="0"/>
    <n v="0"/>
    <n v="1400"/>
    <n v="0"/>
  </r>
  <r>
    <n v="931750"/>
    <s v="Lake Skinner Park"/>
    <m/>
    <m/>
    <x v="1"/>
    <n v="741080"/>
    <s v="Exhibits"/>
    <x v="0"/>
    <n v="0"/>
    <n v="1400"/>
    <n v="-300"/>
  </r>
  <r>
    <n v="931205"/>
    <s v="Crestmore Manor"/>
    <m/>
    <m/>
    <x v="3"/>
    <n v="741320"/>
    <s v="Misc Event Charges"/>
    <x v="0"/>
    <n v="0"/>
    <n v="0"/>
    <n v="2700"/>
  </r>
  <r>
    <n v="931302"/>
    <s v="Gilman Ranch Historic Museum"/>
    <m/>
    <m/>
    <x v="6"/>
    <n v="741320"/>
    <s v="Misc Event Charges"/>
    <x v="0"/>
    <n v="0"/>
    <n v="300"/>
    <n v="0"/>
  </r>
  <r>
    <n v="931303"/>
    <s v="Jensen Alvarado Historic Ranch"/>
    <m/>
    <m/>
    <x v="9"/>
    <n v="741320"/>
    <s v="Misc Event Charges"/>
    <x v="0"/>
    <n v="0"/>
    <n v="2147"/>
    <n v="0"/>
  </r>
  <r>
    <n v="931405"/>
    <s v="Lake Cahuilla Park"/>
    <m/>
    <m/>
    <x v="11"/>
    <n v="741320"/>
    <s v="Misc Event Charges"/>
    <x v="0"/>
    <n v="0"/>
    <n v="250"/>
    <n v="0"/>
  </r>
  <r>
    <n v="931302"/>
    <s v="Gilman Ranch Historic Museum"/>
    <m/>
    <m/>
    <x v="6"/>
    <n v="741360"/>
    <s v="Concessions"/>
    <x v="0"/>
    <n v="0"/>
    <n v="0"/>
    <n v="3"/>
  </r>
  <r>
    <n v="931400"/>
    <s v="Major Parks"/>
    <m/>
    <m/>
    <x v="5"/>
    <n v="741360"/>
    <s v="Concessions"/>
    <x v="0"/>
    <n v="0"/>
    <n v="45933.18"/>
    <n v="45124.62"/>
  </r>
  <r>
    <n v="931400"/>
    <s v="Major Parks"/>
    <s v="0876-"/>
    <s v="500 Riviera Drive, Blythe"/>
    <x v="2"/>
    <n v="741360"/>
    <s v="Concessions"/>
    <x v="0"/>
    <n v="57773.3"/>
    <n v="0"/>
    <n v="0"/>
  </r>
  <r>
    <n v="931400"/>
    <s v="Major Parks"/>
    <s v="0878-"/>
    <s v="McIntyre Park"/>
    <x v="2"/>
    <n v="741360"/>
    <s v="Concessions"/>
    <x v="0"/>
    <n v="90134.46"/>
    <n v="0"/>
    <n v="0"/>
  </r>
  <r>
    <n v="931400"/>
    <s v="Major Parks"/>
    <s v="0883-"/>
    <s v="Mayflower Park"/>
    <x v="2"/>
    <n v="741360"/>
    <s v="Concessions"/>
    <x v="0"/>
    <n v="15474"/>
    <n v="-15474"/>
    <n v="0"/>
  </r>
  <r>
    <n v="931400"/>
    <s v="Major Parks"/>
    <s v="1732-"/>
    <s v="14995 River Road, Corona"/>
    <x v="5"/>
    <n v="741360"/>
    <s v="Concessions"/>
    <x v="0"/>
    <n v="11250"/>
    <n v="0"/>
    <n v="0"/>
  </r>
  <r>
    <n v="931400"/>
    <s v="Major Parks"/>
    <s v="6462-"/>
    <s v="Rancho Jurupa Park"/>
    <x v="14"/>
    <n v="741360"/>
    <s v="Concessions"/>
    <x v="0"/>
    <n v="31247.22"/>
    <n v="-8077"/>
    <n v="0"/>
  </r>
  <r>
    <n v="931409"/>
    <s v="Rancho Jurupa Park"/>
    <m/>
    <m/>
    <x v="14"/>
    <n v="741360"/>
    <s v="Concessions"/>
    <x v="0"/>
    <n v="0"/>
    <n v="44910.21"/>
    <n v="32732.43"/>
  </r>
  <r>
    <n v="931420"/>
    <s v="Blythe Parks"/>
    <m/>
    <m/>
    <x v="2"/>
    <n v="741360"/>
    <s v="Concessions"/>
    <x v="0"/>
    <n v="0"/>
    <n v="166637.07999999999"/>
    <n v="123613.69"/>
  </r>
  <r>
    <n v="931750"/>
    <s v="Lake Skinner Park"/>
    <m/>
    <m/>
    <x v="1"/>
    <n v="741360"/>
    <s v="Concessions"/>
    <x v="0"/>
    <n v="102492.31"/>
    <n v="87728.09"/>
    <n v="83986.92"/>
  </r>
  <r>
    <n v="931119"/>
    <s v="Interpretive"/>
    <s v="6458-"/>
    <s v="Jensen-Alvarado Ranch/Museum"/>
    <x v="9"/>
    <n v="774810"/>
    <s v="Video Production"/>
    <x v="0"/>
    <n v="2000"/>
    <n v="0"/>
    <n v="0"/>
  </r>
  <r>
    <n v="931171"/>
    <s v="Hab &amp; Opn Spc - Box Springs"/>
    <m/>
    <m/>
    <x v="0"/>
    <n v="774810"/>
    <s v="Video Production"/>
    <x v="0"/>
    <n v="0"/>
    <n v="350"/>
    <n v="0"/>
  </r>
  <r>
    <n v="931173"/>
    <s v="Hab &amp; Opn Spc-Hidden Valley"/>
    <m/>
    <m/>
    <x v="0"/>
    <n v="774810"/>
    <s v="Video Production"/>
    <x v="0"/>
    <n v="0"/>
    <n v="0"/>
    <n v="385"/>
  </r>
  <r>
    <n v="931303"/>
    <s v="Jensen Alvarado Historic Ranch"/>
    <m/>
    <m/>
    <x v="9"/>
    <n v="774810"/>
    <s v="Video Production"/>
    <x v="0"/>
    <n v="0"/>
    <n v="0"/>
    <n v="8416"/>
  </r>
  <r>
    <n v="931306"/>
    <s v="Idyllwild Nature Center"/>
    <m/>
    <m/>
    <x v="4"/>
    <n v="774810"/>
    <s v="Video Production"/>
    <x v="0"/>
    <n v="0"/>
    <n v="350"/>
    <n v="350"/>
  </r>
  <r>
    <n v="931400"/>
    <s v="Major Parks"/>
    <s v="2609-"/>
    <s v="Idyllwild Park"/>
    <x v="10"/>
    <n v="774810"/>
    <s v="Video Production"/>
    <x v="0"/>
    <n v="90"/>
    <n v="0"/>
    <n v="0"/>
  </r>
  <r>
    <n v="931400"/>
    <s v="Major Parks"/>
    <s v="3501-"/>
    <s v="Lake Cahuilla Park"/>
    <x v="11"/>
    <n v="774810"/>
    <s v="Video Production"/>
    <x v="0"/>
    <n v="1800"/>
    <n v="0"/>
    <n v="0"/>
  </r>
  <r>
    <n v="931402"/>
    <s v="Hurkey Creek Park"/>
    <m/>
    <m/>
    <x v="12"/>
    <n v="774810"/>
    <s v="Video Production"/>
    <x v="0"/>
    <n v="0"/>
    <n v="280"/>
    <n v="0"/>
  </r>
  <r>
    <n v="931406"/>
    <s v="Lawler Lodge &amp; Alpine Cabins"/>
    <m/>
    <m/>
    <x v="15"/>
    <n v="774810"/>
    <s v="Video Production"/>
    <x v="0"/>
    <n v="0"/>
    <n v="5256"/>
    <n v="1830"/>
  </r>
  <r>
    <n v="931400"/>
    <s v="Major Parks"/>
    <m/>
    <m/>
    <x v="5"/>
    <n v="776700"/>
    <s v="Camping"/>
    <x v="3"/>
    <n v="8415.7000000000007"/>
    <n v="0"/>
    <n v="0"/>
  </r>
  <r>
    <n v="931400"/>
    <s v="Major Parks"/>
    <s v="0883-"/>
    <s v="Mayflower Park"/>
    <x v="2"/>
    <n v="776700"/>
    <s v="Camping"/>
    <x v="3"/>
    <n v="283403.5"/>
    <n v="0"/>
    <n v="0"/>
  </r>
  <r>
    <n v="931400"/>
    <s v="Major Parks"/>
    <s v="2601-"/>
    <s v="Lawler Lodge Park"/>
    <x v="15"/>
    <n v="776700"/>
    <s v="Camping"/>
    <x v="3"/>
    <n v="2896"/>
    <n v="0"/>
    <n v="0"/>
  </r>
  <r>
    <n v="931400"/>
    <s v="Major Parks"/>
    <s v="2609-"/>
    <s v="Idyllwild Park"/>
    <x v="10"/>
    <n v="776700"/>
    <s v="Camping"/>
    <x v="3"/>
    <n v="265880.90999999997"/>
    <n v="0"/>
    <n v="0"/>
  </r>
  <r>
    <n v="931400"/>
    <s v="Major Parks"/>
    <s v="3501-"/>
    <s v="Lake Cahuilla Park"/>
    <x v="11"/>
    <n v="776700"/>
    <s v="Camping"/>
    <x v="3"/>
    <n v="201197.25"/>
    <n v="0"/>
    <n v="0"/>
  </r>
  <r>
    <n v="931400"/>
    <s v="Major Parks"/>
    <s v="4803-"/>
    <s v="Hurkey Creek Park"/>
    <x v="12"/>
    <n v="776700"/>
    <s v="Camping"/>
    <x v="3"/>
    <n v="317355.76"/>
    <n v="0"/>
    <n v="0"/>
  </r>
  <r>
    <n v="931400"/>
    <s v="Major Parks"/>
    <s v="4804-"/>
    <s v="McCall Park"/>
    <x v="13"/>
    <n v="776700"/>
    <s v="Camping"/>
    <x v="3"/>
    <n v="4683"/>
    <n v="0"/>
    <n v="0"/>
  </r>
  <r>
    <n v="931400"/>
    <s v="Major Parks"/>
    <s v="6462-"/>
    <s v="Rancho Jurupa Park"/>
    <x v="14"/>
    <n v="776700"/>
    <s v="Camping"/>
    <x v="3"/>
    <n v="1294059.75"/>
    <n v="0"/>
    <n v="0"/>
  </r>
  <r>
    <n v="931402"/>
    <s v="Hurkey Creek Park"/>
    <m/>
    <m/>
    <x v="12"/>
    <n v="776700"/>
    <s v="Camping"/>
    <x v="3"/>
    <n v="1203"/>
    <n v="359587.35"/>
    <n v="305047.34999999998"/>
  </r>
  <r>
    <n v="931403"/>
    <s v="Idyllwild Park"/>
    <m/>
    <m/>
    <x v="10"/>
    <n v="776700"/>
    <s v="Camping"/>
    <x v="3"/>
    <n v="522"/>
    <n v="251397.8"/>
    <n v="216408.75"/>
  </r>
  <r>
    <n v="931405"/>
    <s v="Lake Cahuilla Park"/>
    <m/>
    <m/>
    <x v="11"/>
    <n v="776700"/>
    <s v="Camping"/>
    <x v="3"/>
    <n v="0"/>
    <n v="366020.8"/>
    <n v="428553.94"/>
  </r>
  <r>
    <n v="931406"/>
    <s v="Lawler Lodge &amp; Alpine Cabins"/>
    <m/>
    <m/>
    <x v="15"/>
    <n v="776700"/>
    <s v="Camping"/>
    <x v="3"/>
    <n v="0"/>
    <n v="47872"/>
    <n v="43287"/>
  </r>
  <r>
    <n v="931408"/>
    <s v="McCall Park"/>
    <m/>
    <m/>
    <x v="13"/>
    <n v="776700"/>
    <s v="Camping"/>
    <x v="3"/>
    <n v="0"/>
    <n v="2345.25"/>
    <n v="4443.5"/>
  </r>
  <r>
    <n v="931409"/>
    <s v="Rancho Jurupa Park"/>
    <m/>
    <m/>
    <x v="14"/>
    <n v="776700"/>
    <s v="Camping"/>
    <x v="3"/>
    <n v="2236"/>
    <n v="1485615.9"/>
    <n v="1414066.47"/>
  </r>
  <r>
    <n v="931421"/>
    <s v="Mayflower Park"/>
    <m/>
    <m/>
    <x v="2"/>
    <n v="776700"/>
    <s v="Camping"/>
    <x v="3"/>
    <n v="0"/>
    <n v="327942.67"/>
    <n v="208596.91"/>
  </r>
  <r>
    <n v="931750"/>
    <s v="Lake Skinner Park"/>
    <m/>
    <m/>
    <x v="1"/>
    <n v="776700"/>
    <s v="Camping"/>
    <x v="3"/>
    <n v="1484417"/>
    <n v="1804599"/>
    <n v="1630151.66"/>
  </r>
  <r>
    <n v="931119"/>
    <s v="Interpretive"/>
    <s v="0519-"/>
    <s v="Gilman Ranch Historic Museum"/>
    <x v="6"/>
    <n v="776710"/>
    <s v="Day Use"/>
    <x v="4"/>
    <n v="61"/>
    <n v="0"/>
    <n v="0"/>
  </r>
  <r>
    <n v="931119"/>
    <s v="Interpretive"/>
    <s v="4867-"/>
    <s v="Santa Rosa Plateau Eco Reserve"/>
    <x v="7"/>
    <n v="776710"/>
    <s v="Day Use"/>
    <x v="4"/>
    <n v="86572"/>
    <n v="0"/>
    <n v="0"/>
  </r>
  <r>
    <n v="931302"/>
    <s v="Gilman Ranch Historic Museum"/>
    <m/>
    <m/>
    <x v="6"/>
    <n v="776710"/>
    <s v="Day Use"/>
    <x v="4"/>
    <n v="0"/>
    <n v="4536.5"/>
    <n v="895"/>
  </r>
  <r>
    <n v="931303"/>
    <s v="Jensen Alvarado Historic Ranch"/>
    <m/>
    <m/>
    <x v="9"/>
    <n v="776710"/>
    <s v="Day Use"/>
    <x v="4"/>
    <n v="0"/>
    <n v="1640"/>
    <n v="0"/>
  </r>
  <r>
    <n v="931305"/>
    <s v="Hidden Valley Nature Center"/>
    <m/>
    <m/>
    <x v="8"/>
    <n v="776710"/>
    <s v="Day Use"/>
    <x v="4"/>
    <n v="0"/>
    <n v="0"/>
    <n v="4"/>
  </r>
  <r>
    <n v="931306"/>
    <s v="Idyllwild Nature Center"/>
    <m/>
    <m/>
    <x v="4"/>
    <n v="776710"/>
    <s v="Day Use"/>
    <x v="4"/>
    <n v="0"/>
    <n v="1100"/>
    <n v="0"/>
  </r>
  <r>
    <n v="931307"/>
    <s v="Santa Rosa Plateau Nature Ctr"/>
    <m/>
    <m/>
    <x v="7"/>
    <n v="776710"/>
    <s v="Day Use"/>
    <x v="4"/>
    <n v="0"/>
    <n v="67565.899999999994"/>
    <n v="866"/>
  </r>
  <r>
    <n v="931400"/>
    <s v="Major Parks"/>
    <m/>
    <m/>
    <x v="5"/>
    <n v="776710"/>
    <s v="Day Use"/>
    <x v="4"/>
    <n v="7"/>
    <n v="0"/>
    <n v="0"/>
  </r>
  <r>
    <n v="931400"/>
    <s v="Major Parks"/>
    <s v="0883-"/>
    <s v="Mayflower Park"/>
    <x v="2"/>
    <n v="776710"/>
    <s v="Day Use"/>
    <x v="4"/>
    <n v="9646"/>
    <n v="0"/>
    <n v="0"/>
  </r>
  <r>
    <n v="931400"/>
    <s v="Major Parks"/>
    <s v="2609-"/>
    <s v="Idyllwild Park"/>
    <x v="10"/>
    <n v="776710"/>
    <s v="Day Use"/>
    <x v="4"/>
    <n v="75"/>
    <n v="0"/>
    <n v="0"/>
  </r>
  <r>
    <n v="931400"/>
    <s v="Major Parks"/>
    <s v="3501-"/>
    <s v="Lake Cahuilla Park"/>
    <x v="11"/>
    <n v="776710"/>
    <s v="Day Use"/>
    <x v="4"/>
    <n v="574"/>
    <n v="0"/>
    <n v="0"/>
  </r>
  <r>
    <n v="931400"/>
    <s v="Major Parks"/>
    <s v="4803-"/>
    <s v="Hurkey Creek Park"/>
    <x v="12"/>
    <n v="776710"/>
    <s v="Day Use"/>
    <x v="4"/>
    <n v="480"/>
    <n v="0"/>
    <n v="0"/>
  </r>
  <r>
    <n v="931400"/>
    <s v="Major Parks"/>
    <s v="6462-"/>
    <s v="Rancho Jurupa Park"/>
    <x v="14"/>
    <n v="776710"/>
    <s v="Day Use"/>
    <x v="4"/>
    <n v="6033.93"/>
    <n v="0"/>
    <n v="0"/>
  </r>
  <r>
    <n v="931402"/>
    <s v="Hurkey Creek Park"/>
    <m/>
    <m/>
    <x v="12"/>
    <n v="776710"/>
    <s v="Day Use"/>
    <x v="4"/>
    <n v="0"/>
    <n v="1250"/>
    <n v="1440"/>
  </r>
  <r>
    <n v="931403"/>
    <s v="Idyllwild Park"/>
    <m/>
    <m/>
    <x v="10"/>
    <n v="776710"/>
    <s v="Day Use"/>
    <x v="4"/>
    <n v="0"/>
    <n v="0"/>
    <n v="600"/>
  </r>
  <r>
    <n v="931405"/>
    <s v="Lake Cahuilla Park"/>
    <m/>
    <m/>
    <x v="11"/>
    <n v="776710"/>
    <s v="Day Use"/>
    <x v="4"/>
    <n v="0"/>
    <n v="4202.5"/>
    <n v="1366"/>
  </r>
  <r>
    <n v="931409"/>
    <s v="Rancho Jurupa Park"/>
    <m/>
    <m/>
    <x v="14"/>
    <n v="776710"/>
    <s v="Day Use"/>
    <x v="4"/>
    <n v="0"/>
    <n v="11666"/>
    <n v="28284"/>
  </r>
  <r>
    <n v="931421"/>
    <s v="Mayflower Park"/>
    <m/>
    <m/>
    <x v="2"/>
    <n v="776710"/>
    <s v="Day Use"/>
    <x v="4"/>
    <n v="0"/>
    <n v="5590"/>
    <n v="3446"/>
  </r>
  <r>
    <n v="931750"/>
    <s v="Lake Skinner Park"/>
    <m/>
    <m/>
    <x v="1"/>
    <n v="776710"/>
    <s v="Day Use"/>
    <x v="4"/>
    <n v="43854"/>
    <n v="66139"/>
    <n v="60669.98"/>
  </r>
  <r>
    <n v="931400"/>
    <s v="Major Parks"/>
    <m/>
    <m/>
    <x v="5"/>
    <n v="776720"/>
    <s v="Fishing"/>
    <x v="5"/>
    <n v="300"/>
    <n v="600"/>
    <n v="890"/>
  </r>
  <r>
    <n v="931400"/>
    <s v="Major Parks"/>
    <s v="3501-"/>
    <s v="Lake Cahuilla Park"/>
    <x v="11"/>
    <n v="776720"/>
    <s v="Fishing"/>
    <x v="5"/>
    <n v="135386"/>
    <n v="0"/>
    <n v="0"/>
  </r>
  <r>
    <n v="931400"/>
    <s v="Major Parks"/>
    <s v="6462-"/>
    <s v="Rancho Jurupa Park"/>
    <x v="14"/>
    <n v="776720"/>
    <s v="Fishing"/>
    <x v="5"/>
    <n v="128686"/>
    <n v="0"/>
    <n v="0"/>
  </r>
  <r>
    <n v="931405"/>
    <s v="Lake Cahuilla Park"/>
    <m/>
    <m/>
    <x v="11"/>
    <n v="776720"/>
    <s v="Fishing"/>
    <x v="5"/>
    <n v="18"/>
    <n v="113370"/>
    <n v="87050"/>
  </r>
  <r>
    <n v="931409"/>
    <s v="Rancho Jurupa Park"/>
    <m/>
    <m/>
    <x v="14"/>
    <n v="776720"/>
    <s v="Fishing"/>
    <x v="5"/>
    <n v="75"/>
    <n v="101204"/>
    <n v="96748"/>
  </r>
  <r>
    <n v="931750"/>
    <s v="Lake Skinner Park"/>
    <m/>
    <m/>
    <x v="1"/>
    <n v="776720"/>
    <s v="Fishing"/>
    <x v="5"/>
    <n v="410148"/>
    <n v="315224"/>
    <n v="230417"/>
  </r>
  <r>
    <n v="931400"/>
    <s v="Major Parks"/>
    <m/>
    <m/>
    <x v="5"/>
    <n v="776740"/>
    <s v="Recreation Fees"/>
    <x v="0"/>
    <n v="0"/>
    <n v="0"/>
    <n v="23675.75"/>
  </r>
  <r>
    <n v="931400"/>
    <s v="Major Parks"/>
    <s v="3501-"/>
    <s v="Lake Cahuilla Park"/>
    <x v="11"/>
    <n v="776740"/>
    <s v="Recreation Fees"/>
    <x v="0"/>
    <n v="200"/>
    <n v="0"/>
    <n v="0"/>
  </r>
  <r>
    <n v="931405"/>
    <s v="Lake Cahuilla Park"/>
    <m/>
    <m/>
    <x v="11"/>
    <n v="776740"/>
    <s v="Recreation Fees"/>
    <x v="0"/>
    <n v="0"/>
    <n v="200"/>
    <n v="315"/>
  </r>
  <r>
    <n v="931421"/>
    <s v="Mayflower Park"/>
    <m/>
    <m/>
    <x v="2"/>
    <n v="776740"/>
    <s v="Recreation Fees"/>
    <x v="0"/>
    <n v="0"/>
    <n v="0"/>
    <n v="2395"/>
  </r>
  <r>
    <n v="931750"/>
    <s v="Lake Skinner Park"/>
    <m/>
    <m/>
    <x v="1"/>
    <n v="776740"/>
    <s v="Recreation Fees"/>
    <x v="0"/>
    <n v="0"/>
    <n v="0"/>
    <n v="8165"/>
  </r>
  <r>
    <n v="931183"/>
    <s v="Reservation/Reception"/>
    <m/>
    <m/>
    <x v="5"/>
    <n v="776760"/>
    <s v="Reservation-Fees"/>
    <x v="0"/>
    <n v="349402"/>
    <n v="361595.51"/>
    <n v="298868.37"/>
  </r>
  <r>
    <n v="931205"/>
    <s v="Crestmore Manor"/>
    <m/>
    <m/>
    <x v="5"/>
    <n v="776760"/>
    <s v="Reservation-Fees"/>
    <x v="0"/>
    <n v="0"/>
    <n v="0"/>
    <n v="1651"/>
  </r>
  <r>
    <n v="931400"/>
    <s v="Major Parks"/>
    <m/>
    <m/>
    <x v="5"/>
    <n v="776760"/>
    <s v="Reservation-Fees"/>
    <x v="0"/>
    <n v="294"/>
    <n v="1536.5"/>
    <n v="8"/>
  </r>
  <r>
    <n v="931400"/>
    <s v="Major Parks"/>
    <s v="3501-"/>
    <s v="Lake Cahuilla Park"/>
    <x v="11"/>
    <n v="776760"/>
    <s v="Reservation-Fees"/>
    <x v="0"/>
    <n v="48"/>
    <n v="0"/>
    <n v="0"/>
  </r>
  <r>
    <n v="931402"/>
    <s v="Hurkey Creek Park"/>
    <m/>
    <m/>
    <x v="12"/>
    <n v="776760"/>
    <s v="Reservation-Fees"/>
    <x v="0"/>
    <n v="0"/>
    <n v="0"/>
    <n v="1368"/>
  </r>
  <r>
    <n v="931405"/>
    <s v="Lake Cahuilla Park"/>
    <m/>
    <m/>
    <x v="11"/>
    <n v="776760"/>
    <s v="Reservation-Fees"/>
    <x v="0"/>
    <n v="0"/>
    <n v="219"/>
    <n v="400"/>
  </r>
  <r>
    <n v="931170"/>
    <s v="Habitat &amp; Open Space Mgmt"/>
    <m/>
    <m/>
    <x v="0"/>
    <n v="777520"/>
    <s v="Reimbursement For Services"/>
    <x v="0"/>
    <n v="0"/>
    <n v="0"/>
    <n v="18563"/>
  </r>
  <r>
    <n v="931405"/>
    <s v="Lake Cahuilla Park"/>
    <m/>
    <m/>
    <x v="11"/>
    <n v="777610"/>
    <s v="Utilities"/>
    <x v="0"/>
    <n v="0"/>
    <n v="150"/>
    <n v="0"/>
  </r>
  <r>
    <n v="931119"/>
    <s v="Interpretive"/>
    <m/>
    <m/>
    <x v="5"/>
    <n v="777660"/>
    <s v="Non-Taxable Sales"/>
    <x v="6"/>
    <n v="113.61"/>
    <n v="0"/>
    <n v="0"/>
  </r>
  <r>
    <n v="931119"/>
    <s v="Interpretive"/>
    <s v="2604-"/>
    <s v="Idyllwild Park Nature Ctr"/>
    <x v="4"/>
    <n v="777660"/>
    <s v="Non-Taxable Sales"/>
    <x v="6"/>
    <n v="637.04"/>
    <n v="0"/>
    <n v="0"/>
  </r>
  <r>
    <n v="931302"/>
    <s v="Gilman Ranch Historic Museum"/>
    <m/>
    <m/>
    <x v="6"/>
    <n v="777660"/>
    <s v="Non-Taxable Sales"/>
    <x v="6"/>
    <n v="0"/>
    <n v="0"/>
    <n v="111"/>
  </r>
  <r>
    <n v="931306"/>
    <s v="Idyllwild Nature Center"/>
    <m/>
    <m/>
    <x v="4"/>
    <n v="777660"/>
    <s v="Non-Taxable Sales"/>
    <x v="6"/>
    <n v="0"/>
    <n v="1756.19"/>
    <n v="729"/>
  </r>
  <r>
    <n v="931307"/>
    <s v="Santa Rosa Plateau Nature Ctr"/>
    <m/>
    <m/>
    <x v="7"/>
    <n v="777660"/>
    <s v="Non-Taxable Sales"/>
    <x v="6"/>
    <n v="0"/>
    <n v="0"/>
    <n v="6"/>
  </r>
  <r>
    <n v="931400"/>
    <s v="Major Parks"/>
    <s v="0883-"/>
    <s v="Mayflower Park"/>
    <x v="2"/>
    <n v="777660"/>
    <s v="Non-Taxable Sales"/>
    <x v="6"/>
    <n v="8220"/>
    <n v="0"/>
    <n v="0"/>
  </r>
  <r>
    <n v="931400"/>
    <s v="Major Parks"/>
    <s v="2609-"/>
    <s v="Idyllwild Park"/>
    <x v="10"/>
    <n v="777660"/>
    <s v="Non-Taxable Sales"/>
    <x v="6"/>
    <n v="12"/>
    <n v="0"/>
    <n v="0"/>
  </r>
  <r>
    <n v="931400"/>
    <s v="Major Parks"/>
    <s v="3501-"/>
    <s v="Lake Cahuilla Park"/>
    <x v="11"/>
    <n v="777660"/>
    <s v="Non-Taxable Sales"/>
    <x v="6"/>
    <n v="580"/>
    <n v="0"/>
    <n v="0"/>
  </r>
  <r>
    <n v="931405"/>
    <s v="Lake Cahuilla Park"/>
    <m/>
    <m/>
    <x v="11"/>
    <n v="777660"/>
    <s v="Non-Taxable Sales"/>
    <x v="6"/>
    <n v="0"/>
    <n v="3220"/>
    <n v="3559"/>
  </r>
  <r>
    <n v="931421"/>
    <s v="Mayflower Park"/>
    <m/>
    <m/>
    <x v="2"/>
    <n v="777660"/>
    <s v="Non-Taxable Sales"/>
    <x v="6"/>
    <n v="0"/>
    <n v="6876"/>
    <n v="4859"/>
  </r>
  <r>
    <n v="931205"/>
    <s v="Crestmore Manor"/>
    <m/>
    <m/>
    <x v="3"/>
    <n v="778150"/>
    <s v="Interfnd -Leases"/>
    <x v="1"/>
    <n v="0"/>
    <n v="8378"/>
    <n v="5323"/>
  </r>
  <r>
    <n v="931401"/>
    <s v="Park Events-Weddings"/>
    <m/>
    <m/>
    <x v="3"/>
    <n v="778150"/>
    <s v="Interfnd -Leases"/>
    <x v="1"/>
    <n v="49025"/>
    <n v="0"/>
    <n v="0"/>
  </r>
  <r>
    <n v="931170"/>
    <s v="Habitat &amp; Open Space Mgmt"/>
    <m/>
    <m/>
    <x v="0"/>
    <n v="778200"/>
    <s v="Interfnd -Miscellaneous"/>
    <x v="0"/>
    <n v="436087"/>
    <n v="0"/>
    <n v="0"/>
  </r>
  <r>
    <n v="931170"/>
    <s v="Habitat &amp; Open Space Mgmt"/>
    <m/>
    <m/>
    <x v="0"/>
    <n v="778280"/>
    <s v="Interfnd -Reimb For Service"/>
    <x v="0"/>
    <n v="0"/>
    <n v="0"/>
    <n v="2704.08"/>
  </r>
  <r>
    <n v="931119"/>
    <s v="Interpretive"/>
    <m/>
    <m/>
    <x v="5"/>
    <n v="780160"/>
    <s v="Other Taxable Sales"/>
    <x v="6"/>
    <n v="795.9"/>
    <n v="0"/>
    <n v="0"/>
  </r>
  <r>
    <n v="931119"/>
    <s v="Interpretive"/>
    <s v="0519-"/>
    <s v="Gilman Ranch Historic Museum"/>
    <x v="6"/>
    <n v="780160"/>
    <s v="Other Taxable Sales"/>
    <x v="6"/>
    <n v="272"/>
    <n v="0"/>
    <n v="0"/>
  </r>
  <r>
    <n v="931119"/>
    <s v="Interpretive"/>
    <s v="2604-"/>
    <s v="Idyllwild Park Nature Ctr"/>
    <x v="4"/>
    <n v="780160"/>
    <s v="Other Taxable Sales"/>
    <x v="6"/>
    <n v="15260.45"/>
    <n v="0"/>
    <n v="0"/>
  </r>
  <r>
    <n v="931205"/>
    <s v="Crestmore Manor"/>
    <m/>
    <m/>
    <x v="3"/>
    <n v="780160"/>
    <s v="Other Taxable Sales"/>
    <x v="6"/>
    <n v="0"/>
    <n v="0"/>
    <n v="110"/>
  </r>
  <r>
    <n v="931302"/>
    <s v="Gilman Ranch Historic Museum"/>
    <m/>
    <m/>
    <x v="6"/>
    <n v="780160"/>
    <s v="Other Taxable Sales"/>
    <x v="6"/>
    <n v="0"/>
    <n v="1145.95"/>
    <n v="3830"/>
  </r>
  <r>
    <n v="931303"/>
    <s v="Jensen Alvarado Historic Ranch"/>
    <m/>
    <m/>
    <x v="9"/>
    <n v="780160"/>
    <s v="Other Taxable Sales"/>
    <x v="6"/>
    <n v="0"/>
    <n v="0"/>
    <n v="384"/>
  </r>
  <r>
    <n v="931305"/>
    <s v="Hidden Valley Nature Center"/>
    <m/>
    <m/>
    <x v="8"/>
    <n v="780160"/>
    <s v="Other Taxable Sales"/>
    <x v="6"/>
    <n v="0"/>
    <n v="0"/>
    <n v="399.75"/>
  </r>
  <r>
    <n v="931306"/>
    <s v="Idyllwild Nature Center"/>
    <m/>
    <m/>
    <x v="4"/>
    <n v="780160"/>
    <s v="Other Taxable Sales"/>
    <x v="6"/>
    <n v="207.97"/>
    <n v="29997.55"/>
    <n v="23108.37"/>
  </r>
  <r>
    <n v="931400"/>
    <s v="Major Parks"/>
    <m/>
    <m/>
    <x v="5"/>
    <n v="780160"/>
    <s v="Other Taxable Sales"/>
    <x v="6"/>
    <n v="2123"/>
    <n v="0"/>
    <n v="0"/>
  </r>
  <r>
    <n v="931400"/>
    <s v="Major Parks"/>
    <s v="0883-"/>
    <s v="Mayflower Park"/>
    <x v="2"/>
    <n v="780160"/>
    <s v="Other Taxable Sales"/>
    <x v="6"/>
    <n v="319"/>
    <n v="0"/>
    <n v="0"/>
  </r>
  <r>
    <n v="931400"/>
    <s v="Major Parks"/>
    <s v="2609-"/>
    <s v="Idyllwild Park"/>
    <x v="10"/>
    <n v="780160"/>
    <s v="Other Taxable Sales"/>
    <x v="6"/>
    <n v="5405"/>
    <n v="0"/>
    <n v="0"/>
  </r>
  <r>
    <n v="931400"/>
    <s v="Major Parks"/>
    <s v="3501-"/>
    <s v="Lake Cahuilla Park"/>
    <x v="11"/>
    <n v="780160"/>
    <s v="Other Taxable Sales"/>
    <x v="6"/>
    <n v="17455"/>
    <n v="0"/>
    <n v="0"/>
  </r>
  <r>
    <n v="931400"/>
    <s v="Major Parks"/>
    <s v="4803-"/>
    <s v="Hurkey Creek Park"/>
    <x v="12"/>
    <n v="780160"/>
    <s v="Other Taxable Sales"/>
    <x v="6"/>
    <n v="10328"/>
    <n v="0"/>
    <n v="0"/>
  </r>
  <r>
    <n v="931400"/>
    <s v="Major Parks"/>
    <s v="4804-"/>
    <s v="McCall Park"/>
    <x v="13"/>
    <n v="780160"/>
    <s v="Other Taxable Sales"/>
    <x v="6"/>
    <n v="56"/>
    <n v="0"/>
    <n v="0"/>
  </r>
  <r>
    <n v="931402"/>
    <s v="Hurkey Creek Park"/>
    <m/>
    <m/>
    <x v="12"/>
    <n v="780160"/>
    <s v="Other Taxable Sales"/>
    <x v="6"/>
    <n v="8"/>
    <n v="6696"/>
    <n v="5616"/>
  </r>
  <r>
    <n v="931403"/>
    <s v="Idyllwild Park"/>
    <m/>
    <m/>
    <x v="10"/>
    <n v="780160"/>
    <s v="Other Taxable Sales"/>
    <x v="6"/>
    <n v="0"/>
    <n v="8322"/>
    <n v="7351"/>
  </r>
  <r>
    <n v="931405"/>
    <s v="Lake Cahuilla Park"/>
    <m/>
    <m/>
    <x v="11"/>
    <n v="780160"/>
    <s v="Other Taxable Sales"/>
    <x v="6"/>
    <n v="0"/>
    <n v="16321"/>
    <n v="14850"/>
  </r>
  <r>
    <n v="931406"/>
    <s v="Lawler Lodge &amp; Alpine Cabins"/>
    <m/>
    <m/>
    <x v="15"/>
    <n v="780160"/>
    <s v="Other Taxable Sales"/>
    <x v="6"/>
    <n v="0"/>
    <n v="0"/>
    <n v="17"/>
  </r>
  <r>
    <n v="931408"/>
    <s v="McCall Park"/>
    <m/>
    <m/>
    <x v="13"/>
    <n v="780160"/>
    <s v="Other Taxable Sales"/>
    <x v="6"/>
    <n v="0"/>
    <n v="32"/>
    <n v="16"/>
  </r>
  <r>
    <n v="931421"/>
    <s v="Mayflower Park"/>
    <m/>
    <m/>
    <x v="2"/>
    <n v="780160"/>
    <s v="Other Taxable Sales"/>
    <x v="6"/>
    <n v="0"/>
    <n v="200"/>
    <n v="1115"/>
  </r>
  <r>
    <n v="931119"/>
    <s v="Interpretive"/>
    <m/>
    <m/>
    <x v="5"/>
    <n v="781080"/>
    <s v="Cash Over-Short"/>
    <x v="0"/>
    <n v="-107"/>
    <n v="0"/>
    <n v="0"/>
  </r>
  <r>
    <n v="931119"/>
    <s v="Interpretive"/>
    <s v="2604-"/>
    <s v="Idyllwild Park Nature Ctr"/>
    <x v="4"/>
    <n v="781080"/>
    <s v="Cash Over-Short"/>
    <x v="0"/>
    <n v="-98.2"/>
    <n v="0"/>
    <n v="0"/>
  </r>
  <r>
    <n v="931302"/>
    <s v="Gilman Ranch Historic Museum"/>
    <m/>
    <m/>
    <x v="6"/>
    <n v="781080"/>
    <s v="Cash Over-Short"/>
    <x v="0"/>
    <n v="0"/>
    <n v="-14"/>
    <n v="0"/>
  </r>
  <r>
    <n v="931303"/>
    <s v="Jensen Alvarado Historic Ranch"/>
    <m/>
    <m/>
    <x v="9"/>
    <n v="781080"/>
    <s v="Cash Over-Short"/>
    <x v="0"/>
    <n v="0"/>
    <n v="-99"/>
    <n v="0"/>
  </r>
  <r>
    <n v="931305"/>
    <s v="Hidden Valley Nature Center"/>
    <m/>
    <m/>
    <x v="8"/>
    <n v="781080"/>
    <s v="Cash Over-Short"/>
    <x v="0"/>
    <n v="0"/>
    <n v="-10"/>
    <n v="0"/>
  </r>
  <r>
    <n v="931306"/>
    <s v="Idyllwild Nature Center"/>
    <m/>
    <m/>
    <x v="4"/>
    <n v="781080"/>
    <s v="Cash Over-Short"/>
    <x v="0"/>
    <n v="0"/>
    <n v="-22.92"/>
    <n v="0"/>
  </r>
  <r>
    <n v="931400"/>
    <s v="Major Parks"/>
    <m/>
    <m/>
    <x v="5"/>
    <n v="781080"/>
    <s v="Cash Over-Short"/>
    <x v="0"/>
    <n v="37"/>
    <n v="0"/>
    <n v="0"/>
  </r>
  <r>
    <n v="931400"/>
    <s v="Major Parks"/>
    <s v="0883-"/>
    <s v="Mayflower Park"/>
    <x v="2"/>
    <n v="781080"/>
    <s v="Cash Over-Short"/>
    <x v="0"/>
    <n v="314"/>
    <n v="0"/>
    <n v="0"/>
  </r>
  <r>
    <n v="931400"/>
    <s v="Major Parks"/>
    <s v="2609-"/>
    <s v="Idyllwild Park"/>
    <x v="10"/>
    <n v="781080"/>
    <s v="Cash Over-Short"/>
    <x v="0"/>
    <n v="-155.94999999999999"/>
    <n v="0"/>
    <n v="0"/>
  </r>
  <r>
    <n v="931400"/>
    <s v="Major Parks"/>
    <s v="3501-"/>
    <s v="Lake Cahuilla Park"/>
    <x v="11"/>
    <n v="781080"/>
    <s v="Cash Over-Short"/>
    <x v="0"/>
    <n v="44.02"/>
    <n v="0"/>
    <n v="0"/>
  </r>
  <r>
    <n v="931400"/>
    <s v="Major Parks"/>
    <s v="4803-"/>
    <s v="Hurkey Creek Park"/>
    <x v="12"/>
    <n v="781080"/>
    <s v="Cash Over-Short"/>
    <x v="0"/>
    <n v="-40"/>
    <n v="0"/>
    <n v="0"/>
  </r>
  <r>
    <n v="931400"/>
    <s v="Major Parks"/>
    <s v="4804-"/>
    <s v="McCall Park"/>
    <x v="13"/>
    <n v="781080"/>
    <s v="Cash Over-Short"/>
    <x v="0"/>
    <n v="-31.75"/>
    <n v="0"/>
    <n v="0"/>
  </r>
  <r>
    <n v="931400"/>
    <s v="Major Parks"/>
    <s v="6462-"/>
    <s v="Rancho Jurupa Park"/>
    <x v="14"/>
    <n v="781080"/>
    <s v="Cash Over-Short"/>
    <x v="0"/>
    <n v="81.7"/>
    <n v="0"/>
    <n v="0"/>
  </r>
  <r>
    <n v="931402"/>
    <s v="Hurkey Creek Park"/>
    <m/>
    <m/>
    <x v="12"/>
    <n v="781080"/>
    <s v="Cash Over-Short"/>
    <x v="0"/>
    <n v="0"/>
    <n v="-11"/>
    <n v="25.64"/>
  </r>
  <r>
    <n v="931403"/>
    <s v="Idyllwild Park"/>
    <m/>
    <m/>
    <x v="10"/>
    <n v="781080"/>
    <s v="Cash Over-Short"/>
    <x v="0"/>
    <n v="0"/>
    <n v="-91.12"/>
    <n v="34"/>
  </r>
  <r>
    <n v="931405"/>
    <s v="Lake Cahuilla Park"/>
    <m/>
    <m/>
    <x v="11"/>
    <n v="781080"/>
    <s v="Cash Over-Short"/>
    <x v="0"/>
    <n v="0"/>
    <n v="-13.89"/>
    <n v="20.010000000000002"/>
  </r>
  <r>
    <n v="931408"/>
    <s v="McCall Park"/>
    <m/>
    <m/>
    <x v="13"/>
    <n v="781080"/>
    <s v="Cash Over-Short"/>
    <x v="0"/>
    <n v="0"/>
    <n v="-114"/>
    <n v="14.25"/>
  </r>
  <r>
    <n v="931409"/>
    <s v="Rancho Jurupa Park"/>
    <m/>
    <m/>
    <x v="14"/>
    <n v="781080"/>
    <s v="Cash Over-Short"/>
    <x v="0"/>
    <n v="0"/>
    <n v="-743.3"/>
    <n v="90.1"/>
  </r>
  <r>
    <n v="931421"/>
    <s v="Mayflower Park"/>
    <m/>
    <m/>
    <x v="2"/>
    <n v="781080"/>
    <s v="Cash Over-Short"/>
    <x v="0"/>
    <n v="0"/>
    <n v="155"/>
    <n v="113.26"/>
  </r>
  <r>
    <n v="931750"/>
    <s v="Lake Skinner Park"/>
    <m/>
    <m/>
    <x v="1"/>
    <n v="781080"/>
    <s v="Cash Over-Short"/>
    <x v="0"/>
    <n v="-774.1"/>
    <n v="42"/>
    <n v="-25"/>
  </r>
  <r>
    <n v="931173"/>
    <s v="Hab &amp; Opn Spc-Hidden Valley"/>
    <m/>
    <m/>
    <x v="0"/>
    <n v="781120"/>
    <s v="Rebates &amp; Refunds"/>
    <x v="0"/>
    <n v="0"/>
    <n v="0"/>
    <n v="17.52"/>
  </r>
  <r>
    <n v="931183"/>
    <s v="Reservation/Reception"/>
    <m/>
    <m/>
    <x v="3"/>
    <n v="781120"/>
    <s v="Rebates &amp; Refunds"/>
    <x v="0"/>
    <n v="0"/>
    <n v="0"/>
    <n v="563.59"/>
  </r>
  <r>
    <n v="931750"/>
    <s v="Lake Skinner Park"/>
    <m/>
    <m/>
    <x v="1"/>
    <n v="781180"/>
    <s v="Judgments"/>
    <x v="0"/>
    <n v="0"/>
    <n v="0"/>
    <n v="1096.07"/>
  </r>
  <r>
    <n v="931173"/>
    <s v="Hab &amp; Opn Spc-Hidden Valley"/>
    <m/>
    <m/>
    <x v="0"/>
    <n v="781220"/>
    <s v="Contributions &amp; Donations"/>
    <x v="0"/>
    <n v="0"/>
    <n v="500"/>
    <n v="0"/>
  </r>
  <r>
    <n v="931302"/>
    <s v="Gilman Ranch Historic Museum"/>
    <m/>
    <m/>
    <x v="6"/>
    <n v="781220"/>
    <s v="Contributions &amp; Donations"/>
    <x v="0"/>
    <n v="0"/>
    <n v="0"/>
    <n v="475.16"/>
  </r>
  <r>
    <n v="931303"/>
    <s v="Jensen Alvarado Historic Ranch"/>
    <m/>
    <m/>
    <x v="9"/>
    <n v="781220"/>
    <s v="Contributions &amp; Donations"/>
    <x v="0"/>
    <n v="0"/>
    <n v="0"/>
    <n v="410"/>
  </r>
  <r>
    <n v="931304"/>
    <s v="San Timoteo Schoolhouse"/>
    <m/>
    <m/>
    <x v="16"/>
    <n v="781220"/>
    <s v="Contributions &amp; Donations"/>
    <x v="0"/>
    <n v="0"/>
    <n v="0"/>
    <n v="1"/>
  </r>
  <r>
    <n v="931305"/>
    <s v="Hidden Valley Nature Center"/>
    <m/>
    <m/>
    <x v="8"/>
    <n v="781220"/>
    <s v="Contributions &amp; Donations"/>
    <x v="0"/>
    <n v="0"/>
    <n v="0"/>
    <n v="161"/>
  </r>
  <r>
    <n v="931307"/>
    <s v="Santa Rosa Plateau Nature Ctr"/>
    <m/>
    <m/>
    <x v="7"/>
    <n v="781220"/>
    <s v="Contributions &amp; Donations"/>
    <x v="0"/>
    <n v="0"/>
    <n v="3"/>
    <n v="49"/>
  </r>
  <r>
    <n v="931405"/>
    <s v="Lake Cahuilla Park"/>
    <m/>
    <m/>
    <x v="11"/>
    <n v="781220"/>
    <s v="Contributions &amp; Donations"/>
    <x v="0"/>
    <n v="0"/>
    <n v="0"/>
    <n v="311.5"/>
  </r>
  <r>
    <n v="931750"/>
    <s v="Lake Skinner Park"/>
    <m/>
    <m/>
    <x v="1"/>
    <n v="781320"/>
    <s v="Insurance Proceeds"/>
    <x v="0"/>
    <n v="0"/>
    <n v="4455.7"/>
    <n v="0"/>
  </r>
  <r>
    <n v="931183"/>
    <s v="Reservation/Reception"/>
    <m/>
    <m/>
    <x v="3"/>
    <n v="781360"/>
    <s v="Other Misc Revenue"/>
    <x v="0"/>
    <n v="1030"/>
    <n v="0"/>
    <n v="7105.76"/>
  </r>
  <r>
    <n v="931306"/>
    <s v="Idyllwild Nature Center"/>
    <m/>
    <m/>
    <x v="4"/>
    <n v="781360"/>
    <s v="Other Misc Revenue"/>
    <x v="0"/>
    <n v="0"/>
    <n v="0"/>
    <n v="10"/>
  </r>
  <r>
    <n v="931400"/>
    <s v="Major Parks"/>
    <m/>
    <m/>
    <x v="5"/>
    <n v="781360"/>
    <s v="Other Misc Revenue"/>
    <x v="0"/>
    <n v="185"/>
    <n v="0"/>
    <n v="0"/>
  </r>
  <r>
    <n v="931400"/>
    <s v="Major Parks"/>
    <s v="2609-"/>
    <s v="Idyllwild Park"/>
    <x v="10"/>
    <n v="781360"/>
    <s v="Other Misc Revenue"/>
    <x v="0"/>
    <n v="88.75"/>
    <n v="0"/>
    <n v="0"/>
  </r>
  <r>
    <n v="931400"/>
    <s v="Major Parks"/>
    <s v="3501-"/>
    <s v="Lake Cahuilla Park"/>
    <x v="11"/>
    <n v="781360"/>
    <s v="Other Misc Revenue"/>
    <x v="0"/>
    <n v="1026.55"/>
    <n v="0"/>
    <n v="0"/>
  </r>
  <r>
    <n v="931400"/>
    <s v="Major Parks"/>
    <s v="4803-"/>
    <s v="Hurkey Creek Park"/>
    <x v="12"/>
    <n v="781360"/>
    <s v="Other Misc Revenue"/>
    <x v="0"/>
    <n v="435.33"/>
    <n v="0"/>
    <n v="0"/>
  </r>
  <r>
    <n v="931400"/>
    <s v="Major Parks"/>
    <s v="4804-"/>
    <s v="McCall Park"/>
    <x v="13"/>
    <n v="781360"/>
    <s v="Other Misc Revenue"/>
    <x v="0"/>
    <n v="138"/>
    <n v="0"/>
    <n v="0"/>
  </r>
  <r>
    <n v="931402"/>
    <s v="Hurkey Creek Park"/>
    <m/>
    <m/>
    <x v="12"/>
    <n v="781360"/>
    <s v="Other Misc Revenue"/>
    <x v="0"/>
    <n v="0"/>
    <n v="725.9"/>
    <n v="0"/>
  </r>
  <r>
    <n v="931403"/>
    <s v="Idyllwild Park"/>
    <m/>
    <m/>
    <x v="10"/>
    <n v="781360"/>
    <s v="Other Misc Revenue"/>
    <x v="0"/>
    <n v="0"/>
    <n v="766"/>
    <n v="0"/>
  </r>
  <r>
    <n v="931405"/>
    <s v="Lake Cahuilla Park"/>
    <m/>
    <m/>
    <x v="11"/>
    <n v="781360"/>
    <s v="Other Misc Revenue"/>
    <x v="0"/>
    <n v="0"/>
    <n v="1422.96"/>
    <n v="0"/>
  </r>
  <r>
    <n v="931408"/>
    <s v="McCall Park"/>
    <m/>
    <m/>
    <x v="13"/>
    <n v="781360"/>
    <s v="Other Misc Revenue"/>
    <x v="0"/>
    <n v="0"/>
    <n v="80"/>
    <n v="0"/>
  </r>
  <r>
    <n v="931750"/>
    <s v="Lake Skinner Park"/>
    <m/>
    <m/>
    <x v="1"/>
    <n v="781360"/>
    <s v="Other Misc Revenue"/>
    <x v="0"/>
    <n v="1538.24"/>
    <n v="1372.22"/>
    <n v="19213.259999999998"/>
  </r>
  <r>
    <n v="931119"/>
    <s v="Interpretive"/>
    <s v="0519-"/>
    <s v="Gilman Ranch Historic Museum"/>
    <x v="6"/>
    <n v="781480"/>
    <s v="Program Revenue"/>
    <x v="7"/>
    <n v="465"/>
    <n v="0"/>
    <n v="0"/>
  </r>
  <r>
    <n v="931119"/>
    <s v="Interpretive"/>
    <s v="2604-"/>
    <s v="Idyllwild Park Nature Ctr"/>
    <x v="4"/>
    <n v="781480"/>
    <s v="Program Revenue"/>
    <x v="7"/>
    <n v="118"/>
    <n v="0"/>
    <n v="0"/>
  </r>
  <r>
    <n v="931119"/>
    <s v="Interpretive"/>
    <s v="4867-"/>
    <s v="Santa Rosa Plateau Eco Reserve"/>
    <x v="7"/>
    <n v="781480"/>
    <s v="Program Revenue"/>
    <x v="7"/>
    <n v="1248"/>
    <n v="0"/>
    <n v="0"/>
  </r>
  <r>
    <n v="931119"/>
    <s v="Interpretive"/>
    <s v="6213-"/>
    <s v="Hidden Valley Wildlife Area"/>
    <x v="8"/>
    <n v="781480"/>
    <s v="Program Revenue"/>
    <x v="7"/>
    <n v="3091"/>
    <n v="0"/>
    <n v="0"/>
  </r>
  <r>
    <n v="931302"/>
    <s v="Gilman Ranch Historic Museum"/>
    <m/>
    <m/>
    <x v="6"/>
    <n v="781480"/>
    <s v="Program Revenue"/>
    <x v="7"/>
    <n v="0"/>
    <n v="2043"/>
    <n v="7745"/>
  </r>
  <r>
    <n v="931303"/>
    <s v="Jensen Alvarado Historic Ranch"/>
    <m/>
    <m/>
    <x v="9"/>
    <n v="781480"/>
    <s v="Program Revenue"/>
    <x v="7"/>
    <n v="316"/>
    <n v="23276"/>
    <n v="66852"/>
  </r>
  <r>
    <n v="931304"/>
    <s v="San Timoteo Schoolhouse"/>
    <m/>
    <m/>
    <x v="16"/>
    <n v="781480"/>
    <s v="Program Revenue"/>
    <x v="7"/>
    <n v="0"/>
    <n v="0"/>
    <n v="123"/>
  </r>
  <r>
    <n v="931305"/>
    <s v="Hidden Valley Nature Center"/>
    <m/>
    <m/>
    <x v="8"/>
    <n v="781480"/>
    <s v="Program Revenue"/>
    <x v="7"/>
    <n v="0"/>
    <n v="19489"/>
    <n v="44120"/>
  </r>
  <r>
    <n v="931306"/>
    <s v="Idyllwild Nature Center"/>
    <m/>
    <m/>
    <x v="4"/>
    <n v="781480"/>
    <s v="Program Revenue"/>
    <x v="7"/>
    <n v="0"/>
    <n v="1155"/>
    <n v="2160"/>
  </r>
  <r>
    <n v="931307"/>
    <s v="Santa Rosa Plateau Nature Ctr"/>
    <m/>
    <m/>
    <x v="7"/>
    <n v="781480"/>
    <s v="Program Revenue"/>
    <x v="7"/>
    <n v="0"/>
    <n v="11962"/>
    <n v="22548"/>
  </r>
  <r>
    <n v="931307"/>
    <s v="Santa Rosa Plateau Nature Ctr"/>
    <m/>
    <m/>
    <x v="7"/>
    <n v="781560"/>
    <s v="Contrib Fr Non-County Agencies"/>
    <x v="0"/>
    <n v="0"/>
    <n v="0"/>
    <n v="10929.15"/>
  </r>
  <r>
    <n v="931750"/>
    <s v="Lake Skinner Park"/>
    <m/>
    <m/>
    <x v="1"/>
    <n v="790040"/>
    <s v="Loss or Gain Sale Fixed Assets"/>
    <x v="0"/>
    <n v="0"/>
    <n v="0"/>
    <n v="4250"/>
  </r>
  <r>
    <n v="931170"/>
    <s v="Habitat &amp; Open Space Mgmt"/>
    <m/>
    <m/>
    <x v="0"/>
    <n v="790600"/>
    <s v="Contrib Fr Other County Funds"/>
    <x v="0"/>
    <n v="260000"/>
    <n v="260000"/>
    <n v="26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F637A2-9A95-4846-B79A-8063D4F20056}" name="PivotTable1" cacheId="5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L1:M10" firstHeaderRow="1" firstDataRow="1" firstDataCol="1"/>
  <pivotFields count="8">
    <pivotField axis="axisRow" showAll="0">
      <items count="9">
        <item x="2"/>
        <item x="3"/>
        <item x="1"/>
        <item x="6"/>
        <item x="5"/>
        <item x="4"/>
        <item x="0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ITINIO Instances FY23" fld="7" baseField="0" baseItem="0" numFmtId="166"/>
  </dataFields>
  <formats count="1">
    <format dxfId="2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3BD276-D0B7-4C49-96FC-52CFFC2E2610}" name="PivotTable1" cacheId="4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G37" firstHeaderRow="0" firstDataRow="1" firstDataCol="4"/>
  <pivotFields count="10">
    <pivotField axis="axisRow" compact="0" outline="0" showAll="0" defaultSubtotal="0">
      <items count="7">
        <item x="1"/>
        <item x="2"/>
        <item x="3"/>
        <item x="4"/>
        <item x="5"/>
        <item x="0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5"/>
        <item x="7"/>
        <item x="8"/>
        <item x="6"/>
        <item x="4"/>
        <item x="0"/>
        <item x="1"/>
        <item x="2"/>
        <item x="3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1"/>
        <item x="6"/>
        <item x="4"/>
        <item x="5"/>
        <item x="0"/>
        <item x="2"/>
        <item x="3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9">
        <item x="4"/>
        <item x="8"/>
        <item x="6"/>
        <item x="5"/>
        <item x="0"/>
        <item x="2"/>
        <item x="1"/>
        <item x="3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3"/>
    <field x="4"/>
    <field x="9"/>
  </rowFields>
  <rowItems count="34">
    <i>
      <x/>
      <x/>
      <x v="3"/>
      <x v="3"/>
    </i>
    <i r="1">
      <x v="4"/>
      <x v="2"/>
      <x/>
    </i>
    <i r="1">
      <x v="9"/>
      <x v="1"/>
      <x v="2"/>
    </i>
    <i r="1">
      <x v="11"/>
      <x v="8"/>
      <x v="3"/>
    </i>
    <i>
      <x v="1"/>
      <x v="4"/>
      <x v="2"/>
      <x/>
    </i>
    <i r="1">
      <x v="10"/>
      <x v="7"/>
      <x v="1"/>
    </i>
    <i>
      <x v="2"/>
      <x v="4"/>
      <x v="2"/>
      <x/>
    </i>
    <i r="1">
      <x v="10"/>
      <x v="7"/>
      <x v="1"/>
    </i>
    <i>
      <x v="3"/>
      <x v="4"/>
      <x v="2"/>
      <x/>
    </i>
    <i>
      <x v="4"/>
      <x/>
      <x v="3"/>
      <x v="4"/>
    </i>
    <i r="1">
      <x v="1"/>
      <x v="3"/>
      <x v="4"/>
    </i>
    <i r="1">
      <x v="2"/>
      <x v="1"/>
      <x v="2"/>
    </i>
    <i r="1">
      <x v="4"/>
      <x v="2"/>
      <x/>
    </i>
    <i r="1">
      <x v="9"/>
      <x v="1"/>
      <x v="2"/>
    </i>
    <i r="1">
      <x v="10"/>
      <x v="7"/>
      <x v="1"/>
    </i>
    <i r="1">
      <x v="11"/>
      <x v="8"/>
      <x v="3"/>
    </i>
    <i>
      <x v="5"/>
      <x/>
      <x v="3"/>
      <x v="3"/>
    </i>
    <i r="1">
      <x v="1"/>
      <x v="3"/>
      <x v="3"/>
    </i>
    <i r="1">
      <x v="2"/>
      <x v="1"/>
      <x v="2"/>
    </i>
    <i r="1">
      <x v="5"/>
      <x v="4"/>
      <x v="4"/>
    </i>
    <i r="1">
      <x v="6"/>
      <x/>
      <x v="6"/>
    </i>
    <i r="1">
      <x v="7"/>
      <x v="5"/>
      <x v="5"/>
    </i>
    <i r="1">
      <x v="8"/>
      <x v="6"/>
      <x v="7"/>
    </i>
    <i r="1">
      <x v="9"/>
      <x v="1"/>
      <x v="2"/>
    </i>
    <i r="1">
      <x v="11"/>
      <x v="8"/>
      <x v="3"/>
    </i>
    <i>
      <x v="6"/>
      <x/>
      <x v="3"/>
      <x v="3"/>
    </i>
    <i r="1">
      <x v="1"/>
      <x v="3"/>
      <x v="3"/>
    </i>
    <i r="1">
      <x v="2"/>
      <x v="1"/>
      <x v="8"/>
    </i>
    <i r="1">
      <x v="3"/>
      <x v="2"/>
      <x/>
    </i>
    <i r="1">
      <x v="4"/>
      <x v="2"/>
      <x/>
    </i>
    <i r="1">
      <x v="5"/>
      <x v="4"/>
      <x v="4"/>
    </i>
    <i r="1">
      <x v="10"/>
      <x v="7"/>
      <x v="1"/>
    </i>
    <i r="1">
      <x v="11"/>
      <x v="8"/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umber of Campsites" fld="2" subtotal="count" baseField="0" baseItem="0" numFmtId="164"/>
    <dataField name="ANNUAL AVAILABILITY (365 days)" fld="5" baseField="0" baseItem="0" numFmtId="164"/>
    <dataField name="Sum of ITINIO Instances FY23" fld="7" baseField="0" baseItem="0" numFmtId="164"/>
  </dataFields>
  <formats count="16">
    <format dxfId="25">
      <pivotArea outline="0" collapsedLevelsAreSubtotals="1" fieldPosition="0"/>
    </format>
    <format dxfId="2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field="4" type="button" dataOnly="0" labelOnly="1" outline="0" axis="axisRow" fieldPosition="2"/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dataOnly="0" outline="0" fieldPosition="0">
        <references count="1">
          <reference field="0" count="0" defaultSubtotal="1"/>
        </references>
      </pivotArea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field="4" type="button" dataOnly="0" labelOnly="1" outline="0" axis="axisRow" fieldPosition="2"/>
    </format>
    <format dxfId="16">
      <pivotArea field="4" type="button" dataOnly="0" labelOnly="1" outline="0" axis="axisRow" fieldPosition="2"/>
    </format>
    <format dxfId="15">
      <pivotArea field="0" type="button" dataOnly="0" labelOnly="1" outline="0" axis="axisRow" fieldPosition="0"/>
    </format>
    <format dxfId="14">
      <pivotArea field="3" type="button" dataOnly="0" labelOnly="1" outline="0" axis="axisRow" fieldPosition="1"/>
    </format>
    <format dxfId="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">
      <pivotArea field="0" type="button" dataOnly="0" labelOnly="1" outline="0" axis="axisRow" fieldPosition="0"/>
    </format>
    <format dxfId="11">
      <pivotArea field="3" type="button" dataOnly="0" labelOnly="1" outline="0" axis="axisRow" fieldPosition="1"/>
    </format>
    <format dxfId="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D08F83-30FF-472E-B96C-C602936F1EE1}" name="PivotTable2" cacheId="4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3:AH18" firstHeaderRow="1" firstDataRow="2" firstDataCol="1"/>
  <pivotFields count="9">
    <pivotField showAll="0"/>
    <pivotField showAll="0"/>
    <pivotField axis="axisCol" multipleItemSelectionAllowed="1" showAll="0">
      <items count="28">
        <item h="1" x="24"/>
        <item h="1" x="2"/>
        <item h="1" x="3"/>
        <item x="9"/>
        <item h="1" x="1"/>
        <item x="10"/>
        <item x="13"/>
        <item x="14"/>
        <item x="11"/>
        <item x="15"/>
        <item x="12"/>
        <item h="1" x="4"/>
        <item x="16"/>
        <item x="17"/>
        <item x="18"/>
        <item x="19"/>
        <item x="20"/>
        <item x="21"/>
        <item x="22"/>
        <item x="25"/>
        <item x="23"/>
        <item x="26"/>
        <item x="8"/>
        <item x="6"/>
        <item x="5"/>
        <item x="0"/>
        <item x="7"/>
        <item t="default"/>
      </items>
    </pivotField>
    <pivotField showAll="0"/>
    <pivotField showAll="0"/>
    <pivotField axis="axisRow" showAll="0" sortType="ascending">
      <items count="18">
        <item x="7"/>
        <item x="16"/>
        <item x="13"/>
        <item x="6"/>
        <item x="9"/>
        <item x="2"/>
        <item x="15"/>
        <item x="1"/>
        <item x="0"/>
        <item x="14"/>
        <item x="12"/>
        <item x="4"/>
        <item x="8"/>
        <item x="10"/>
        <item x="11"/>
        <item h="1" x="3"/>
        <item x="5"/>
        <item t="default"/>
      </items>
    </pivotField>
    <pivotField showAll="0"/>
    <pivotField showAll="0"/>
    <pivotField dataField="1" showAll="0"/>
  </pivotFields>
  <rowFields count="1">
    <field x="5"/>
  </rowFields>
  <rowItems count="14">
    <i>
      <x/>
    </i>
    <i>
      <x v="1"/>
    </i>
    <i>
      <x v="2"/>
    </i>
    <i>
      <x v="3"/>
    </i>
    <i>
      <x v="4"/>
    </i>
    <i>
      <x v="6"/>
    </i>
    <i>
      <x v="8"/>
    </i>
    <i>
      <x v="9"/>
    </i>
    <i>
      <x v="11"/>
    </i>
    <i>
      <x v="12"/>
    </i>
    <i>
      <x v="13"/>
    </i>
    <i>
      <x v="14"/>
    </i>
    <i>
      <x v="16"/>
    </i>
    <i t="grand">
      <x/>
    </i>
  </rowItems>
  <colFields count="1">
    <field x="2"/>
  </colFields>
  <colItems count="23">
    <i>
      <x v="3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dataFields count="1">
    <dataField name="Sum of 2YR AVG" fld="8" baseField="5" baseItem="11" numFmtId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E9A388-4D48-429B-B9CA-F20EB00ED90B}" name="PivotTable2" cacheId="5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N1:R70" firstHeaderRow="0" firstDataRow="1" firstDataCol="2"/>
  <pivotFields count="1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">
        <item x="8"/>
        <item x="0"/>
        <item x="3"/>
        <item x="5"/>
        <item x="4"/>
        <item x="6"/>
        <item x="7"/>
        <item x="11"/>
        <item x="12"/>
        <item x="9"/>
        <item x="2"/>
        <item x="10"/>
        <item x="1"/>
        <item x="13"/>
        <item x="14"/>
        <item m="1" x="17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4"/>
        <item x="2"/>
        <item x="3"/>
        <item x="1"/>
        <item x="0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69">
    <i>
      <x/>
      <x/>
    </i>
    <i r="1">
      <x v="1"/>
    </i>
    <i r="1">
      <x v="2"/>
    </i>
    <i r="1">
      <x v="4"/>
    </i>
    <i r="1">
      <x v="5"/>
    </i>
    <i>
      <x v="1"/>
      <x/>
    </i>
    <i r="1">
      <x v="1"/>
    </i>
    <i r="1">
      <x v="2"/>
    </i>
    <i r="1">
      <x v="3"/>
    </i>
    <i r="1">
      <x v="4"/>
    </i>
    <i r="1">
      <x v="5"/>
    </i>
    <i>
      <x v="2"/>
      <x/>
    </i>
    <i r="1">
      <x v="1"/>
    </i>
    <i r="1">
      <x v="4"/>
    </i>
    <i r="1">
      <x v="5"/>
    </i>
    <i r="1">
      <x v="6"/>
    </i>
    <i>
      <x v="3"/>
      <x/>
    </i>
    <i r="1">
      <x v="1"/>
    </i>
    <i r="1">
      <x v="4"/>
    </i>
    <i r="1">
      <x v="5"/>
    </i>
    <i>
      <x v="4"/>
      <x/>
    </i>
    <i r="1">
      <x v="1"/>
    </i>
    <i r="1">
      <x v="4"/>
    </i>
    <i r="1">
      <x v="5"/>
    </i>
    <i r="1">
      <x v="6"/>
    </i>
    <i>
      <x v="5"/>
      <x/>
    </i>
    <i r="1">
      <x v="1"/>
    </i>
    <i r="1">
      <x v="4"/>
    </i>
    <i r="1">
      <x v="5"/>
    </i>
    <i>
      <x v="6"/>
      <x/>
    </i>
    <i r="1">
      <x v="1"/>
    </i>
    <i r="1">
      <x v="4"/>
    </i>
    <i r="1">
      <x v="5"/>
    </i>
    <i r="1">
      <x v="6"/>
    </i>
    <i>
      <x v="7"/>
      <x/>
    </i>
    <i r="1">
      <x v="1"/>
    </i>
    <i r="1">
      <x v="4"/>
    </i>
    <i r="1">
      <x v="5"/>
    </i>
    <i r="1">
      <x v="6"/>
    </i>
    <i>
      <x v="8"/>
      <x/>
    </i>
    <i r="1">
      <x v="1"/>
    </i>
    <i r="1">
      <x v="4"/>
    </i>
    <i r="1">
      <x v="5"/>
    </i>
    <i>
      <x v="9"/>
      <x/>
    </i>
    <i r="1">
      <x v="1"/>
    </i>
    <i r="1">
      <x v="4"/>
    </i>
    <i r="1">
      <x v="5"/>
    </i>
    <i>
      <x v="10"/>
      <x/>
    </i>
    <i r="1">
      <x v="1"/>
    </i>
    <i r="1">
      <x v="3"/>
    </i>
    <i r="1">
      <x v="4"/>
    </i>
    <i r="1">
      <x v="5"/>
    </i>
    <i>
      <x v="11"/>
      <x/>
    </i>
    <i r="1">
      <x v="1"/>
    </i>
    <i r="1">
      <x v="2"/>
    </i>
    <i r="1">
      <x v="4"/>
    </i>
    <i>
      <x v="12"/>
      <x/>
    </i>
    <i r="1">
      <x v="1"/>
    </i>
    <i r="1">
      <x v="2"/>
    </i>
    <i r="1">
      <x v="4"/>
    </i>
    <i>
      <x v="13"/>
      <x/>
    </i>
    <i r="1">
      <x v="4"/>
    </i>
    <i r="1">
      <x v="5"/>
    </i>
    <i r="1">
      <x v="6"/>
    </i>
    <i>
      <x v="14"/>
      <x/>
    </i>
    <i>
      <x v="16"/>
      <x v="4"/>
    </i>
    <i r="1">
      <x v="6"/>
    </i>
    <i>
      <x v="17"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FY2021" fld="7" baseField="0" baseItem="0" numFmtId="164"/>
    <dataField name="Sum of FY2022" fld="8" baseField="0" baseItem="0" numFmtId="164"/>
    <dataField name="Sum of FY2023" fld="9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E025C6-B3A1-453A-B64A-E4171BF7FAD8}" name="PivotTable8" cacheId="5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A1:AI20" firstHeaderRow="1" firstDataRow="2" firstDataCol="1"/>
  <pivotFields count="6">
    <pivotField axis="axisRow" showAll="0">
      <items count="19">
        <item x="1"/>
        <item x="2"/>
        <item h="1" x="17"/>
        <item x="16"/>
        <item x="4"/>
        <item x="3"/>
        <item x="5"/>
        <item x="6"/>
        <item x="7"/>
        <item x="0"/>
        <item x="12"/>
        <item x="8"/>
        <item x="10"/>
        <item x="9"/>
        <item x="14"/>
        <item x="11"/>
        <item x="15"/>
        <item x="13"/>
        <item t="default"/>
      </items>
    </pivotField>
    <pivotField axis="axisCol" showAll="0">
      <items count="9">
        <item x="0"/>
        <item x="1"/>
        <item x="2"/>
        <item x="3"/>
        <item x="6"/>
        <item x="5"/>
        <item x="4"/>
        <item x="7"/>
        <item t="default"/>
      </items>
    </pivotField>
    <pivotField showAll="0"/>
    <pivotField showAll="0"/>
    <pivotField showAll="0"/>
    <pivotField dataField="1" numFmtId="166" showAll="0"/>
  </pivotFields>
  <rowFields count="1">
    <field x="0"/>
  </rowFields>
  <rowItems count="18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AVG" fld="5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7B03B3-0911-4D1E-A682-0143E5F29E85}" name="PivotTable4" cacheId="5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M1:Q83" firstHeaderRow="0" firstDataRow="1" firstDataCol="2"/>
  <pivotFields count="11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">
        <item x="3"/>
        <item x="6"/>
        <item x="0"/>
        <item x="8"/>
        <item x="12"/>
        <item x="10"/>
        <item x="4"/>
        <item x="9"/>
        <item x="11"/>
        <item x="1"/>
        <item x="15"/>
        <item x="2"/>
        <item x="13"/>
        <item x="14"/>
        <item x="16"/>
        <item x="7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2"/>
        <item x="3"/>
        <item x="4"/>
        <item x="5"/>
        <item x="0"/>
        <item x="7"/>
        <item x="1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7"/>
  </rowFields>
  <rowItems count="82">
    <i>
      <x/>
      <x/>
    </i>
    <i r="1">
      <x v="4"/>
    </i>
    <i r="1">
      <x v="6"/>
    </i>
    <i r="1">
      <x v="7"/>
    </i>
    <i>
      <x v="1"/>
      <x/>
    </i>
    <i r="1">
      <x v="2"/>
    </i>
    <i r="1">
      <x v="4"/>
    </i>
    <i r="1">
      <x v="5"/>
    </i>
    <i r="1">
      <x v="7"/>
    </i>
    <i>
      <x v="2"/>
      <x/>
    </i>
    <i r="1">
      <x v="4"/>
    </i>
    <i>
      <x v="3"/>
      <x/>
    </i>
    <i r="1">
      <x v="2"/>
    </i>
    <i r="1">
      <x v="4"/>
    </i>
    <i r="1">
      <x v="5"/>
    </i>
    <i r="1">
      <x v="7"/>
    </i>
    <i>
      <x v="4"/>
      <x/>
    </i>
    <i r="1">
      <x v="1"/>
    </i>
    <i r="1">
      <x v="2"/>
    </i>
    <i r="1">
      <x v="4"/>
    </i>
    <i r="1">
      <x v="7"/>
    </i>
    <i>
      <x v="5"/>
      <x/>
    </i>
    <i r="1">
      <x v="1"/>
    </i>
    <i r="1">
      <x v="2"/>
    </i>
    <i r="1">
      <x v="4"/>
    </i>
    <i r="1">
      <x v="7"/>
    </i>
    <i>
      <x v="6"/>
      <x/>
    </i>
    <i r="1">
      <x v="2"/>
    </i>
    <i r="1">
      <x v="4"/>
    </i>
    <i r="1">
      <x v="5"/>
    </i>
    <i r="1">
      <x v="6"/>
    </i>
    <i r="1">
      <x v="7"/>
    </i>
    <i>
      <x v="7"/>
      <x/>
    </i>
    <i r="1">
      <x v="2"/>
    </i>
    <i r="1">
      <x v="4"/>
    </i>
    <i r="1">
      <x v="5"/>
    </i>
    <i r="1">
      <x v="7"/>
    </i>
    <i>
      <x v="8"/>
      <x/>
    </i>
    <i r="1">
      <x v="1"/>
    </i>
    <i r="1">
      <x v="2"/>
    </i>
    <i r="1">
      <x v="3"/>
    </i>
    <i r="1">
      <x v="4"/>
    </i>
    <i r="1">
      <x v="7"/>
    </i>
    <i>
      <x v="9"/>
      <x/>
    </i>
    <i r="1">
      <x v="1"/>
    </i>
    <i r="1">
      <x v="2"/>
    </i>
    <i r="1">
      <x v="3"/>
    </i>
    <i r="1">
      <x v="4"/>
    </i>
    <i>
      <x v="10"/>
      <x/>
    </i>
    <i r="1">
      <x v="1"/>
    </i>
    <i r="1">
      <x v="4"/>
    </i>
    <i r="1">
      <x v="7"/>
    </i>
    <i>
      <x v="11"/>
      <x/>
    </i>
    <i r="1">
      <x v="1"/>
    </i>
    <i r="1">
      <x v="2"/>
    </i>
    <i r="1">
      <x v="4"/>
    </i>
    <i r="1">
      <x v="6"/>
    </i>
    <i r="1">
      <x v="7"/>
    </i>
    <i>
      <x v="12"/>
      <x/>
    </i>
    <i r="1">
      <x v="1"/>
    </i>
    <i r="1">
      <x v="4"/>
    </i>
    <i r="1">
      <x v="7"/>
    </i>
    <i>
      <x v="13"/>
      <x/>
    </i>
    <i r="1">
      <x v="1"/>
    </i>
    <i r="1">
      <x v="2"/>
    </i>
    <i r="1">
      <x v="3"/>
    </i>
    <i r="1">
      <x v="4"/>
    </i>
    <i>
      <x v="14"/>
      <x v="4"/>
    </i>
    <i r="1">
      <x v="5"/>
    </i>
    <i>
      <x v="15"/>
      <x/>
    </i>
    <i r="1">
      <x v="2"/>
    </i>
    <i r="1">
      <x v="4"/>
    </i>
    <i r="1">
      <x v="5"/>
    </i>
    <i r="1">
      <x v="7"/>
    </i>
    <i>
      <x v="16"/>
      <x/>
    </i>
    <i r="1">
      <x v="1"/>
    </i>
    <i r="1">
      <x v="2"/>
    </i>
    <i r="1">
      <x v="3"/>
    </i>
    <i r="1">
      <x v="4"/>
    </i>
    <i r="1">
      <x v="6"/>
    </i>
    <i r="1"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FY2021" fld="8" baseField="0" baseItem="0" numFmtId="164"/>
    <dataField name="Sum of FY2022" fld="9" baseField="0" baseItem="0" numFmtId="164"/>
    <dataField name="Sum of FY2023" fld="10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C9C982-DC22-4FCE-A7BC-F171B318A156}" name="PivotTable7" cacheId="5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H1:J68" firstHeaderRow="1" firstDataRow="1" firstDataCol="2"/>
  <pivotFields count="6">
    <pivotField axis="axisRow" compact="0" outline="0" showAll="0" defaultSubtotal="0">
      <items count="17">
        <item x="2"/>
        <item x="5"/>
        <item x="0"/>
        <item x="12"/>
        <item x="16"/>
        <item x="8"/>
        <item x="15"/>
        <item x="1"/>
        <item x="6"/>
        <item x="7"/>
        <item x="9"/>
        <item x="11"/>
        <item x="3"/>
        <item x="14"/>
        <item x="13"/>
        <item x="4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710">
        <item x="248"/>
        <item x="289"/>
        <item x="163"/>
        <item x="259"/>
        <item x="42"/>
        <item x="43"/>
        <item x="44"/>
        <item x="41"/>
        <item x="8"/>
        <item x="315"/>
        <item x="700"/>
        <item x="246"/>
        <item x="176"/>
        <item x="257"/>
        <item x="258"/>
        <item x="45"/>
        <item x="46"/>
        <item x="47"/>
        <item x="48"/>
        <item x="49"/>
        <item x="50"/>
        <item x="9"/>
        <item x="19"/>
        <item x="20"/>
        <item x="21"/>
        <item x="22"/>
        <item x="10"/>
        <item x="23"/>
        <item x="24"/>
        <item x="25"/>
        <item x="291"/>
        <item x="297"/>
        <item x="300"/>
        <item x="301"/>
        <item x="302"/>
        <item x="303"/>
        <item x="304"/>
        <item x="305"/>
        <item x="51"/>
        <item x="52"/>
        <item x="26"/>
        <item x="27"/>
        <item x="53"/>
        <item x="54"/>
        <item x="55"/>
        <item x="701"/>
        <item x="702"/>
        <item x="241"/>
        <item x="316"/>
        <item x="703"/>
        <item x="596"/>
        <item x="597"/>
        <item x="598"/>
        <item x="369"/>
        <item x="56"/>
        <item x="164"/>
        <item x="165"/>
        <item x="57"/>
        <item x="11"/>
        <item x="247"/>
        <item x="58"/>
        <item x="59"/>
        <item x="60"/>
        <item x="61"/>
        <item x="62"/>
        <item x="12"/>
        <item x="28"/>
        <item x="29"/>
        <item x="30"/>
        <item x="31"/>
        <item x="306"/>
        <item x="307"/>
        <item x="308"/>
        <item x="317"/>
        <item x="309"/>
        <item x="15"/>
        <item x="32"/>
        <item x="16"/>
        <item x="704"/>
        <item x="410"/>
        <item x="63"/>
        <item x="13"/>
        <item x="318"/>
        <item x="64"/>
        <item x="65"/>
        <item x="66"/>
        <item x="17"/>
        <item x="33"/>
        <item x="34"/>
        <item x="35"/>
        <item x="36"/>
        <item x="310"/>
        <item x="311"/>
        <item x="312"/>
        <item x="37"/>
        <item x="656"/>
        <item x="67"/>
        <item x="68"/>
        <item x="69"/>
        <item x="14"/>
        <item x="313"/>
        <item x="70"/>
        <item x="71"/>
        <item x="72"/>
        <item x="18"/>
        <item x="38"/>
        <item x="549"/>
        <item x="39"/>
        <item x="326"/>
        <item x="285"/>
        <item x="82"/>
        <item x="262"/>
        <item x="233"/>
        <item x="370"/>
        <item x="680"/>
        <item x="6"/>
        <item x="73"/>
        <item x="74"/>
        <item x="155"/>
        <item x="540"/>
        <item x="541"/>
        <item x="550"/>
        <item x="450"/>
        <item x="551"/>
        <item x="552"/>
        <item x="553"/>
        <item x="469"/>
        <item x="371"/>
        <item x="83"/>
        <item x="689"/>
        <item x="690"/>
        <item x="691"/>
        <item x="544"/>
        <item x="347"/>
        <item x="251"/>
        <item x="372"/>
        <item x="348"/>
        <item x="327"/>
        <item x="666"/>
        <item x="470"/>
        <item x="373"/>
        <item x="471"/>
        <item x="554"/>
        <item x="555"/>
        <item x="349"/>
        <item x="556"/>
        <item x="179"/>
        <item x="472"/>
        <item x="473"/>
        <item x="547"/>
        <item x="260"/>
        <item x="263"/>
        <item x="685"/>
        <item x="156"/>
        <item x="474"/>
        <item x="411"/>
        <item x="374"/>
        <item x="375"/>
        <item x="475"/>
        <item x="557"/>
        <item x="451"/>
        <item x="376"/>
        <item x="558"/>
        <item x="377"/>
        <item x="476"/>
        <item x="477"/>
        <item x="452"/>
        <item x="674"/>
        <item x="378"/>
        <item x="603"/>
        <item x="611"/>
        <item x="612"/>
        <item x="613"/>
        <item x="614"/>
        <item x="615"/>
        <item x="616"/>
        <item x="617"/>
        <item x="618"/>
        <item x="619"/>
        <item x="620"/>
        <item x="604"/>
        <item x="605"/>
        <item x="606"/>
        <item x="607"/>
        <item x="608"/>
        <item x="609"/>
        <item x="610"/>
        <item x="644"/>
        <item x="633"/>
        <item x="634"/>
        <item x="706"/>
        <item x="635"/>
        <item x="636"/>
        <item x="637"/>
        <item x="638"/>
        <item x="639"/>
        <item x="640"/>
        <item x="641"/>
        <item x="642"/>
        <item x="643"/>
        <item x="645"/>
        <item x="646"/>
        <item x="647"/>
        <item x="648"/>
        <item x="649"/>
        <item x="650"/>
        <item x="651"/>
        <item x="652"/>
        <item x="653"/>
        <item x="655"/>
        <item x="654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7"/>
        <item x="559"/>
        <item x="234"/>
        <item x="235"/>
        <item x="667"/>
        <item x="243"/>
        <item x="337"/>
        <item x="453"/>
        <item x="1"/>
        <item x="668"/>
        <item x="2"/>
        <item x="662"/>
        <item x="454"/>
        <item x="560"/>
        <item x="412"/>
        <item x="236"/>
        <item x="350"/>
        <item x="379"/>
        <item x="478"/>
        <item x="351"/>
        <item x="479"/>
        <item x="561"/>
        <item x="352"/>
        <item x="329"/>
        <item x="562"/>
        <item x="330"/>
        <item x="140"/>
        <item x="279"/>
        <item x="157"/>
        <item x="319"/>
        <item x="320"/>
        <item x="663"/>
        <item x="290"/>
        <item x="353"/>
        <item x="545"/>
        <item x="669"/>
        <item x="563"/>
        <item x="409"/>
        <item x="480"/>
        <item x="693"/>
        <item x="696"/>
        <item x="166"/>
        <item x="5"/>
        <item x="167"/>
        <item x="75"/>
        <item x="76"/>
        <item x="325"/>
        <item x="280"/>
        <item x="281"/>
        <item x="264"/>
        <item x="698"/>
        <item x="676"/>
        <item x="149"/>
        <item x="366"/>
        <item x="150"/>
        <item x="151"/>
        <item x="152"/>
        <item x="380"/>
        <item x="481"/>
        <item x="84"/>
        <item x="686"/>
        <item x="145"/>
        <item x="146"/>
        <item x="692"/>
        <item x="564"/>
        <item x="252"/>
        <item x="253"/>
        <item x="565"/>
        <item x="153"/>
        <item x="482"/>
        <item x="292"/>
        <item x="242"/>
        <item x="168"/>
        <item x="265"/>
        <item x="659"/>
        <item x="158"/>
        <item x="709"/>
        <item x="466"/>
        <item x="381"/>
        <item x="324"/>
        <item x="298"/>
        <item x="299"/>
        <item x="295"/>
        <item x="321"/>
        <item x="314"/>
        <item x="322"/>
        <item x="323"/>
        <item x="382"/>
        <item x="566"/>
        <item x="483"/>
        <item x="354"/>
        <item x="159"/>
        <item x="383"/>
        <item x="455"/>
        <item x="484"/>
        <item x="413"/>
        <item x="384"/>
        <item x="414"/>
        <item x="456"/>
        <item x="334"/>
        <item x="415"/>
        <item x="416"/>
        <item x="355"/>
        <item x="275"/>
        <item x="276"/>
        <item x="286"/>
        <item x="277"/>
        <item x="278"/>
        <item x="675"/>
        <item x="657"/>
        <item x="567"/>
        <item x="338"/>
        <item x="485"/>
        <item x="417"/>
        <item x="418"/>
        <item x="486"/>
        <item x="356"/>
        <item x="487"/>
        <item x="160"/>
        <item x="548"/>
        <item x="419"/>
        <item x="271"/>
        <item x="331"/>
        <item x="332"/>
        <item x="339"/>
        <item x="77"/>
        <item x="488"/>
        <item x="489"/>
        <item x="490"/>
        <item x="491"/>
        <item x="385"/>
        <item x="386"/>
        <item x="492"/>
        <item x="493"/>
        <item x="387"/>
        <item x="388"/>
        <item x="494"/>
        <item x="568"/>
        <item x="495"/>
        <item x="496"/>
        <item x="147"/>
        <item x="141"/>
        <item x="239"/>
        <item x="266"/>
        <item x="249"/>
        <item x="420"/>
        <item x="421"/>
        <item x="422"/>
        <item x="542"/>
        <item x="543"/>
        <item x="497"/>
        <item x="569"/>
        <item x="570"/>
        <item x="658"/>
        <item x="571"/>
        <item x="572"/>
        <item x="423"/>
        <item x="424"/>
        <item x="284"/>
        <item x="425"/>
        <item x="340"/>
        <item x="457"/>
        <item x="498"/>
        <item x="341"/>
        <item x="573"/>
        <item x="458"/>
        <item x="426"/>
        <item x="499"/>
        <item x="357"/>
        <item x="500"/>
        <item x="501"/>
        <item x="502"/>
        <item x="328"/>
        <item x="427"/>
        <item x="428"/>
        <item x="503"/>
        <item x="389"/>
        <item x="390"/>
        <item x="504"/>
        <item x="358"/>
        <item x="688"/>
        <item x="272"/>
        <item x="429"/>
        <item x="430"/>
        <item x="342"/>
        <item x="431"/>
        <item x="343"/>
        <item x="505"/>
        <item x="273"/>
        <item x="506"/>
        <item x="507"/>
        <item x="508"/>
        <item x="599"/>
        <item x="391"/>
        <item x="509"/>
        <item x="677"/>
        <item x="681"/>
        <item x="344"/>
        <item x="392"/>
        <item x="432"/>
        <item x="393"/>
        <item x="678"/>
        <item x="255"/>
        <item x="510"/>
        <item x="682"/>
        <item x="459"/>
        <item x="467"/>
        <item x="511"/>
        <item x="394"/>
        <item x="512"/>
        <item x="395"/>
        <item x="683"/>
        <item x="177"/>
        <item x="396"/>
        <item x="368"/>
        <item x="367"/>
        <item x="513"/>
        <item x="0"/>
        <item x="397"/>
        <item x="169"/>
        <item x="154"/>
        <item x="254"/>
        <item x="705"/>
        <item x="181"/>
        <item x="187"/>
        <item x="188"/>
        <item x="189"/>
        <item x="226"/>
        <item x="227"/>
        <item x="228"/>
        <item x="229"/>
        <item x="232"/>
        <item x="224"/>
        <item x="208"/>
        <item x="183"/>
        <item x="184"/>
        <item x="185"/>
        <item x="186"/>
        <item x="190"/>
        <item x="199"/>
        <item x="200"/>
        <item x="201"/>
        <item x="212"/>
        <item x="213"/>
        <item x="202"/>
        <item x="191"/>
        <item x="192"/>
        <item x="193"/>
        <item x="194"/>
        <item x="225"/>
        <item x="209"/>
        <item x="210"/>
        <item x="182"/>
        <item x="230"/>
        <item x="207"/>
        <item x="196"/>
        <item x="197"/>
        <item x="198"/>
        <item x="218"/>
        <item x="219"/>
        <item x="220"/>
        <item x="214"/>
        <item x="215"/>
        <item x="216"/>
        <item x="217"/>
        <item x="195"/>
        <item x="221"/>
        <item x="222"/>
        <item x="223"/>
        <item x="204"/>
        <item x="205"/>
        <item x="206"/>
        <item x="203"/>
        <item x="211"/>
        <item x="170"/>
        <item x="161"/>
        <item x="244"/>
        <item x="78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460"/>
        <item x="398"/>
        <item x="433"/>
        <item x="261"/>
        <item x="574"/>
        <item x="3"/>
        <item x="40"/>
        <item x="434"/>
        <item x="670"/>
        <item x="287"/>
        <item x="514"/>
        <item x="461"/>
        <item x="435"/>
        <item x="575"/>
        <item x="576"/>
        <item x="436"/>
        <item x="577"/>
        <item x="578"/>
        <item x="399"/>
        <item x="515"/>
        <item x="293"/>
        <item x="4"/>
        <item x="516"/>
        <item x="240"/>
        <item x="359"/>
        <item x="360"/>
        <item x="250"/>
        <item x="178"/>
        <item x="180"/>
        <item x="288"/>
        <item x="679"/>
        <item x="684"/>
        <item x="517"/>
        <item x="162"/>
        <item x="79"/>
        <item x="661"/>
        <item x="671"/>
        <item x="672"/>
        <item x="437"/>
        <item x="400"/>
        <item x="518"/>
        <item x="438"/>
        <item x="361"/>
        <item x="579"/>
        <item x="519"/>
        <item x="401"/>
        <item x="580"/>
        <item x="600"/>
        <item x="601"/>
        <item x="520"/>
        <item x="581"/>
        <item x="142"/>
        <item x="175"/>
        <item x="256"/>
        <item x="694"/>
        <item x="695"/>
        <item x="296"/>
        <item x="282"/>
        <item x="283"/>
        <item x="582"/>
        <item x="267"/>
        <item x="268"/>
        <item x="237"/>
        <item x="402"/>
        <item x="707"/>
        <item x="708"/>
        <item x="468"/>
        <item x="521"/>
        <item x="335"/>
        <item x="439"/>
        <item x="440"/>
        <item x="441"/>
        <item x="403"/>
        <item x="345"/>
        <item x="442"/>
        <item x="522"/>
        <item x="523"/>
        <item x="583"/>
        <item x="443"/>
        <item x="444"/>
        <item x="524"/>
        <item x="346"/>
        <item x="525"/>
        <item x="526"/>
        <item x="527"/>
        <item x="528"/>
        <item x="445"/>
        <item x="529"/>
        <item x="143"/>
        <item x="144"/>
        <item x="446"/>
        <item x="362"/>
        <item x="363"/>
        <item x="269"/>
        <item x="238"/>
        <item x="697"/>
        <item x="660"/>
        <item x="148"/>
        <item x="171"/>
        <item x="80"/>
        <item x="699"/>
        <item x="404"/>
        <item x="172"/>
        <item x="584"/>
        <item x="585"/>
        <item x="405"/>
        <item x="406"/>
        <item x="664"/>
        <item x="665"/>
        <item x="586"/>
        <item x="587"/>
        <item x="530"/>
        <item x="531"/>
        <item x="546"/>
        <item x="532"/>
        <item x="407"/>
        <item x="588"/>
        <item x="589"/>
        <item x="533"/>
        <item x="602"/>
        <item x="408"/>
        <item x="534"/>
        <item x="535"/>
        <item x="274"/>
        <item x="173"/>
        <item x="536"/>
        <item x="590"/>
        <item x="364"/>
        <item x="591"/>
        <item x="537"/>
        <item x="462"/>
        <item x="463"/>
        <item x="365"/>
        <item x="592"/>
        <item x="336"/>
        <item x="231"/>
        <item x="174"/>
        <item x="464"/>
        <item x="81"/>
        <item x="294"/>
        <item x="270"/>
        <item x="687"/>
        <item x="593"/>
        <item x="333"/>
        <item x="538"/>
        <item x="673"/>
        <item x="594"/>
        <item x="245"/>
        <item x="447"/>
        <item x="465"/>
        <item x="539"/>
        <item x="448"/>
        <item x="449"/>
        <item x="59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2"/>
        <item x="4"/>
        <item x="6"/>
        <item x="5"/>
        <item x="3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5"/>
  </rowFields>
  <rowItems count="67">
    <i>
      <x/>
      <x/>
    </i>
    <i r="1">
      <x v="3"/>
    </i>
    <i r="1">
      <x v="5"/>
    </i>
    <i r="1">
      <x v="6"/>
    </i>
    <i>
      <x v="1"/>
      <x/>
    </i>
    <i r="1">
      <x v="1"/>
    </i>
    <i r="1">
      <x v="3"/>
    </i>
    <i r="1">
      <x v="4"/>
    </i>
    <i r="1">
      <x v="6"/>
    </i>
    <i>
      <x v="2"/>
      <x/>
    </i>
    <i r="1">
      <x v="1"/>
    </i>
    <i r="1">
      <x v="3"/>
    </i>
    <i r="1">
      <x v="4"/>
    </i>
    <i r="1">
      <x v="6"/>
    </i>
    <i>
      <x v="3"/>
      <x/>
    </i>
    <i r="1">
      <x v="1"/>
    </i>
    <i r="1">
      <x v="3"/>
    </i>
    <i r="1">
      <x v="6"/>
    </i>
    <i>
      <x v="4"/>
      <x/>
    </i>
    <i>
      <x v="5"/>
      <x/>
    </i>
    <i r="1">
      <x v="1"/>
    </i>
    <i r="1">
      <x v="2"/>
    </i>
    <i r="1">
      <x v="3"/>
    </i>
    <i>
      <x v="6"/>
      <x v="3"/>
    </i>
    <i r="1">
      <x v="4"/>
    </i>
    <i>
      <x v="7"/>
      <x/>
    </i>
    <i r="1">
      <x v="1"/>
    </i>
    <i r="1">
      <x v="3"/>
    </i>
    <i r="1">
      <x v="4"/>
    </i>
    <i r="1">
      <x v="6"/>
    </i>
    <i>
      <x v="8"/>
      <x/>
    </i>
    <i r="1">
      <x v="3"/>
    </i>
    <i r="1">
      <x v="4"/>
    </i>
    <i r="1">
      <x v="6"/>
    </i>
    <i>
      <x v="9"/>
      <x/>
    </i>
    <i r="1">
      <x v="1"/>
    </i>
    <i r="1">
      <x v="3"/>
    </i>
    <i r="1">
      <x v="4"/>
    </i>
    <i r="1">
      <x v="6"/>
    </i>
    <i>
      <x v="10"/>
      <x/>
    </i>
    <i r="1">
      <x v="1"/>
    </i>
    <i r="1">
      <x v="2"/>
    </i>
    <i r="1">
      <x v="3"/>
    </i>
    <i>
      <x v="11"/>
      <x/>
    </i>
    <i r="1">
      <x v="1"/>
    </i>
    <i r="1">
      <x v="2"/>
    </i>
    <i r="1">
      <x v="3"/>
    </i>
    <i r="1">
      <x v="6"/>
    </i>
    <i>
      <x v="12"/>
      <x/>
    </i>
    <i r="1">
      <x v="1"/>
    </i>
    <i r="1">
      <x v="3"/>
    </i>
    <i r="1">
      <x v="6"/>
    </i>
    <i>
      <x v="13"/>
      <x/>
    </i>
    <i>
      <x v="14"/>
      <x/>
    </i>
    <i r="1">
      <x v="1"/>
    </i>
    <i r="1">
      <x v="3"/>
    </i>
    <i r="1">
      <x v="6"/>
    </i>
    <i>
      <x v="15"/>
      <x/>
    </i>
    <i r="1">
      <x v="1"/>
    </i>
    <i r="1">
      <x v="3"/>
    </i>
    <i r="1">
      <x v="5"/>
    </i>
    <i r="1">
      <x v="6"/>
    </i>
    <i>
      <x v="16"/>
      <x/>
    </i>
    <i r="1">
      <x v="1"/>
    </i>
    <i r="1">
      <x v="3"/>
    </i>
    <i r="1">
      <x v="6"/>
    </i>
    <i t="grand">
      <x/>
    </i>
  </rowItems>
  <colItems count="1">
    <i/>
  </colItems>
  <dataFields count="1">
    <dataField name="FY2023" fld="3" baseField="0" baseItem="0" numFmtId="166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41A6D-DEBE-4531-A250-093B5B8B8F82}">
  <sheetPr>
    <tabColor theme="9" tint="-0.249977111117893"/>
    <pageSetUpPr fitToPage="1"/>
  </sheetPr>
  <dimension ref="A1:Z50"/>
  <sheetViews>
    <sheetView workbookViewId="0"/>
  </sheetViews>
  <sheetFormatPr defaultColWidth="7.21875" defaultRowHeight="14.25" x14ac:dyDescent="0.2"/>
  <cols>
    <col min="1" max="1" width="12.33203125" style="155" customWidth="1"/>
    <col min="2" max="2" width="41.6640625" style="155" customWidth="1"/>
    <col min="3" max="3" width="15.88671875" style="155" customWidth="1"/>
    <col min="4" max="5" width="12.5546875" style="155" bestFit="1" customWidth="1"/>
    <col min="6" max="6" width="12.5546875" style="157" bestFit="1" customWidth="1"/>
    <col min="7" max="8" width="12.5546875" style="155" bestFit="1" customWidth="1"/>
    <col min="9" max="10" width="12.6640625" style="157" bestFit="1" customWidth="1"/>
    <col min="11" max="13" width="11.5546875" style="157" bestFit="1" customWidth="1"/>
    <col min="14" max="16" width="10.21875" style="157" bestFit="1" customWidth="1"/>
    <col min="17" max="17" width="11.5546875" style="157" bestFit="1" customWidth="1"/>
    <col min="18" max="18" width="11.6640625" style="157" bestFit="1" customWidth="1"/>
    <col min="19" max="20" width="13.33203125" style="157" bestFit="1" customWidth="1"/>
    <col min="21" max="22" width="13.33203125" style="155" bestFit="1" customWidth="1"/>
    <col min="23" max="23" width="11.5546875" style="157" bestFit="1" customWidth="1"/>
    <col min="24" max="24" width="11.5546875" style="155" bestFit="1" customWidth="1"/>
    <col min="25" max="25" width="14.21875" style="155" customWidth="1"/>
    <col min="26" max="26" width="14.33203125" style="155" customWidth="1"/>
    <col min="27" max="16384" width="7.21875" style="155"/>
  </cols>
  <sheetData>
    <row r="1" spans="1:25" ht="26.25" x14ac:dyDescent="0.4">
      <c r="B1" s="156" t="s">
        <v>87</v>
      </c>
    </row>
    <row r="2" spans="1:25" ht="26.25" x14ac:dyDescent="0.4">
      <c r="B2" s="156" t="s">
        <v>88</v>
      </c>
    </row>
    <row r="3" spans="1:25" ht="20.25" x14ac:dyDescent="0.3">
      <c r="B3" s="158" t="s">
        <v>89</v>
      </c>
    </row>
    <row r="4" spans="1:25" ht="18" x14ac:dyDescent="0.25">
      <c r="A4" s="159"/>
    </row>
    <row r="5" spans="1:25" ht="15" thickBot="1" x14ac:dyDescent="0.25"/>
    <row r="6" spans="1:25" ht="32.25" customHeight="1" x14ac:dyDescent="0.2">
      <c r="C6" s="160" t="s">
        <v>90</v>
      </c>
      <c r="D6" s="161" t="s">
        <v>91</v>
      </c>
      <c r="E6" s="162"/>
      <c r="F6" s="162"/>
      <c r="G6" s="162"/>
      <c r="H6" s="162"/>
      <c r="I6" s="163"/>
      <c r="J6" s="163"/>
      <c r="K6" s="161" t="s">
        <v>92</v>
      </c>
      <c r="L6" s="162"/>
      <c r="M6" s="162"/>
      <c r="N6" s="162"/>
      <c r="O6" s="162"/>
      <c r="P6" s="162"/>
      <c r="Q6" s="162"/>
      <c r="R6" s="162"/>
      <c r="S6" s="162"/>
      <c r="T6" s="163"/>
      <c r="U6" s="161" t="s">
        <v>93</v>
      </c>
      <c r="V6" s="162"/>
      <c r="W6" s="162"/>
      <c r="X6" s="163"/>
    </row>
    <row r="7" spans="1:25" s="164" customFormat="1" ht="21.75" customHeight="1" x14ac:dyDescent="0.25">
      <c r="B7" s="165" t="s">
        <v>94</v>
      </c>
      <c r="C7" s="166" t="s">
        <v>95</v>
      </c>
      <c r="D7" s="167">
        <v>931302</v>
      </c>
      <c r="E7" s="168">
        <v>931301</v>
      </c>
      <c r="F7" s="168">
        <v>931305</v>
      </c>
      <c r="G7" s="168">
        <v>931306</v>
      </c>
      <c r="H7" s="168">
        <v>931303</v>
      </c>
      <c r="I7" s="168">
        <v>931307</v>
      </c>
      <c r="J7" s="169">
        <v>931304</v>
      </c>
      <c r="K7" s="167">
        <v>931405</v>
      </c>
      <c r="L7" s="168">
        <v>931402</v>
      </c>
      <c r="M7" s="168">
        <v>931403</v>
      </c>
      <c r="N7" s="168">
        <v>931404</v>
      </c>
      <c r="O7" s="168">
        <v>931406</v>
      </c>
      <c r="P7" s="168">
        <v>931404</v>
      </c>
      <c r="Q7" s="168">
        <v>931421</v>
      </c>
      <c r="R7" s="168">
        <v>931400</v>
      </c>
      <c r="S7" s="168">
        <v>931409</v>
      </c>
      <c r="T7" s="169">
        <v>931750</v>
      </c>
      <c r="U7" s="167">
        <v>931170</v>
      </c>
      <c r="V7" s="168">
        <v>931150</v>
      </c>
      <c r="W7" s="168">
        <v>931116</v>
      </c>
      <c r="X7" s="169">
        <v>931101</v>
      </c>
    </row>
    <row r="8" spans="1:25" s="170" customFormat="1" ht="30" x14ac:dyDescent="0.25">
      <c r="B8" s="165" t="s">
        <v>96</v>
      </c>
      <c r="C8" s="171" t="s">
        <v>90</v>
      </c>
      <c r="D8" s="172" t="s">
        <v>91</v>
      </c>
      <c r="E8" s="173" t="s">
        <v>91</v>
      </c>
      <c r="F8" s="173" t="s">
        <v>91</v>
      </c>
      <c r="G8" s="173" t="s">
        <v>91</v>
      </c>
      <c r="H8" s="173" t="s">
        <v>91</v>
      </c>
      <c r="I8" s="173" t="s">
        <v>91</v>
      </c>
      <c r="J8" s="174" t="s">
        <v>91</v>
      </c>
      <c r="K8" s="172" t="s">
        <v>92</v>
      </c>
      <c r="L8" s="173" t="s">
        <v>92</v>
      </c>
      <c r="M8" s="173" t="s">
        <v>92</v>
      </c>
      <c r="N8" s="173" t="s">
        <v>92</v>
      </c>
      <c r="O8" s="173" t="s">
        <v>92</v>
      </c>
      <c r="P8" s="173" t="s">
        <v>92</v>
      </c>
      <c r="Q8" s="173" t="s">
        <v>92</v>
      </c>
      <c r="R8" s="173" t="s">
        <v>92</v>
      </c>
      <c r="S8" s="173" t="s">
        <v>92</v>
      </c>
      <c r="T8" s="174" t="s">
        <v>92</v>
      </c>
      <c r="U8" s="172" t="s">
        <v>93</v>
      </c>
      <c r="V8" s="173" t="s">
        <v>93</v>
      </c>
      <c r="W8" s="173" t="s">
        <v>93</v>
      </c>
      <c r="X8" s="174" t="s">
        <v>93</v>
      </c>
    </row>
    <row r="9" spans="1:25" ht="18" customHeight="1" thickBot="1" x14ac:dyDescent="0.3">
      <c r="B9" s="175" t="s">
        <v>97</v>
      </c>
      <c r="C9" s="176" t="s">
        <v>98</v>
      </c>
      <c r="D9" s="177" t="s">
        <v>99</v>
      </c>
      <c r="E9" s="178" t="s">
        <v>100</v>
      </c>
      <c r="F9" s="178" t="s">
        <v>101</v>
      </c>
      <c r="G9" s="178" t="s">
        <v>102</v>
      </c>
      <c r="H9" s="178" t="s">
        <v>103</v>
      </c>
      <c r="I9" s="178" t="s">
        <v>104</v>
      </c>
      <c r="J9" s="179" t="s">
        <v>105</v>
      </c>
      <c r="K9" s="177" t="s">
        <v>106</v>
      </c>
      <c r="L9" s="178" t="s">
        <v>107</v>
      </c>
      <c r="M9" s="178" t="s">
        <v>108</v>
      </c>
      <c r="N9" s="178" t="s">
        <v>109</v>
      </c>
      <c r="O9" s="178" t="s">
        <v>110</v>
      </c>
      <c r="P9" s="178" t="s">
        <v>111</v>
      </c>
      <c r="Q9" s="178" t="s">
        <v>112</v>
      </c>
      <c r="R9" s="178" t="s">
        <v>113</v>
      </c>
      <c r="S9" s="178" t="s">
        <v>114</v>
      </c>
      <c r="T9" s="179" t="s">
        <v>115</v>
      </c>
      <c r="U9" s="177" t="s">
        <v>116</v>
      </c>
      <c r="V9" s="178" t="s">
        <v>117</v>
      </c>
      <c r="W9" s="178" t="s">
        <v>118</v>
      </c>
      <c r="X9" s="179" t="s">
        <v>119</v>
      </c>
    </row>
    <row r="10" spans="1:25" ht="20.100000000000001" customHeight="1" x14ac:dyDescent="0.25">
      <c r="B10" s="180" t="s">
        <v>120</v>
      </c>
      <c r="C10" s="181"/>
      <c r="D10" s="182"/>
      <c r="E10" s="183"/>
      <c r="F10" s="183"/>
      <c r="G10" s="182"/>
      <c r="H10" s="183"/>
      <c r="I10" s="184"/>
      <c r="J10" s="184"/>
      <c r="K10" s="182"/>
      <c r="L10" s="183"/>
      <c r="M10" s="183"/>
      <c r="N10" s="183"/>
      <c r="O10" s="183"/>
      <c r="P10" s="183"/>
      <c r="Q10" s="183"/>
      <c r="R10" s="183"/>
      <c r="S10" s="183"/>
      <c r="T10" s="184"/>
      <c r="U10" s="182"/>
      <c r="V10" s="183"/>
      <c r="W10" s="183"/>
      <c r="X10" s="184"/>
    </row>
    <row r="11" spans="1:25" ht="20.100000000000001" customHeight="1" x14ac:dyDescent="0.25">
      <c r="A11" s="185"/>
      <c r="B11" s="186" t="s">
        <v>74</v>
      </c>
      <c r="C11" s="187">
        <v>3540915.99</v>
      </c>
      <c r="D11" s="188">
        <f>80698.804324-20175</f>
        <v>60523.804323999997</v>
      </c>
      <c r="E11" s="188">
        <v>93714.083901000005</v>
      </c>
      <c r="F11" s="188">
        <v>133510.43126400001</v>
      </c>
      <c r="G11" s="188">
        <v>98339.649410999991</v>
      </c>
      <c r="H11" s="188">
        <v>98032.020931999999</v>
      </c>
      <c r="I11" s="189">
        <v>152541.38002705001</v>
      </c>
      <c r="J11" s="190">
        <f>D11*0.25</f>
        <v>15130.951080999999</v>
      </c>
      <c r="K11" s="188">
        <v>202229.35154199999</v>
      </c>
      <c r="L11" s="188">
        <v>127455.73378699999</v>
      </c>
      <c r="M11" s="188">
        <v>189811.23822155001</v>
      </c>
      <c r="N11" s="188">
        <v>13755.992147999999</v>
      </c>
      <c r="O11" s="188">
        <v>27980.783985499998</v>
      </c>
      <c r="P11" s="188">
        <v>27980.783985499998</v>
      </c>
      <c r="Q11" s="188">
        <v>168365.7601866</v>
      </c>
      <c r="R11" s="188">
        <v>130138.93522350001</v>
      </c>
      <c r="S11" s="188">
        <v>417001.46434300003</v>
      </c>
      <c r="T11" s="189">
        <v>707489.25563589996</v>
      </c>
      <c r="U11" s="188">
        <v>560080.38342365006</v>
      </c>
      <c r="V11" s="188">
        <v>711889.23209054989</v>
      </c>
      <c r="W11" s="188">
        <v>228055.86822950002</v>
      </c>
      <c r="X11" s="189">
        <f>U11*0.1</f>
        <v>56008.038342365006</v>
      </c>
    </row>
    <row r="12" spans="1:25" ht="20.100000000000001" customHeight="1" x14ac:dyDescent="0.25">
      <c r="A12" s="185"/>
      <c r="B12" s="186" t="s">
        <v>21</v>
      </c>
      <c r="C12" s="187">
        <v>2042652.202</v>
      </c>
      <c r="D12" s="188">
        <f>57051.0923625-14263</f>
        <v>42788.0923625</v>
      </c>
      <c r="E12" s="188">
        <v>47781.203116999997</v>
      </c>
      <c r="F12" s="188">
        <v>80351.077946999998</v>
      </c>
      <c r="G12" s="188">
        <v>52029.262281000003</v>
      </c>
      <c r="H12" s="188">
        <v>77959.724715999997</v>
      </c>
      <c r="I12" s="189">
        <v>106148.44747085001</v>
      </c>
      <c r="J12" s="190">
        <f>D12*0.25</f>
        <v>10697.023090625</v>
      </c>
      <c r="K12" s="188">
        <v>132685.4404045</v>
      </c>
      <c r="L12" s="188">
        <v>87323.289987500015</v>
      </c>
      <c r="M12" s="188">
        <v>109750.1254585</v>
      </c>
      <c r="N12" s="188">
        <v>8261.3247200000005</v>
      </c>
      <c r="O12" s="188">
        <v>16701.201198000002</v>
      </c>
      <c r="P12" s="188">
        <v>16701.201198000002</v>
      </c>
      <c r="Q12" s="188">
        <v>108705.160449</v>
      </c>
      <c r="R12" s="188">
        <v>81007.508297500011</v>
      </c>
      <c r="S12" s="188">
        <v>247309.90766500004</v>
      </c>
      <c r="T12" s="189">
        <v>445974.27733349998</v>
      </c>
      <c r="U12" s="188">
        <v>319924.60836800002</v>
      </c>
      <c r="V12" s="188">
        <v>439672.0738800001</v>
      </c>
      <c r="W12" s="188">
        <v>140335.25749515</v>
      </c>
      <c r="X12" s="189">
        <f>U12*0.1</f>
        <v>31992.460836800004</v>
      </c>
    </row>
    <row r="13" spans="1:25" ht="20.100000000000001" customHeight="1" x14ac:dyDescent="0.25">
      <c r="A13" s="185"/>
      <c r="B13" s="186" t="s">
        <v>121</v>
      </c>
      <c r="C13" s="187">
        <v>2001295</v>
      </c>
      <c r="D13" s="188">
        <v>50293.17</v>
      </c>
      <c r="E13" s="188">
        <v>13926.46</v>
      </c>
      <c r="F13" s="188">
        <v>44889.47</v>
      </c>
      <c r="G13" s="188">
        <v>81591.929999999993</v>
      </c>
      <c r="H13" s="188">
        <v>105970.34</v>
      </c>
      <c r="I13" s="188">
        <v>36103.03</v>
      </c>
      <c r="J13" s="189">
        <v>6722.35</v>
      </c>
      <c r="K13" s="188">
        <v>291124.34999999998</v>
      </c>
      <c r="L13" s="188">
        <v>157190.49</v>
      </c>
      <c r="M13" s="188">
        <v>111680.63</v>
      </c>
      <c r="N13" s="188">
        <v>13259.07</v>
      </c>
      <c r="O13" s="188">
        <v>45210.38</v>
      </c>
      <c r="P13" s="188">
        <v>25594.66</v>
      </c>
      <c r="Q13" s="188">
        <v>188902.74</v>
      </c>
      <c r="R13" s="188">
        <v>12330.88</v>
      </c>
      <c r="S13" s="188">
        <v>771422.11</v>
      </c>
      <c r="T13" s="189">
        <v>967297.52</v>
      </c>
      <c r="U13" s="188">
        <v>332164.84000000003</v>
      </c>
      <c r="V13" s="188">
        <v>233716.52</v>
      </c>
      <c r="W13" s="188">
        <v>53597.31</v>
      </c>
      <c r="X13" s="189">
        <v>13454.67</v>
      </c>
      <c r="Y13" s="191"/>
    </row>
    <row r="14" spans="1:25" ht="20.100000000000001" customHeight="1" x14ac:dyDescent="0.25">
      <c r="A14" s="185"/>
      <c r="B14" s="186" t="s">
        <v>122</v>
      </c>
      <c r="C14" s="187">
        <v>56430</v>
      </c>
      <c r="D14" s="188">
        <v>144.5</v>
      </c>
      <c r="E14" s="188">
        <v>313.29000000000002</v>
      </c>
      <c r="F14" s="188">
        <v>519.1</v>
      </c>
      <c r="G14" s="188">
        <v>334.22</v>
      </c>
      <c r="H14" s="188">
        <v>600.22</v>
      </c>
      <c r="I14" s="188">
        <v>369</v>
      </c>
      <c r="J14" s="189"/>
      <c r="K14" s="188">
        <v>773.08</v>
      </c>
      <c r="L14" s="188">
        <v>2952.54</v>
      </c>
      <c r="M14" s="188">
        <v>469.21</v>
      </c>
      <c r="N14" s="188"/>
      <c r="O14" s="188">
        <v>2472</v>
      </c>
      <c r="P14" s="188">
        <v>998.28</v>
      </c>
      <c r="Q14" s="188">
        <f>4006.15+12076</f>
        <v>16082.15</v>
      </c>
      <c r="R14" s="188">
        <v>431.8</v>
      </c>
      <c r="S14" s="188">
        <v>3167.05</v>
      </c>
      <c r="T14" s="189">
        <v>145258.07</v>
      </c>
      <c r="U14" s="188">
        <v>18593.64</v>
      </c>
      <c r="V14" s="188">
        <v>5303.74</v>
      </c>
      <c r="W14" s="188">
        <v>796.25</v>
      </c>
      <c r="X14" s="189">
        <v>0</v>
      </c>
      <c r="Y14" s="191"/>
    </row>
    <row r="15" spans="1:25" ht="20.100000000000001" customHeight="1" x14ac:dyDescent="0.25">
      <c r="A15" s="185"/>
      <c r="B15" s="186" t="s">
        <v>123</v>
      </c>
      <c r="C15" s="187">
        <v>296519</v>
      </c>
      <c r="D15" s="188">
        <v>0</v>
      </c>
      <c r="E15" s="188">
        <v>0</v>
      </c>
      <c r="F15" s="188">
        <v>0</v>
      </c>
      <c r="G15" s="188">
        <v>0</v>
      </c>
      <c r="H15" s="188">
        <v>0</v>
      </c>
      <c r="I15" s="188">
        <v>0</v>
      </c>
      <c r="J15" s="189">
        <v>0</v>
      </c>
      <c r="K15" s="188">
        <v>16846.71</v>
      </c>
      <c r="L15" s="188">
        <v>10404.879999999999</v>
      </c>
      <c r="M15" s="188">
        <v>10404.870000000001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26448.38</v>
      </c>
      <c r="T15" s="189">
        <v>0</v>
      </c>
      <c r="U15" s="188">
        <v>114978.01</v>
      </c>
      <c r="V15" s="188">
        <v>12920.43</v>
      </c>
      <c r="W15" s="188">
        <v>129480.08</v>
      </c>
      <c r="X15" s="189">
        <v>0</v>
      </c>
      <c r="Y15" s="191"/>
    </row>
    <row r="16" spans="1:25" ht="20.100000000000001" customHeight="1" x14ac:dyDescent="0.25">
      <c r="A16" s="185"/>
      <c r="B16" s="186" t="s">
        <v>124</v>
      </c>
      <c r="C16" s="187">
        <v>490000</v>
      </c>
      <c r="D16" s="188">
        <v>0</v>
      </c>
      <c r="E16" s="188">
        <v>0</v>
      </c>
      <c r="F16" s="188">
        <v>0</v>
      </c>
      <c r="G16" s="188">
        <v>0</v>
      </c>
      <c r="H16" s="188">
        <v>0</v>
      </c>
      <c r="I16" s="188">
        <v>0</v>
      </c>
      <c r="J16" s="189">
        <v>0</v>
      </c>
      <c r="K16" s="188">
        <v>0</v>
      </c>
      <c r="L16" s="188">
        <v>0</v>
      </c>
      <c r="M16" s="188">
        <v>0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9">
        <v>0</v>
      </c>
      <c r="U16" s="188">
        <v>0</v>
      </c>
      <c r="V16" s="188">
        <v>0</v>
      </c>
      <c r="W16" s="188">
        <v>0</v>
      </c>
      <c r="X16" s="189">
        <v>0</v>
      </c>
      <c r="Y16" s="191"/>
    </row>
    <row r="17" spans="1:25" ht="20.100000000000001" customHeight="1" x14ac:dyDescent="0.25">
      <c r="B17" s="192" t="s">
        <v>125</v>
      </c>
      <c r="C17" s="193">
        <f>SUM(C11:C16)</f>
        <v>8427812.1919999998</v>
      </c>
      <c r="D17" s="193">
        <f>SUM(D11:D16)</f>
        <v>153749.56668649998</v>
      </c>
      <c r="E17" s="193">
        <f t="shared" ref="E17:X17" si="0">SUM(E11:E16)</f>
        <v>155735.037018</v>
      </c>
      <c r="F17" s="193">
        <f t="shared" si="0"/>
        <v>259270.079211</v>
      </c>
      <c r="G17" s="193">
        <f t="shared" si="0"/>
        <v>232295.06169199999</v>
      </c>
      <c r="H17" s="193">
        <f t="shared" si="0"/>
        <v>282562.30564799998</v>
      </c>
      <c r="I17" s="193">
        <f t="shared" si="0"/>
        <v>295161.85749790003</v>
      </c>
      <c r="J17" s="194">
        <f t="shared" si="0"/>
        <v>32550.324171624998</v>
      </c>
      <c r="K17" s="193">
        <f t="shared" si="0"/>
        <v>643658.93194649986</v>
      </c>
      <c r="L17" s="193">
        <f t="shared" si="0"/>
        <v>385326.93377449998</v>
      </c>
      <c r="M17" s="193">
        <f t="shared" si="0"/>
        <v>422116.07368005003</v>
      </c>
      <c r="N17" s="193">
        <f t="shared" si="0"/>
        <v>35276.386868000001</v>
      </c>
      <c r="O17" s="193">
        <f t="shared" si="0"/>
        <v>92364.365183499991</v>
      </c>
      <c r="P17" s="193">
        <f t="shared" si="0"/>
        <v>71274.925183500003</v>
      </c>
      <c r="Q17" s="193">
        <f t="shared" si="0"/>
        <v>482055.81063560001</v>
      </c>
      <c r="R17" s="193">
        <f t="shared" si="0"/>
        <v>223909.12352100003</v>
      </c>
      <c r="S17" s="193">
        <f t="shared" si="0"/>
        <v>1465348.9120079998</v>
      </c>
      <c r="T17" s="194">
        <f t="shared" si="0"/>
        <v>2266019.1229693997</v>
      </c>
      <c r="U17" s="193">
        <f t="shared" si="0"/>
        <v>1345741.4817916499</v>
      </c>
      <c r="V17" s="193">
        <f t="shared" si="0"/>
        <v>1403501.99597055</v>
      </c>
      <c r="W17" s="193">
        <f t="shared" si="0"/>
        <v>552264.76572465</v>
      </c>
      <c r="X17" s="194">
        <f t="shared" si="0"/>
        <v>101455.16917916501</v>
      </c>
    </row>
    <row r="18" spans="1:25" ht="20.100000000000001" customHeight="1" thickBot="1" x14ac:dyDescent="0.3">
      <c r="B18" s="195"/>
      <c r="C18" s="196"/>
      <c r="D18" s="197"/>
      <c r="E18" s="198"/>
      <c r="F18" s="199"/>
      <c r="G18" s="197"/>
      <c r="H18" s="198"/>
      <c r="I18" s="200"/>
      <c r="J18" s="200"/>
      <c r="K18" s="201"/>
      <c r="L18" s="199"/>
      <c r="M18" s="199"/>
      <c r="N18" s="199"/>
      <c r="O18" s="199"/>
      <c r="P18" s="199"/>
      <c r="Q18" s="199"/>
      <c r="R18" s="199"/>
      <c r="S18" s="199"/>
      <c r="T18" s="200"/>
      <c r="U18" s="197"/>
      <c r="V18" s="198"/>
      <c r="W18" s="199"/>
      <c r="X18" s="202"/>
    </row>
    <row r="19" spans="1:25" ht="20.100000000000001" customHeight="1" x14ac:dyDescent="0.25">
      <c r="B19" s="180" t="s">
        <v>126</v>
      </c>
      <c r="C19" s="181"/>
      <c r="D19" s="182"/>
      <c r="E19" s="183"/>
      <c r="F19" s="183"/>
      <c r="G19" s="182"/>
      <c r="H19" s="183"/>
      <c r="I19" s="184"/>
      <c r="J19" s="184"/>
      <c r="K19" s="182"/>
      <c r="L19" s="183"/>
      <c r="M19" s="183"/>
      <c r="N19" s="183"/>
      <c r="O19" s="183"/>
      <c r="P19" s="183"/>
      <c r="Q19" s="183"/>
      <c r="R19" s="183"/>
      <c r="S19" s="183"/>
      <c r="T19" s="184"/>
      <c r="U19" s="182"/>
      <c r="V19" s="183"/>
      <c r="W19" s="183"/>
      <c r="X19" s="184"/>
    </row>
    <row r="20" spans="1:25" ht="20.100000000000001" customHeight="1" x14ac:dyDescent="0.25">
      <c r="A20" s="185"/>
      <c r="B20" s="203" t="s">
        <v>74</v>
      </c>
      <c r="C20" s="204">
        <f t="shared" ref="C20:C25" si="1">-SUM(D20:X20)</f>
        <v>-3540915.9899999993</v>
      </c>
      <c r="D20" s="205">
        <f t="shared" ref="D20:X25" si="2">$C11*(D$17/SUM($D$17:$X$17))</f>
        <v>49938.760361686174</v>
      </c>
      <c r="E20" s="205">
        <f t="shared" si="2"/>
        <v>50583.652761885198</v>
      </c>
      <c r="F20" s="205">
        <f t="shared" si="2"/>
        <v>84212.441268690673</v>
      </c>
      <c r="G20" s="205">
        <f t="shared" si="2"/>
        <v>75450.79748220506</v>
      </c>
      <c r="H20" s="205">
        <f t="shared" si="2"/>
        <v>91777.892927486202</v>
      </c>
      <c r="I20" s="205">
        <f t="shared" si="2"/>
        <v>95870.301212315826</v>
      </c>
      <c r="J20" s="206">
        <f t="shared" si="2"/>
        <v>10572.536063249348</v>
      </c>
      <c r="K20" s="205">
        <f t="shared" si="2"/>
        <v>209064.19347949614</v>
      </c>
      <c r="L20" s="205">
        <f t="shared" si="2"/>
        <v>125156.44643021742</v>
      </c>
      <c r="M20" s="205">
        <f t="shared" si="2"/>
        <v>137105.77468687471</v>
      </c>
      <c r="N20" s="205">
        <f t="shared" si="2"/>
        <v>11457.977204054572</v>
      </c>
      <c r="O20" s="205">
        <f t="shared" si="2"/>
        <v>30000.487144547402</v>
      </c>
      <c r="P20" s="205">
        <f t="shared" si="2"/>
        <v>23150.513430672647</v>
      </c>
      <c r="Q20" s="205">
        <f t="shared" si="2"/>
        <v>156574.55254736243</v>
      </c>
      <c r="R20" s="205">
        <f t="shared" si="2"/>
        <v>72726.995615606022</v>
      </c>
      <c r="S20" s="205">
        <f t="shared" si="2"/>
        <v>475953.9147985804</v>
      </c>
      <c r="T20" s="206">
        <f t="shared" si="2"/>
        <v>736016.29192040744</v>
      </c>
      <c r="U20" s="205">
        <f t="shared" si="2"/>
        <v>437104.7204640648</v>
      </c>
      <c r="V20" s="205">
        <f t="shared" si="2"/>
        <v>455865.67399461637</v>
      </c>
      <c r="W20" s="205">
        <f t="shared" si="2"/>
        <v>179378.83264387547</v>
      </c>
      <c r="X20" s="206">
        <f t="shared" si="2"/>
        <v>32953.233562104862</v>
      </c>
      <c r="Y20" s="191"/>
    </row>
    <row r="21" spans="1:25" ht="20.100000000000001" customHeight="1" x14ac:dyDescent="0.25">
      <c r="A21" s="185"/>
      <c r="B21" s="203" t="s">
        <v>21</v>
      </c>
      <c r="C21" s="204">
        <f t="shared" si="1"/>
        <v>-2042652.2019999996</v>
      </c>
      <c r="D21" s="205">
        <f t="shared" si="2"/>
        <v>28808.229030575949</v>
      </c>
      <c r="E21" s="205">
        <f t="shared" si="2"/>
        <v>29180.248837044051</v>
      </c>
      <c r="F21" s="205">
        <f t="shared" si="2"/>
        <v>48579.726002843316</v>
      </c>
      <c r="G21" s="205">
        <f t="shared" si="2"/>
        <v>43525.386666878316</v>
      </c>
      <c r="H21" s="205">
        <f t="shared" si="2"/>
        <v>52944.016636568071</v>
      </c>
      <c r="I21" s="205">
        <f t="shared" si="2"/>
        <v>55304.808820878061</v>
      </c>
      <c r="J21" s="206">
        <f t="shared" si="2"/>
        <v>6098.9908067038587</v>
      </c>
      <c r="K21" s="205">
        <f t="shared" si="2"/>
        <v>120603.097157989</v>
      </c>
      <c r="L21" s="205">
        <f t="shared" si="2"/>
        <v>72199.140453252781</v>
      </c>
      <c r="M21" s="205">
        <f t="shared" si="2"/>
        <v>79092.362925859896</v>
      </c>
      <c r="N21" s="205">
        <f t="shared" si="2"/>
        <v>6609.7762365516828</v>
      </c>
      <c r="O21" s="205">
        <f t="shared" si="2"/>
        <v>17306.414865516886</v>
      </c>
      <c r="P21" s="205">
        <f t="shared" si="2"/>
        <v>13354.862801078219</v>
      </c>
      <c r="Q21" s="205">
        <f t="shared" si="2"/>
        <v>90323.338774844684</v>
      </c>
      <c r="R21" s="205">
        <f t="shared" si="2"/>
        <v>41954.104011109841</v>
      </c>
      <c r="S21" s="205">
        <f t="shared" si="2"/>
        <v>274564.07179935399</v>
      </c>
      <c r="T21" s="206">
        <f t="shared" si="2"/>
        <v>424586.54869106197</v>
      </c>
      <c r="U21" s="205">
        <f t="shared" si="2"/>
        <v>252153.0932340805</v>
      </c>
      <c r="V21" s="205">
        <f t="shared" si="2"/>
        <v>262975.74566329014</v>
      </c>
      <c r="W21" s="205">
        <f t="shared" si="2"/>
        <v>103478.46956182705</v>
      </c>
      <c r="X21" s="206">
        <f t="shared" si="2"/>
        <v>19009.769022691158</v>
      </c>
      <c r="Y21" s="191"/>
    </row>
    <row r="22" spans="1:25" ht="20.100000000000001" customHeight="1" x14ac:dyDescent="0.25">
      <c r="A22" s="185"/>
      <c r="B22" s="203" t="s">
        <v>121</v>
      </c>
      <c r="C22" s="204">
        <f t="shared" si="1"/>
        <v>-2001294.9999999998</v>
      </c>
      <c r="D22" s="205">
        <f t="shared" si="2"/>
        <v>28224.954136243352</v>
      </c>
      <c r="E22" s="205">
        <f t="shared" si="2"/>
        <v>28589.441726375731</v>
      </c>
      <c r="F22" s="205">
        <f t="shared" si="2"/>
        <v>47596.141259715201</v>
      </c>
      <c r="G22" s="205">
        <f t="shared" si="2"/>
        <v>42644.13619910524</v>
      </c>
      <c r="H22" s="205">
        <f t="shared" si="2"/>
        <v>51872.068906755812</v>
      </c>
      <c r="I22" s="205">
        <f t="shared" si="2"/>
        <v>54185.062567582005</v>
      </c>
      <c r="J22" s="206">
        <f t="shared" si="2"/>
        <v>5975.5056658942658</v>
      </c>
      <c r="K22" s="205">
        <f t="shared" si="2"/>
        <v>118161.26851672304</v>
      </c>
      <c r="L22" s="205">
        <f t="shared" si="2"/>
        <v>70737.337786588367</v>
      </c>
      <c r="M22" s="205">
        <f t="shared" si="2"/>
        <v>77490.994456484943</v>
      </c>
      <c r="N22" s="205">
        <f t="shared" si="2"/>
        <v>6475.9493174500294</v>
      </c>
      <c r="O22" s="205">
        <f t="shared" si="2"/>
        <v>16956.01507900982</v>
      </c>
      <c r="P22" s="205">
        <f t="shared" si="2"/>
        <v>13084.469359646686</v>
      </c>
      <c r="Q22" s="205">
        <f t="shared" si="2"/>
        <v>88494.578811025014</v>
      </c>
      <c r="R22" s="205">
        <f t="shared" si="2"/>
        <v>41104.667013162951</v>
      </c>
      <c r="S22" s="205">
        <f t="shared" si="2"/>
        <v>269005.02373026503</v>
      </c>
      <c r="T22" s="206">
        <f t="shared" si="2"/>
        <v>415990.02323092439</v>
      </c>
      <c r="U22" s="205">
        <f t="shared" si="2"/>
        <v>247047.79611027444</v>
      </c>
      <c r="V22" s="205">
        <f t="shared" si="2"/>
        <v>257651.32429393099</v>
      </c>
      <c r="W22" s="205">
        <f t="shared" si="2"/>
        <v>101383.36009378883</v>
      </c>
      <c r="X22" s="206">
        <f t="shared" si="2"/>
        <v>18624.881739053246</v>
      </c>
      <c r="Y22" s="191"/>
    </row>
    <row r="23" spans="1:25" ht="20.100000000000001" customHeight="1" x14ac:dyDescent="0.25">
      <c r="A23" s="185"/>
      <c r="B23" s="203" t="s">
        <v>122</v>
      </c>
      <c r="C23" s="204">
        <f t="shared" si="1"/>
        <v>-56429.999999999971</v>
      </c>
      <c r="D23" s="205">
        <f t="shared" si="2"/>
        <v>795.8517669350158</v>
      </c>
      <c r="E23" s="205">
        <f t="shared" si="2"/>
        <v>806.12912969821173</v>
      </c>
      <c r="F23" s="205">
        <f t="shared" si="2"/>
        <v>1342.056144289437</v>
      </c>
      <c r="G23" s="205">
        <f t="shared" si="2"/>
        <v>1202.4257321961575</v>
      </c>
      <c r="H23" s="205">
        <f t="shared" si="2"/>
        <v>1462.6233755684348</v>
      </c>
      <c r="I23" s="205">
        <f t="shared" si="2"/>
        <v>1527.8422624793709</v>
      </c>
      <c r="J23" s="206">
        <f t="shared" si="2"/>
        <v>168.48979522080126</v>
      </c>
      <c r="K23" s="205">
        <f t="shared" si="2"/>
        <v>3331.7628747379476</v>
      </c>
      <c r="L23" s="205">
        <f t="shared" si="2"/>
        <v>1994.5625064256799</v>
      </c>
      <c r="M23" s="205">
        <f t="shared" si="2"/>
        <v>2184.9936252173943</v>
      </c>
      <c r="N23" s="205">
        <f t="shared" si="2"/>
        <v>182.60067605410754</v>
      </c>
      <c r="O23" s="205">
        <f t="shared" si="2"/>
        <v>478.10439285988531</v>
      </c>
      <c r="P23" s="205">
        <f t="shared" si="2"/>
        <v>368.93941471140562</v>
      </c>
      <c r="Q23" s="205">
        <f t="shared" si="2"/>
        <v>2495.2588610405473</v>
      </c>
      <c r="R23" s="205">
        <f t="shared" si="2"/>
        <v>1159.0177158054087</v>
      </c>
      <c r="S23" s="205">
        <f t="shared" si="2"/>
        <v>7585.0654146934139</v>
      </c>
      <c r="T23" s="206">
        <f t="shared" si="2"/>
        <v>11729.563613021101</v>
      </c>
      <c r="U23" s="205">
        <f t="shared" si="2"/>
        <v>6965.9431190817877</v>
      </c>
      <c r="V23" s="205">
        <f t="shared" si="2"/>
        <v>7264.9280740253316</v>
      </c>
      <c r="W23" s="205">
        <f t="shared" si="2"/>
        <v>2858.6805094164042</v>
      </c>
      <c r="X23" s="206">
        <f t="shared" si="2"/>
        <v>525.16099652213916</v>
      </c>
      <c r="Y23" s="191"/>
    </row>
    <row r="24" spans="1:25" ht="20.100000000000001" customHeight="1" x14ac:dyDescent="0.25">
      <c r="A24" s="185"/>
      <c r="B24" s="203" t="s">
        <v>123</v>
      </c>
      <c r="C24" s="204">
        <f t="shared" si="1"/>
        <v>-296518.99999999988</v>
      </c>
      <c r="D24" s="205">
        <f t="shared" si="2"/>
        <v>4181.9098011661163</v>
      </c>
      <c r="E24" s="205">
        <f t="shared" si="2"/>
        <v>4235.9135815875252</v>
      </c>
      <c r="F24" s="205">
        <f t="shared" si="2"/>
        <v>7052.0139260776104</v>
      </c>
      <c r="G24" s="205">
        <f t="shared" si="2"/>
        <v>6318.3072068947795</v>
      </c>
      <c r="H24" s="205">
        <f t="shared" si="2"/>
        <v>7685.5506060637372</v>
      </c>
      <c r="I24" s="205">
        <f t="shared" si="2"/>
        <v>8028.2519905745276</v>
      </c>
      <c r="J24" s="206">
        <f t="shared" si="2"/>
        <v>885.35221671232978</v>
      </c>
      <c r="K24" s="205">
        <f t="shared" si="2"/>
        <v>17507.194681099088</v>
      </c>
      <c r="L24" s="205">
        <f t="shared" si="2"/>
        <v>10480.696080858341</v>
      </c>
      <c r="M24" s="205">
        <f t="shared" si="2"/>
        <v>11481.341923725617</v>
      </c>
      <c r="N24" s="205">
        <f t="shared" si="2"/>
        <v>959.49973175417176</v>
      </c>
      <c r="O24" s="205">
        <f t="shared" si="2"/>
        <v>2512.2636269080335</v>
      </c>
      <c r="P24" s="205">
        <f t="shared" si="2"/>
        <v>1938.6416145810967</v>
      </c>
      <c r="Q24" s="205">
        <f t="shared" si="2"/>
        <v>13111.672199483997</v>
      </c>
      <c r="R24" s="205">
        <f t="shared" si="2"/>
        <v>6090.2139654953744</v>
      </c>
      <c r="S24" s="205">
        <f t="shared" si="2"/>
        <v>39856.743074596423</v>
      </c>
      <c r="T24" s="206">
        <f t="shared" si="2"/>
        <v>61634.564468711746</v>
      </c>
      <c r="U24" s="205">
        <f t="shared" si="2"/>
        <v>36603.481972833819</v>
      </c>
      <c r="V24" s="205">
        <f t="shared" si="2"/>
        <v>38174.538500477</v>
      </c>
      <c r="W24" s="205">
        <f t="shared" si="2"/>
        <v>15021.319971143768</v>
      </c>
      <c r="X24" s="206">
        <f t="shared" si="2"/>
        <v>2759.5288592547972</v>
      </c>
      <c r="Y24" s="191"/>
    </row>
    <row r="25" spans="1:25" ht="20.100000000000001" customHeight="1" x14ac:dyDescent="0.25">
      <c r="A25" s="185"/>
      <c r="B25" s="203" t="s">
        <v>124</v>
      </c>
      <c r="C25" s="204">
        <f t="shared" si="1"/>
        <v>-489999.99999999983</v>
      </c>
      <c r="D25" s="205">
        <f t="shared" si="2"/>
        <v>6910.6391245464774</v>
      </c>
      <c r="E25" s="205">
        <f t="shared" si="2"/>
        <v>6999.8808001439611</v>
      </c>
      <c r="F25" s="205">
        <f t="shared" si="2"/>
        <v>11653.508961577603</v>
      </c>
      <c r="G25" s="205">
        <f t="shared" si="2"/>
        <v>10441.052787101136</v>
      </c>
      <c r="H25" s="205">
        <f t="shared" si="2"/>
        <v>12700.433351560039</v>
      </c>
      <c r="I25" s="205">
        <f t="shared" si="2"/>
        <v>13266.750108362427</v>
      </c>
      <c r="J25" s="206">
        <f t="shared" si="2"/>
        <v>1463.0515622575335</v>
      </c>
      <c r="K25" s="205">
        <f t="shared" si="2"/>
        <v>28930.778107772363</v>
      </c>
      <c r="L25" s="205">
        <f t="shared" si="2"/>
        <v>17319.43342457174</v>
      </c>
      <c r="M25" s="205">
        <f t="shared" si="2"/>
        <v>18973.008618758166</v>
      </c>
      <c r="N25" s="205">
        <f t="shared" si="2"/>
        <v>1585.5809191301205</v>
      </c>
      <c r="O25" s="205">
        <f t="shared" si="2"/>
        <v>4151.5355750725466</v>
      </c>
      <c r="P25" s="205">
        <f t="shared" si="2"/>
        <v>3203.6206487433769</v>
      </c>
      <c r="Q25" s="205">
        <f t="shared" si="2"/>
        <v>21667.14233403984</v>
      </c>
      <c r="R25" s="205">
        <f t="shared" si="2"/>
        <v>10064.126896059724</v>
      </c>
      <c r="S25" s="205">
        <f t="shared" si="2"/>
        <v>65863.584143182219</v>
      </c>
      <c r="T25" s="206">
        <f t="shared" si="2"/>
        <v>101851.6067761889</v>
      </c>
      <c r="U25" s="205">
        <f t="shared" si="2"/>
        <v>60487.544362042812</v>
      </c>
      <c r="V25" s="205">
        <f t="shared" si="2"/>
        <v>63083.727738302536</v>
      </c>
      <c r="W25" s="205">
        <f t="shared" si="2"/>
        <v>24822.850427326568</v>
      </c>
      <c r="X25" s="206">
        <f t="shared" si="2"/>
        <v>4560.1433332597589</v>
      </c>
      <c r="Y25" s="191"/>
    </row>
    <row r="26" spans="1:25" ht="20.100000000000001" customHeight="1" thickBot="1" x14ac:dyDescent="0.3">
      <c r="A26" s="185"/>
      <c r="B26" s="192" t="s">
        <v>127</v>
      </c>
      <c r="C26" s="207">
        <f>SUM(C20:C25)</f>
        <v>-8427812.1919999979</v>
      </c>
      <c r="D26" s="208">
        <f>SUM(D20:D25)</f>
        <v>118860.34422115308</v>
      </c>
      <c r="E26" s="208">
        <f t="shared" ref="E26:X26" si="3">SUM(E20:E25)</f>
        <v>120395.26683673468</v>
      </c>
      <c r="F26" s="208">
        <f t="shared" si="3"/>
        <v>200435.88756319383</v>
      </c>
      <c r="G26" s="208">
        <f t="shared" si="3"/>
        <v>179582.10607438069</v>
      </c>
      <c r="H26" s="208">
        <f t="shared" si="3"/>
        <v>218442.5858040023</v>
      </c>
      <c r="I26" s="208">
        <f t="shared" si="3"/>
        <v>228183.01696219223</v>
      </c>
      <c r="J26" s="209">
        <f t="shared" si="3"/>
        <v>25163.926110038137</v>
      </c>
      <c r="K26" s="208">
        <f t="shared" si="3"/>
        <v>497598.29481781757</v>
      </c>
      <c r="L26" s="208">
        <f t="shared" si="3"/>
        <v>297887.61668191431</v>
      </c>
      <c r="M26" s="208">
        <f t="shared" si="3"/>
        <v>326328.47623692075</v>
      </c>
      <c r="N26" s="208">
        <f t="shared" si="3"/>
        <v>27271.384084994683</v>
      </c>
      <c r="O26" s="208">
        <f t="shared" si="3"/>
        <v>71404.820683914571</v>
      </c>
      <c r="P26" s="208">
        <f t="shared" si="3"/>
        <v>55101.047269433424</v>
      </c>
      <c r="Q26" s="208">
        <f t="shared" si="3"/>
        <v>372666.54352779652</v>
      </c>
      <c r="R26" s="208">
        <f t="shared" si="3"/>
        <v>173099.12521723931</v>
      </c>
      <c r="S26" s="208">
        <f t="shared" si="3"/>
        <v>1132828.4029606716</v>
      </c>
      <c r="T26" s="209">
        <f t="shared" si="3"/>
        <v>1751808.5987003155</v>
      </c>
      <c r="U26" s="208">
        <f t="shared" si="3"/>
        <v>1040362.5792623783</v>
      </c>
      <c r="V26" s="208">
        <f t="shared" si="3"/>
        <v>1085015.9382646424</v>
      </c>
      <c r="W26" s="208">
        <f t="shared" si="3"/>
        <v>426943.5132073781</v>
      </c>
      <c r="X26" s="209">
        <f t="shared" si="3"/>
        <v>78432.717512885982</v>
      </c>
      <c r="Y26" s="210"/>
    </row>
    <row r="27" spans="1:25" ht="20.100000000000001" customHeight="1" thickBot="1" x14ac:dyDescent="0.3">
      <c r="B27" s="211" t="s">
        <v>128</v>
      </c>
      <c r="C27" s="212"/>
      <c r="D27" s="213">
        <f>D26/D28</f>
        <v>0.43600888839810809</v>
      </c>
      <c r="E27" s="213">
        <f t="shared" ref="E27:X27" si="4">E26/E28</f>
        <v>0.43600888839810803</v>
      </c>
      <c r="F27" s="213">
        <f t="shared" si="4"/>
        <v>0.43600888839810803</v>
      </c>
      <c r="G27" s="213">
        <f t="shared" si="4"/>
        <v>0.43600888839810797</v>
      </c>
      <c r="H27" s="213">
        <f t="shared" si="4"/>
        <v>0.43600888839810803</v>
      </c>
      <c r="I27" s="213">
        <f t="shared" si="4"/>
        <v>0.43600888839810803</v>
      </c>
      <c r="J27" s="214">
        <f t="shared" si="4"/>
        <v>0.43600888839810809</v>
      </c>
      <c r="K27" s="213">
        <f t="shared" si="4"/>
        <v>0.43600888839810809</v>
      </c>
      <c r="L27" s="213">
        <f t="shared" si="4"/>
        <v>0.43600888839810809</v>
      </c>
      <c r="M27" s="213">
        <f t="shared" si="4"/>
        <v>0.43600888839810809</v>
      </c>
      <c r="N27" s="213">
        <f t="shared" si="4"/>
        <v>0.43600888839810803</v>
      </c>
      <c r="O27" s="213">
        <f t="shared" si="4"/>
        <v>0.43600888839810803</v>
      </c>
      <c r="P27" s="213">
        <f t="shared" si="4"/>
        <v>0.43600888839810797</v>
      </c>
      <c r="Q27" s="213">
        <f t="shared" si="4"/>
        <v>0.43600888839810803</v>
      </c>
      <c r="R27" s="213">
        <f t="shared" si="4"/>
        <v>0.43600888839810803</v>
      </c>
      <c r="S27" s="213">
        <f t="shared" si="4"/>
        <v>0.43600888839810803</v>
      </c>
      <c r="T27" s="214">
        <f t="shared" si="4"/>
        <v>0.43600888839810803</v>
      </c>
      <c r="U27" s="213">
        <f t="shared" si="4"/>
        <v>0.43600888839810809</v>
      </c>
      <c r="V27" s="213">
        <f t="shared" si="4"/>
        <v>0.43600888839810803</v>
      </c>
      <c r="W27" s="213">
        <f t="shared" si="4"/>
        <v>0.43600888839810803</v>
      </c>
      <c r="X27" s="214">
        <f t="shared" si="4"/>
        <v>0.43600888839810814</v>
      </c>
    </row>
    <row r="28" spans="1:25" s="164" customFormat="1" ht="20.25" customHeight="1" thickBot="1" x14ac:dyDescent="0.3">
      <c r="A28" s="215"/>
      <c r="B28" s="216" t="s">
        <v>129</v>
      </c>
      <c r="C28" s="217">
        <f>C17+C26</f>
        <v>0</v>
      </c>
      <c r="D28" s="217">
        <f>D17+D26</f>
        <v>272609.91090765304</v>
      </c>
      <c r="E28" s="217">
        <f t="shared" ref="E28:X28" si="5">E17+E26</f>
        <v>276130.3038547347</v>
      </c>
      <c r="F28" s="217">
        <f t="shared" si="5"/>
        <v>459705.9667741938</v>
      </c>
      <c r="G28" s="217">
        <f t="shared" si="5"/>
        <v>411877.16776638071</v>
      </c>
      <c r="H28" s="217">
        <f t="shared" si="5"/>
        <v>501004.89145200228</v>
      </c>
      <c r="I28" s="217">
        <f t="shared" si="5"/>
        <v>523344.87446009228</v>
      </c>
      <c r="J28" s="218">
        <f t="shared" si="5"/>
        <v>57714.250281663131</v>
      </c>
      <c r="K28" s="217">
        <f t="shared" si="5"/>
        <v>1141257.2267643174</v>
      </c>
      <c r="L28" s="217">
        <f t="shared" si="5"/>
        <v>683214.55045641423</v>
      </c>
      <c r="M28" s="217">
        <f t="shared" si="5"/>
        <v>748444.54991697078</v>
      </c>
      <c r="N28" s="217">
        <f t="shared" si="5"/>
        <v>62547.770952994688</v>
      </c>
      <c r="O28" s="217">
        <f t="shared" si="5"/>
        <v>163769.18586741458</v>
      </c>
      <c r="P28" s="217">
        <f t="shared" si="5"/>
        <v>126375.97245293343</v>
      </c>
      <c r="Q28" s="217">
        <f t="shared" si="5"/>
        <v>854722.35416339652</v>
      </c>
      <c r="R28" s="217">
        <f t="shared" si="5"/>
        <v>397008.24873823934</v>
      </c>
      <c r="S28" s="217">
        <f t="shared" si="5"/>
        <v>2598177.3149686716</v>
      </c>
      <c r="T28" s="218">
        <f t="shared" si="5"/>
        <v>4017827.7216697149</v>
      </c>
      <c r="U28" s="217">
        <f t="shared" si="5"/>
        <v>2386104.0610540281</v>
      </c>
      <c r="V28" s="217">
        <f t="shared" si="5"/>
        <v>2488517.9342351924</v>
      </c>
      <c r="W28" s="217">
        <f t="shared" si="5"/>
        <v>979208.2789320281</v>
      </c>
      <c r="X28" s="218">
        <f t="shared" si="5"/>
        <v>179887.88669205099</v>
      </c>
      <c r="Y28" s="215"/>
    </row>
    <row r="29" spans="1:25" ht="20.100000000000001" customHeight="1" thickBot="1" x14ac:dyDescent="0.3">
      <c r="A29" s="185"/>
      <c r="B29" s="219"/>
      <c r="C29" s="220"/>
      <c r="D29" s="221"/>
      <c r="E29" s="221"/>
      <c r="F29" s="222"/>
      <c r="G29" s="221"/>
      <c r="H29" s="221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1"/>
      <c r="V29" s="221"/>
      <c r="W29" s="223"/>
      <c r="X29" s="221"/>
      <c r="Y29" s="191"/>
    </row>
    <row r="30" spans="1:25" ht="20.100000000000001" customHeight="1" thickBot="1" x14ac:dyDescent="0.3">
      <c r="A30" s="185"/>
      <c r="B30" s="224" t="s">
        <v>130</v>
      </c>
      <c r="C30" s="225"/>
      <c r="D30" s="225"/>
      <c r="E30" s="226"/>
      <c r="F30" s="226"/>
      <c r="G30" s="225"/>
      <c r="H30" s="226"/>
      <c r="I30" s="227"/>
      <c r="J30" s="227"/>
      <c r="K30" s="225"/>
      <c r="L30" s="226"/>
      <c r="M30" s="226"/>
      <c r="N30" s="226"/>
      <c r="O30" s="226"/>
      <c r="P30" s="226"/>
      <c r="Q30" s="226"/>
      <c r="R30" s="226"/>
      <c r="S30" s="226"/>
      <c r="T30" s="227"/>
      <c r="U30" s="225"/>
      <c r="V30" s="226"/>
      <c r="W30" s="226"/>
      <c r="X30" s="227"/>
      <c r="Y30" s="228" t="s">
        <v>131</v>
      </c>
    </row>
    <row r="31" spans="1:25" ht="20.100000000000001" customHeight="1" x14ac:dyDescent="0.3">
      <c r="A31" s="191"/>
      <c r="B31" s="229" t="s">
        <v>132</v>
      </c>
      <c r="C31" s="230">
        <v>9026527.6099999994</v>
      </c>
      <c r="D31" s="188">
        <f t="shared" ref="D31:S34" si="6">$C31*(D$28/SUM($D$28:$X$28))</f>
        <v>127304.23440911228</v>
      </c>
      <c r="E31" s="188">
        <f t="shared" si="6"/>
        <v>128948.19859022117</v>
      </c>
      <c r="F31" s="188">
        <f t="shared" si="6"/>
        <v>214674.93958176058</v>
      </c>
      <c r="G31" s="188">
        <f t="shared" si="6"/>
        <v>192339.69644946101</v>
      </c>
      <c r="H31" s="188">
        <f t="shared" si="6"/>
        <v>233960.84144249297</v>
      </c>
      <c r="I31" s="188">
        <f t="shared" si="6"/>
        <v>244393.2370369469</v>
      </c>
      <c r="J31" s="189">
        <f t="shared" si="6"/>
        <v>26951.582288920941</v>
      </c>
      <c r="K31" s="188">
        <f t="shared" si="6"/>
        <v>532947.89258896082</v>
      </c>
      <c r="L31" s="188">
        <f t="shared" si="6"/>
        <v>319049.68162541563</v>
      </c>
      <c r="M31" s="188">
        <f t="shared" si="6"/>
        <v>349510.99212650734</v>
      </c>
      <c r="N31" s="188">
        <f t="shared" si="6"/>
        <v>29208.754988606557</v>
      </c>
      <c r="O31" s="188">
        <f t="shared" si="6"/>
        <v>76477.449984264458</v>
      </c>
      <c r="P31" s="188">
        <f t="shared" si="6"/>
        <v>59015.449464996345</v>
      </c>
      <c r="Q31" s="188">
        <f t="shared" si="6"/>
        <v>399140.93573063368</v>
      </c>
      <c r="R31" s="188">
        <f t="shared" si="6"/>
        <v>185396.16183229946</v>
      </c>
      <c r="S31" s="188">
        <f t="shared" si="6"/>
        <v>1213305.0219632504</v>
      </c>
      <c r="T31" s="189">
        <f t="shared" ref="T31:X34" si="7">$C31*(T$28/SUM($D$28:$X$28))</f>
        <v>1876257.8381390455</v>
      </c>
      <c r="U31" s="188">
        <f t="shared" si="7"/>
        <v>1114270.3862144479</v>
      </c>
      <c r="V31" s="188">
        <f t="shared" si="7"/>
        <v>1162095.9391255325</v>
      </c>
      <c r="W31" s="188">
        <f t="shared" si="7"/>
        <v>457273.76477788499</v>
      </c>
      <c r="X31" s="189">
        <f t="shared" si="7"/>
        <v>84004.611639238079</v>
      </c>
      <c r="Y31" s="210">
        <f>SUM(D31:X31)</f>
        <v>9026527.6100000013</v>
      </c>
    </row>
    <row r="32" spans="1:25" ht="20.100000000000001" customHeight="1" x14ac:dyDescent="0.3">
      <c r="A32" s="191"/>
      <c r="B32" s="229" t="s">
        <v>133</v>
      </c>
      <c r="C32" s="230">
        <v>82532</v>
      </c>
      <c r="D32" s="188">
        <f t="shared" si="6"/>
        <v>1163.9772820960613</v>
      </c>
      <c r="E32" s="188">
        <f t="shared" si="6"/>
        <v>1179.0084942805747</v>
      </c>
      <c r="F32" s="188">
        <f t="shared" si="6"/>
        <v>1962.8314318712714</v>
      </c>
      <c r="G32" s="188">
        <f t="shared" si="6"/>
        <v>1758.6142216837375</v>
      </c>
      <c r="H32" s="188">
        <f t="shared" si="6"/>
        <v>2139.1676844305171</v>
      </c>
      <c r="I32" s="188">
        <f t="shared" si="6"/>
        <v>2234.5539182517718</v>
      </c>
      <c r="J32" s="189">
        <f t="shared" si="6"/>
        <v>246.42565619640564</v>
      </c>
      <c r="K32" s="188">
        <f t="shared" si="6"/>
        <v>4872.8877118176924</v>
      </c>
      <c r="L32" s="188">
        <f t="shared" si="6"/>
        <v>2917.1581212178671</v>
      </c>
      <c r="M32" s="188">
        <f t="shared" si="6"/>
        <v>3195.6741782109175</v>
      </c>
      <c r="N32" s="188">
        <f t="shared" si="6"/>
        <v>267.0636008523411</v>
      </c>
      <c r="O32" s="188">
        <f t="shared" si="6"/>
        <v>699.25415118752562</v>
      </c>
      <c r="P32" s="188">
        <f t="shared" si="6"/>
        <v>539.59432526956823</v>
      </c>
      <c r="Q32" s="188">
        <f t="shared" si="6"/>
        <v>3649.4542675775033</v>
      </c>
      <c r="R32" s="188">
        <f t="shared" si="6"/>
        <v>1695.1275938481663</v>
      </c>
      <c r="S32" s="188">
        <f t="shared" si="6"/>
        <v>11093.578217357383</v>
      </c>
      <c r="T32" s="189">
        <f t="shared" si="7"/>
        <v>17155.136347862091</v>
      </c>
      <c r="U32" s="188">
        <f t="shared" si="7"/>
        <v>10188.077574057386</v>
      </c>
      <c r="V32" s="188">
        <f t="shared" si="7"/>
        <v>10625.35962795426</v>
      </c>
      <c r="W32" s="188">
        <f t="shared" si="7"/>
        <v>4180.9785540165658</v>
      </c>
      <c r="X32" s="189">
        <f t="shared" si="7"/>
        <v>768.07703996039709</v>
      </c>
      <c r="Y32" s="210">
        <f t="shared" ref="Y32:Y34" si="8">SUM(D32:X32)</f>
        <v>82531.999999999985</v>
      </c>
    </row>
    <row r="33" spans="1:25" ht="20.100000000000001" customHeight="1" x14ac:dyDescent="0.3">
      <c r="A33" s="191"/>
      <c r="B33" s="229" t="s">
        <v>134</v>
      </c>
      <c r="C33" s="230">
        <v>90000</v>
      </c>
      <c r="D33" s="188">
        <f t="shared" si="6"/>
        <v>1269.3010636922104</v>
      </c>
      <c r="E33" s="188">
        <f t="shared" si="6"/>
        <v>1285.6923918631771</v>
      </c>
      <c r="F33" s="188">
        <f t="shared" si="6"/>
        <v>2140.440421514254</v>
      </c>
      <c r="G33" s="188">
        <f t="shared" si="6"/>
        <v>1917.7443894675566</v>
      </c>
      <c r="H33" s="188">
        <f t="shared" si="6"/>
        <v>2332.7326564089876</v>
      </c>
      <c r="I33" s="188">
        <f t="shared" si="6"/>
        <v>2436.7500199033038</v>
      </c>
      <c r="J33" s="189">
        <f t="shared" si="6"/>
        <v>268.72375633301641</v>
      </c>
      <c r="K33" s="188">
        <f t="shared" si="6"/>
        <v>5313.8163871418637</v>
      </c>
      <c r="L33" s="188">
        <f t="shared" si="6"/>
        <v>3181.1204249213401</v>
      </c>
      <c r="M33" s="188">
        <f t="shared" si="6"/>
        <v>3484.838317731093</v>
      </c>
      <c r="N33" s="188">
        <f t="shared" si="6"/>
        <v>291.22914841165488</v>
      </c>
      <c r="O33" s="188">
        <f t="shared" si="6"/>
        <v>762.526942360264</v>
      </c>
      <c r="P33" s="188">
        <f t="shared" si="6"/>
        <v>588.42011915694695</v>
      </c>
      <c r="Q33" s="188">
        <f t="shared" si="6"/>
        <v>3979.6792042114002</v>
      </c>
      <c r="R33" s="188">
        <f t="shared" si="6"/>
        <v>1848.5131033579091</v>
      </c>
      <c r="S33" s="188">
        <f t="shared" si="6"/>
        <v>12097.393005890617</v>
      </c>
      <c r="T33" s="189">
        <f t="shared" si="7"/>
        <v>18707.437979300008</v>
      </c>
      <c r="U33" s="188">
        <f t="shared" si="7"/>
        <v>11109.957127722153</v>
      </c>
      <c r="V33" s="188">
        <f t="shared" si="7"/>
        <v>11586.807135606594</v>
      </c>
      <c r="W33" s="188">
        <f t="shared" si="7"/>
        <v>4559.2990580803917</v>
      </c>
      <c r="X33" s="189">
        <f t="shared" si="7"/>
        <v>837.57734692526219</v>
      </c>
      <c r="Y33" s="210">
        <f t="shared" si="8"/>
        <v>90000</v>
      </c>
    </row>
    <row r="34" spans="1:25" ht="20.100000000000001" customHeight="1" thickBot="1" x14ac:dyDescent="0.3">
      <c r="A34" s="185"/>
      <c r="B34" s="186" t="s">
        <v>135</v>
      </c>
      <c r="C34" s="230">
        <f>260000+170000</f>
        <v>430000</v>
      </c>
      <c r="D34" s="188">
        <f t="shared" si="6"/>
        <v>6064.438415418339</v>
      </c>
      <c r="E34" s="188">
        <f t="shared" si="6"/>
        <v>6142.7525389018456</v>
      </c>
      <c r="F34" s="188">
        <f t="shared" si="6"/>
        <v>10226.548680568103</v>
      </c>
      <c r="G34" s="188">
        <f t="shared" si="6"/>
        <v>9162.5565274561031</v>
      </c>
      <c r="H34" s="188">
        <f t="shared" si="6"/>
        <v>11145.278247287384</v>
      </c>
      <c r="I34" s="188">
        <f t="shared" si="6"/>
        <v>11642.250095093563</v>
      </c>
      <c r="J34" s="189">
        <f t="shared" si="6"/>
        <v>1283.9023913688561</v>
      </c>
      <c r="K34" s="188">
        <f t="shared" si="6"/>
        <v>25388.233849677792</v>
      </c>
      <c r="L34" s="188">
        <f t="shared" si="6"/>
        <v>15198.686474624181</v>
      </c>
      <c r="M34" s="188">
        <f t="shared" si="6"/>
        <v>16649.783073604111</v>
      </c>
      <c r="N34" s="188">
        <f t="shared" si="6"/>
        <v>1391.4281535223511</v>
      </c>
      <c r="O34" s="188">
        <f t="shared" si="6"/>
        <v>3643.1842801657058</v>
      </c>
      <c r="P34" s="188">
        <f t="shared" si="6"/>
        <v>2811.3405693054133</v>
      </c>
      <c r="Q34" s="188">
        <f t="shared" si="6"/>
        <v>19014.022864565581</v>
      </c>
      <c r="R34" s="188">
        <f t="shared" si="6"/>
        <v>8831.7848271544553</v>
      </c>
      <c r="S34" s="188">
        <f t="shared" si="6"/>
        <v>57798.6554725885</v>
      </c>
      <c r="T34" s="189">
        <f t="shared" si="7"/>
        <v>89379.981456655587</v>
      </c>
      <c r="U34" s="188">
        <f t="shared" si="7"/>
        <v>53080.906276894733</v>
      </c>
      <c r="V34" s="188">
        <f t="shared" si="7"/>
        <v>55359.189647898173</v>
      </c>
      <c r="W34" s="188">
        <f t="shared" si="7"/>
        <v>21783.317721939649</v>
      </c>
      <c r="X34" s="189">
        <f t="shared" si="7"/>
        <v>4001.7584353095863</v>
      </c>
      <c r="Y34" s="210">
        <f t="shared" si="8"/>
        <v>430000</v>
      </c>
    </row>
    <row r="35" spans="1:25" s="164" customFormat="1" ht="20.100000000000001" customHeight="1" thickBot="1" x14ac:dyDescent="0.3">
      <c r="A35" s="215"/>
      <c r="B35" s="231" t="s">
        <v>136</v>
      </c>
      <c r="C35" s="232">
        <f>SUM(C31:C34)</f>
        <v>9629059.6099999994</v>
      </c>
      <c r="D35" s="232">
        <f>SUM(D31:D34)</f>
        <v>135801.95117031891</v>
      </c>
      <c r="E35" s="232">
        <f t="shared" ref="E35:X35" si="9">SUM(E31:E34)</f>
        <v>137555.65201526677</v>
      </c>
      <c r="F35" s="232">
        <f t="shared" si="9"/>
        <v>229004.76011571422</v>
      </c>
      <c r="G35" s="232">
        <f t="shared" si="9"/>
        <v>205178.61158806839</v>
      </c>
      <c r="H35" s="232">
        <f t="shared" si="9"/>
        <v>249578.02003061984</v>
      </c>
      <c r="I35" s="232">
        <f t="shared" si="9"/>
        <v>260706.79107019553</v>
      </c>
      <c r="J35" s="233">
        <f t="shared" si="9"/>
        <v>28750.634092819222</v>
      </c>
      <c r="K35" s="232">
        <f t="shared" si="9"/>
        <v>568522.83053759823</v>
      </c>
      <c r="L35" s="232">
        <f t="shared" si="9"/>
        <v>340346.64664617903</v>
      </c>
      <c r="M35" s="232">
        <f t="shared" si="9"/>
        <v>372841.28769605345</v>
      </c>
      <c r="N35" s="232">
        <f t="shared" si="9"/>
        <v>31158.475891392904</v>
      </c>
      <c r="O35" s="232">
        <f t="shared" si="9"/>
        <v>81582.415357977952</v>
      </c>
      <c r="P35" s="232">
        <f t="shared" si="9"/>
        <v>62954.804478728271</v>
      </c>
      <c r="Q35" s="232">
        <f t="shared" si="9"/>
        <v>425784.09206698817</v>
      </c>
      <c r="R35" s="232">
        <f t="shared" si="9"/>
        <v>197771.58735665996</v>
      </c>
      <c r="S35" s="232">
        <f t="shared" si="9"/>
        <v>1294294.6486590868</v>
      </c>
      <c r="T35" s="233">
        <f t="shared" si="9"/>
        <v>2001500.3939228633</v>
      </c>
      <c r="U35" s="232">
        <f t="shared" si="9"/>
        <v>1188649.3271931221</v>
      </c>
      <c r="V35" s="232">
        <f t="shared" si="9"/>
        <v>1239667.2955369914</v>
      </c>
      <c r="W35" s="232">
        <f t="shared" si="9"/>
        <v>487797.36011192162</v>
      </c>
      <c r="X35" s="233">
        <f t="shared" si="9"/>
        <v>89612.024461433321</v>
      </c>
      <c r="Y35" s="234"/>
    </row>
    <row r="36" spans="1:25" s="164" customFormat="1" ht="20.100000000000001" customHeight="1" thickBot="1" x14ac:dyDescent="0.3">
      <c r="A36" s="215"/>
      <c r="B36" s="235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4"/>
    </row>
    <row r="37" spans="1:25" s="235" customFormat="1" ht="39.75" customHeight="1" thickBot="1" x14ac:dyDescent="0.3">
      <c r="A37" s="237"/>
      <c r="B37" s="238" t="s">
        <v>137</v>
      </c>
      <c r="C37" s="239"/>
      <c r="D37" s="239">
        <f t="shared" ref="D37:X37" si="10">D28-D35</f>
        <v>136807.95973733414</v>
      </c>
      <c r="E37" s="239">
        <f t="shared" si="10"/>
        <v>138574.65183946793</v>
      </c>
      <c r="F37" s="239">
        <f t="shared" si="10"/>
        <v>230701.20665847958</v>
      </c>
      <c r="G37" s="239">
        <f t="shared" si="10"/>
        <v>206698.55617831231</v>
      </c>
      <c r="H37" s="239">
        <f t="shared" si="10"/>
        <v>251426.87142138244</v>
      </c>
      <c r="I37" s="239">
        <f t="shared" si="10"/>
        <v>262638.08338989678</v>
      </c>
      <c r="J37" s="240">
        <f t="shared" si="10"/>
        <v>28963.616188843909</v>
      </c>
      <c r="K37" s="239">
        <f t="shared" si="10"/>
        <v>572734.39622671914</v>
      </c>
      <c r="L37" s="239">
        <f t="shared" si="10"/>
        <v>342867.90381023521</v>
      </c>
      <c r="M37" s="239">
        <f t="shared" si="10"/>
        <v>375603.26222091733</v>
      </c>
      <c r="N37" s="239">
        <f t="shared" si="10"/>
        <v>31389.295061601784</v>
      </c>
      <c r="O37" s="239">
        <f t="shared" si="10"/>
        <v>82186.770509436625</v>
      </c>
      <c r="P37" s="239">
        <f t="shared" si="10"/>
        <v>63421.167974205164</v>
      </c>
      <c r="Q37" s="239">
        <f t="shared" si="10"/>
        <v>428938.26209640835</v>
      </c>
      <c r="R37" s="239">
        <f t="shared" si="10"/>
        <v>199236.66138157938</v>
      </c>
      <c r="S37" s="239">
        <f t="shared" si="10"/>
        <v>1303882.6663095849</v>
      </c>
      <c r="T37" s="240">
        <f t="shared" si="10"/>
        <v>2016327.3277468516</v>
      </c>
      <c r="U37" s="239">
        <f t="shared" si="10"/>
        <v>1197454.733860906</v>
      </c>
      <c r="V37" s="239">
        <f t="shared" si="10"/>
        <v>1248850.6386982009</v>
      </c>
      <c r="W37" s="239">
        <f t="shared" si="10"/>
        <v>491410.91882010648</v>
      </c>
      <c r="X37" s="240">
        <f t="shared" si="10"/>
        <v>90275.862230617669</v>
      </c>
      <c r="Y37" s="237"/>
    </row>
    <row r="38" spans="1:25" s="244" customFormat="1" ht="20.100000000000001" customHeight="1" x14ac:dyDescent="0.25">
      <c r="A38" s="241"/>
      <c r="B38" s="242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1"/>
    </row>
    <row r="39" spans="1:25" ht="20.100000000000001" customHeight="1" thickBot="1" x14ac:dyDescent="0.3">
      <c r="B39" s="245" t="s">
        <v>138</v>
      </c>
      <c r="C39" s="212"/>
      <c r="D39" s="246"/>
      <c r="E39" s="221"/>
      <c r="F39" s="223"/>
      <c r="G39" s="246"/>
      <c r="H39" s="221"/>
      <c r="I39" s="247"/>
      <c r="J39" s="247"/>
      <c r="K39" s="248"/>
      <c r="L39" s="223"/>
      <c r="M39" s="223"/>
      <c r="N39" s="223"/>
      <c r="O39" s="223"/>
      <c r="P39" s="223"/>
      <c r="Q39" s="223"/>
      <c r="R39" s="223"/>
      <c r="S39" s="223"/>
      <c r="T39" s="247"/>
      <c r="U39" s="246"/>
      <c r="V39" s="221"/>
      <c r="W39" s="223"/>
      <c r="X39" s="249"/>
      <c r="Y39" s="250"/>
    </row>
    <row r="40" spans="1:25" ht="20.100000000000001" customHeight="1" x14ac:dyDescent="0.25">
      <c r="A40" s="185"/>
      <c r="B40" s="251" t="s">
        <v>139</v>
      </c>
      <c r="C40" s="252"/>
      <c r="D40" s="253">
        <f t="shared" ref="D40:X40" si="11">D37</f>
        <v>136807.95973733414</v>
      </c>
      <c r="E40" s="253">
        <f t="shared" si="11"/>
        <v>138574.65183946793</v>
      </c>
      <c r="F40" s="253">
        <f t="shared" si="11"/>
        <v>230701.20665847958</v>
      </c>
      <c r="G40" s="253">
        <f t="shared" si="11"/>
        <v>206698.55617831231</v>
      </c>
      <c r="H40" s="253">
        <f t="shared" si="11"/>
        <v>251426.87142138244</v>
      </c>
      <c r="I40" s="253">
        <f t="shared" si="11"/>
        <v>262638.08338989678</v>
      </c>
      <c r="J40" s="254">
        <f t="shared" si="11"/>
        <v>28963.616188843909</v>
      </c>
      <c r="K40" s="253">
        <f t="shared" si="11"/>
        <v>572734.39622671914</v>
      </c>
      <c r="L40" s="253">
        <f t="shared" si="11"/>
        <v>342867.90381023521</v>
      </c>
      <c r="M40" s="253">
        <f t="shared" si="11"/>
        <v>375603.26222091733</v>
      </c>
      <c r="N40" s="253">
        <f t="shared" si="11"/>
        <v>31389.295061601784</v>
      </c>
      <c r="O40" s="253">
        <f t="shared" si="11"/>
        <v>82186.770509436625</v>
      </c>
      <c r="P40" s="253">
        <f t="shared" si="11"/>
        <v>63421.167974205164</v>
      </c>
      <c r="Q40" s="253">
        <f t="shared" si="11"/>
        <v>428938.26209640835</v>
      </c>
      <c r="R40" s="253">
        <f t="shared" si="11"/>
        <v>199236.66138157938</v>
      </c>
      <c r="S40" s="253">
        <f t="shared" si="11"/>
        <v>1303882.6663095849</v>
      </c>
      <c r="T40" s="254">
        <f t="shared" si="11"/>
        <v>2016327.3277468516</v>
      </c>
      <c r="U40" s="253">
        <f t="shared" si="11"/>
        <v>1197454.733860906</v>
      </c>
      <c r="V40" s="253">
        <f t="shared" si="11"/>
        <v>1248850.6386982009</v>
      </c>
      <c r="W40" s="253">
        <f t="shared" si="11"/>
        <v>491410.91882010648</v>
      </c>
      <c r="X40" s="254">
        <f t="shared" si="11"/>
        <v>90275.862230617669</v>
      </c>
      <c r="Y40" s="191"/>
    </row>
    <row r="41" spans="1:25" ht="20.100000000000001" customHeight="1" x14ac:dyDescent="0.3">
      <c r="A41" s="185"/>
      <c r="B41" s="255" t="s">
        <v>140</v>
      </c>
      <c r="C41" s="256">
        <v>46</v>
      </c>
      <c r="D41" s="257">
        <v>1</v>
      </c>
      <c r="E41" s="257">
        <v>1</v>
      </c>
      <c r="F41" s="257">
        <v>3</v>
      </c>
      <c r="G41" s="257">
        <v>2</v>
      </c>
      <c r="H41" s="257">
        <v>2</v>
      </c>
      <c r="I41" s="257">
        <v>2.65</v>
      </c>
      <c r="J41" s="258">
        <v>0.5</v>
      </c>
      <c r="K41" s="257">
        <v>3.5</v>
      </c>
      <c r="L41" s="257">
        <v>2.5</v>
      </c>
      <c r="M41" s="257">
        <v>3.5</v>
      </c>
      <c r="N41" s="257">
        <v>0.25</v>
      </c>
      <c r="O41" s="257">
        <v>0.5</v>
      </c>
      <c r="P41" s="257">
        <v>0.5</v>
      </c>
      <c r="Q41" s="257">
        <v>3</v>
      </c>
      <c r="R41" s="257">
        <v>1.5</v>
      </c>
      <c r="S41" s="257">
        <v>8</v>
      </c>
      <c r="T41" s="258">
        <v>13.25</v>
      </c>
      <c r="U41" s="257">
        <v>9.5</v>
      </c>
      <c r="V41" s="257">
        <v>11</v>
      </c>
      <c r="W41" s="257">
        <v>3.35</v>
      </c>
      <c r="X41" s="258">
        <v>0.5</v>
      </c>
      <c r="Y41" s="191"/>
    </row>
    <row r="42" spans="1:25" ht="20.100000000000001" customHeight="1" x14ac:dyDescent="0.25">
      <c r="A42" s="185"/>
      <c r="B42" s="259" t="s">
        <v>141</v>
      </c>
      <c r="C42" s="260">
        <f>-SUM(D42:X42)</f>
        <v>-46</v>
      </c>
      <c r="D42" s="257">
        <f t="shared" ref="D42:X42" si="12">$C$41*D$41/SUM($D$41:$X$41)</f>
        <v>0.63013698630136983</v>
      </c>
      <c r="E42" s="257">
        <f t="shared" si="12"/>
        <v>0.63013698630136983</v>
      </c>
      <c r="F42" s="257">
        <f t="shared" si="12"/>
        <v>1.8904109589041096</v>
      </c>
      <c r="G42" s="257">
        <f t="shared" si="12"/>
        <v>1.2602739726027397</v>
      </c>
      <c r="H42" s="257">
        <f t="shared" si="12"/>
        <v>1.2602739726027397</v>
      </c>
      <c r="I42" s="257">
        <f t="shared" si="12"/>
        <v>1.6698630136986301</v>
      </c>
      <c r="J42" s="258">
        <f t="shared" si="12"/>
        <v>0.31506849315068491</v>
      </c>
      <c r="K42" s="257">
        <f t="shared" si="12"/>
        <v>2.2054794520547945</v>
      </c>
      <c r="L42" s="257">
        <f t="shared" si="12"/>
        <v>1.5753424657534247</v>
      </c>
      <c r="M42" s="257">
        <f t="shared" si="12"/>
        <v>2.2054794520547945</v>
      </c>
      <c r="N42" s="257">
        <f t="shared" si="12"/>
        <v>0.15753424657534246</v>
      </c>
      <c r="O42" s="257">
        <f t="shared" si="12"/>
        <v>0.31506849315068491</v>
      </c>
      <c r="P42" s="257">
        <f t="shared" si="12"/>
        <v>0.31506849315068491</v>
      </c>
      <c r="Q42" s="257">
        <f t="shared" si="12"/>
        <v>1.8904109589041096</v>
      </c>
      <c r="R42" s="257">
        <f t="shared" si="12"/>
        <v>0.9452054794520548</v>
      </c>
      <c r="S42" s="257">
        <f t="shared" si="12"/>
        <v>5.0410958904109586</v>
      </c>
      <c r="T42" s="258">
        <f t="shared" si="12"/>
        <v>8.3493150684931514</v>
      </c>
      <c r="U42" s="257">
        <f t="shared" si="12"/>
        <v>5.9863013698630141</v>
      </c>
      <c r="V42" s="257">
        <f t="shared" si="12"/>
        <v>6.9315068493150687</v>
      </c>
      <c r="W42" s="257">
        <f t="shared" si="12"/>
        <v>2.1109589041095891</v>
      </c>
      <c r="X42" s="258">
        <f t="shared" si="12"/>
        <v>0.31506849315068491</v>
      </c>
      <c r="Y42" s="261">
        <f>SUM(D42:X42)</f>
        <v>46</v>
      </c>
    </row>
    <row r="43" spans="1:25" ht="20.100000000000001" customHeight="1" x14ac:dyDescent="0.25">
      <c r="A43" s="185"/>
      <c r="B43" s="246" t="s">
        <v>142</v>
      </c>
      <c r="C43" s="262"/>
      <c r="D43" s="260">
        <f>1712*SUM(D41:D42)</f>
        <v>2790.794520547945</v>
      </c>
      <c r="E43" s="260">
        <f t="shared" ref="E43:X43" si="13">1712*SUM(E41:E42)</f>
        <v>2790.794520547945</v>
      </c>
      <c r="F43" s="260">
        <f t="shared" si="13"/>
        <v>8372.3835616438355</v>
      </c>
      <c r="G43" s="260">
        <f t="shared" si="13"/>
        <v>5581.58904109589</v>
      </c>
      <c r="H43" s="260">
        <f t="shared" si="13"/>
        <v>5581.58904109589</v>
      </c>
      <c r="I43" s="260">
        <f t="shared" si="13"/>
        <v>7395.6054794520542</v>
      </c>
      <c r="J43" s="260">
        <f t="shared" si="13"/>
        <v>1395.3972602739725</v>
      </c>
      <c r="K43" s="260">
        <f t="shared" si="13"/>
        <v>9767.7808219178078</v>
      </c>
      <c r="L43" s="260">
        <f t="shared" si="13"/>
        <v>6976.9863013698623</v>
      </c>
      <c r="M43" s="260">
        <f t="shared" si="13"/>
        <v>9767.7808219178078</v>
      </c>
      <c r="N43" s="260">
        <f t="shared" si="13"/>
        <v>697.69863013698625</v>
      </c>
      <c r="O43" s="260">
        <f t="shared" si="13"/>
        <v>1395.3972602739725</v>
      </c>
      <c r="P43" s="260">
        <f t="shared" si="13"/>
        <v>1395.3972602739725</v>
      </c>
      <c r="Q43" s="260">
        <f t="shared" si="13"/>
        <v>8372.3835616438355</v>
      </c>
      <c r="R43" s="260">
        <f t="shared" si="13"/>
        <v>4186.1917808219177</v>
      </c>
      <c r="S43" s="260">
        <f t="shared" si="13"/>
        <v>22326.35616438356</v>
      </c>
      <c r="T43" s="260">
        <f t="shared" si="13"/>
        <v>36978.027397260274</v>
      </c>
      <c r="U43" s="260">
        <f t="shared" si="13"/>
        <v>26512.547945205479</v>
      </c>
      <c r="V43" s="260">
        <f t="shared" si="13"/>
        <v>30698.739726027401</v>
      </c>
      <c r="W43" s="260">
        <f t="shared" si="13"/>
        <v>9349.1616438356159</v>
      </c>
      <c r="X43" s="260">
        <f t="shared" si="13"/>
        <v>1395.3972602739725</v>
      </c>
      <c r="Y43" s="263"/>
    </row>
    <row r="44" spans="1:25" s="164" customFormat="1" ht="20.100000000000001" customHeight="1" x14ac:dyDescent="0.25">
      <c r="A44" s="215"/>
      <c r="B44" s="264" t="s">
        <v>143</v>
      </c>
      <c r="C44" s="265"/>
      <c r="D44" s="266">
        <v>1</v>
      </c>
      <c r="E44" s="266">
        <v>1</v>
      </c>
      <c r="F44" s="266">
        <v>1</v>
      </c>
      <c r="G44" s="266">
        <v>1</v>
      </c>
      <c r="H44" s="266">
        <v>1</v>
      </c>
      <c r="I44" s="266">
        <v>1</v>
      </c>
      <c r="J44" s="267">
        <v>1</v>
      </c>
      <c r="K44" s="266">
        <v>1</v>
      </c>
      <c r="L44" s="266">
        <v>1</v>
      </c>
      <c r="M44" s="266">
        <v>1</v>
      </c>
      <c r="N44" s="266">
        <v>1</v>
      </c>
      <c r="O44" s="266">
        <v>1</v>
      </c>
      <c r="P44" s="266">
        <v>1</v>
      </c>
      <c r="Q44" s="266">
        <v>1</v>
      </c>
      <c r="R44" s="266">
        <v>1</v>
      </c>
      <c r="S44" s="266">
        <v>1</v>
      </c>
      <c r="T44" s="267">
        <v>1</v>
      </c>
      <c r="U44" s="266">
        <v>1</v>
      </c>
      <c r="V44" s="266">
        <v>1</v>
      </c>
      <c r="W44" s="266">
        <v>1</v>
      </c>
      <c r="X44" s="267">
        <v>1</v>
      </c>
      <c r="Y44" s="215"/>
    </row>
    <row r="45" spans="1:25" ht="20.100000000000001" customHeight="1" x14ac:dyDescent="0.25">
      <c r="A45" s="185"/>
      <c r="B45" s="268" t="s">
        <v>144</v>
      </c>
      <c r="C45" s="269"/>
      <c r="D45" s="270">
        <f>D40*D44</f>
        <v>136807.95973733414</v>
      </c>
      <c r="E45" s="270">
        <f t="shared" ref="E45:X45" si="14">E40*E44</f>
        <v>138574.65183946793</v>
      </c>
      <c r="F45" s="270">
        <f t="shared" si="14"/>
        <v>230701.20665847958</v>
      </c>
      <c r="G45" s="270">
        <f t="shared" si="14"/>
        <v>206698.55617831231</v>
      </c>
      <c r="H45" s="270">
        <f t="shared" si="14"/>
        <v>251426.87142138244</v>
      </c>
      <c r="I45" s="270">
        <f t="shared" si="14"/>
        <v>262638.08338989678</v>
      </c>
      <c r="J45" s="271">
        <f t="shared" si="14"/>
        <v>28963.616188843909</v>
      </c>
      <c r="K45" s="270">
        <f t="shared" si="14"/>
        <v>572734.39622671914</v>
      </c>
      <c r="L45" s="270">
        <f t="shared" si="14"/>
        <v>342867.90381023521</v>
      </c>
      <c r="M45" s="270">
        <f t="shared" si="14"/>
        <v>375603.26222091733</v>
      </c>
      <c r="N45" s="270">
        <f t="shared" si="14"/>
        <v>31389.295061601784</v>
      </c>
      <c r="O45" s="270">
        <f t="shared" si="14"/>
        <v>82186.770509436625</v>
      </c>
      <c r="P45" s="270">
        <f t="shared" si="14"/>
        <v>63421.167974205164</v>
      </c>
      <c r="Q45" s="270">
        <f t="shared" si="14"/>
        <v>428938.26209640835</v>
      </c>
      <c r="R45" s="270">
        <f t="shared" si="14"/>
        <v>199236.66138157938</v>
      </c>
      <c r="S45" s="270">
        <f t="shared" si="14"/>
        <v>1303882.6663095849</v>
      </c>
      <c r="T45" s="271">
        <f t="shared" si="14"/>
        <v>2016327.3277468516</v>
      </c>
      <c r="U45" s="270">
        <f t="shared" si="14"/>
        <v>1197454.733860906</v>
      </c>
      <c r="V45" s="270">
        <f t="shared" si="14"/>
        <v>1248850.6386982009</v>
      </c>
      <c r="W45" s="270">
        <f t="shared" si="14"/>
        <v>491410.91882010648</v>
      </c>
      <c r="X45" s="271">
        <f t="shared" si="14"/>
        <v>90275.862230617669</v>
      </c>
      <c r="Y45" s="191"/>
    </row>
    <row r="46" spans="1:25" ht="20.100000000000001" customHeight="1" x14ac:dyDescent="0.25">
      <c r="B46" s="186"/>
      <c r="C46" s="272"/>
      <c r="D46" s="246"/>
      <c r="E46" s="221"/>
      <c r="F46" s="221"/>
      <c r="G46" s="246"/>
      <c r="H46" s="221"/>
      <c r="I46" s="249"/>
      <c r="J46" s="249"/>
      <c r="K46" s="246"/>
      <c r="L46" s="221"/>
      <c r="M46" s="221"/>
      <c r="N46" s="221"/>
      <c r="O46" s="221"/>
      <c r="P46" s="221"/>
      <c r="Q46" s="221"/>
      <c r="R46" s="221"/>
      <c r="S46" s="221"/>
      <c r="T46" s="249"/>
      <c r="U46" s="246"/>
      <c r="V46" s="221"/>
      <c r="W46" s="221"/>
      <c r="X46" s="249"/>
    </row>
    <row r="47" spans="1:25" ht="20.100000000000001" customHeight="1" x14ac:dyDescent="0.25">
      <c r="B47" s="273" t="s">
        <v>145</v>
      </c>
      <c r="C47" s="274"/>
      <c r="D47" s="275">
        <f t="shared" ref="D47:X47" si="15">D$45/D$43</f>
        <v>49.021151048581409</v>
      </c>
      <c r="E47" s="275">
        <f t="shared" si="15"/>
        <v>49.65419374990752</v>
      </c>
      <c r="F47" s="275">
        <f t="shared" si="15"/>
        <v>27.555021214673502</v>
      </c>
      <c r="G47" s="275">
        <f t="shared" si="15"/>
        <v>37.032206179358752</v>
      </c>
      <c r="H47" s="275">
        <f t="shared" si="15"/>
        <v>45.045751231448108</v>
      </c>
      <c r="I47" s="275">
        <f t="shared" si="15"/>
        <v>35.512722267245096</v>
      </c>
      <c r="J47" s="274">
        <f t="shared" si="15"/>
        <v>20.756537950459489</v>
      </c>
      <c r="K47" s="275">
        <f t="shared" si="15"/>
        <v>58.635058123086381</v>
      </c>
      <c r="L47" s="275">
        <f t="shared" si="15"/>
        <v>49.142694137570039</v>
      </c>
      <c r="M47" s="275">
        <f t="shared" si="15"/>
        <v>38.453285251661832</v>
      </c>
      <c r="N47" s="275">
        <f t="shared" si="15"/>
        <v>44.989761633097665</v>
      </c>
      <c r="O47" s="275">
        <f t="shared" si="15"/>
        <v>58.898474899757268</v>
      </c>
      <c r="P47" s="275">
        <f t="shared" si="15"/>
        <v>45.450259778891237</v>
      </c>
      <c r="Q47" s="275">
        <f t="shared" si="15"/>
        <v>51.232514485061472</v>
      </c>
      <c r="R47" s="275">
        <f t="shared" si="15"/>
        <v>47.593773007327727</v>
      </c>
      <c r="S47" s="275">
        <f t="shared" si="15"/>
        <v>58.401051058641734</v>
      </c>
      <c r="T47" s="274">
        <f t="shared" si="15"/>
        <v>54.527714690812374</v>
      </c>
      <c r="U47" s="275">
        <f t="shared" si="15"/>
        <v>45.165584851962649</v>
      </c>
      <c r="V47" s="275">
        <f t="shared" si="15"/>
        <v>40.680843899249204</v>
      </c>
      <c r="W47" s="275">
        <f t="shared" si="15"/>
        <v>52.56203043019574</v>
      </c>
      <c r="X47" s="274">
        <f t="shared" si="15"/>
        <v>64.6954561261593</v>
      </c>
      <c r="Y47" s="191"/>
    </row>
    <row r="48" spans="1:25" ht="20.100000000000001" customHeight="1" thickBot="1" x14ac:dyDescent="0.3">
      <c r="B48" s="276"/>
      <c r="C48" s="272"/>
      <c r="D48" s="277"/>
      <c r="E48" s="220"/>
      <c r="F48" s="220"/>
      <c r="G48" s="220"/>
      <c r="H48" s="220"/>
      <c r="I48" s="220"/>
      <c r="J48" s="278"/>
      <c r="K48" s="277"/>
      <c r="L48" s="220"/>
      <c r="M48" s="220"/>
      <c r="N48" s="220"/>
      <c r="O48" s="220"/>
      <c r="P48" s="220"/>
      <c r="Q48" s="220"/>
      <c r="R48" s="220"/>
      <c r="S48" s="220"/>
      <c r="T48" s="278"/>
      <c r="U48" s="277"/>
      <c r="V48" s="220"/>
      <c r="W48" s="220"/>
      <c r="X48" s="278"/>
      <c r="Y48" s="250"/>
    </row>
    <row r="49" spans="1:26" ht="20.100000000000001" customHeight="1" thickBot="1" x14ac:dyDescent="0.35">
      <c r="A49" s="185"/>
      <c r="B49" s="279" t="s">
        <v>146</v>
      </c>
      <c r="C49" s="280"/>
      <c r="D49" s="281">
        <f t="shared" ref="D49:X49" si="16">D47*D43</f>
        <v>136807.95973733414</v>
      </c>
      <c r="E49" s="281">
        <f t="shared" si="16"/>
        <v>138574.65183946793</v>
      </c>
      <c r="F49" s="281">
        <f t="shared" si="16"/>
        <v>230701.20665847958</v>
      </c>
      <c r="G49" s="281">
        <f t="shared" si="16"/>
        <v>206698.55617831231</v>
      </c>
      <c r="H49" s="281">
        <f t="shared" si="16"/>
        <v>251426.87142138244</v>
      </c>
      <c r="I49" s="281">
        <f t="shared" si="16"/>
        <v>262638.08338989678</v>
      </c>
      <c r="J49" s="282">
        <f t="shared" si="16"/>
        <v>28963.616188843906</v>
      </c>
      <c r="K49" s="281">
        <f t="shared" si="16"/>
        <v>572734.39622671914</v>
      </c>
      <c r="L49" s="281">
        <f t="shared" si="16"/>
        <v>342867.90381023521</v>
      </c>
      <c r="M49" s="281">
        <f t="shared" si="16"/>
        <v>375603.26222091733</v>
      </c>
      <c r="N49" s="281">
        <f t="shared" si="16"/>
        <v>31389.295061601781</v>
      </c>
      <c r="O49" s="281">
        <f t="shared" si="16"/>
        <v>82186.770509436625</v>
      </c>
      <c r="P49" s="281">
        <f t="shared" si="16"/>
        <v>63421.167974205156</v>
      </c>
      <c r="Q49" s="281">
        <f t="shared" si="16"/>
        <v>428938.26209640835</v>
      </c>
      <c r="R49" s="281">
        <f t="shared" si="16"/>
        <v>199236.66138157938</v>
      </c>
      <c r="S49" s="281">
        <f t="shared" si="16"/>
        <v>1303882.6663095849</v>
      </c>
      <c r="T49" s="282">
        <f t="shared" si="16"/>
        <v>2016327.3277468514</v>
      </c>
      <c r="U49" s="281">
        <f t="shared" si="16"/>
        <v>1197454.733860906</v>
      </c>
      <c r="V49" s="281">
        <f t="shared" si="16"/>
        <v>1248850.6386982009</v>
      </c>
      <c r="W49" s="281">
        <f t="shared" si="16"/>
        <v>491410.91882010648</v>
      </c>
      <c r="X49" s="282">
        <f t="shared" si="16"/>
        <v>90275.862230617684</v>
      </c>
      <c r="Z49" s="157"/>
    </row>
    <row r="50" spans="1:26" ht="15" x14ac:dyDescent="0.25">
      <c r="A50" s="185"/>
      <c r="B50" s="283"/>
      <c r="C50" s="284"/>
      <c r="D50" s="210"/>
      <c r="E50" s="210"/>
      <c r="F50" s="210"/>
      <c r="G50" s="210"/>
      <c r="H50" s="210"/>
      <c r="I50" s="210"/>
      <c r="J50" s="285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Z50" s="157"/>
    </row>
  </sheetData>
  <pageMargins left="0.25" right="0.25" top="0.5" bottom="0.5" header="0.3" footer="0.3"/>
  <pageSetup paperSize="5" scale="41" fitToHeight="0" orientation="landscape" r:id="rId1"/>
  <headerFooter>
    <oddFooter>&amp;L&amp;Z&amp;F&amp;RMVA 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E89CD-D8B0-42DD-A361-6DE5D76D653A}">
  <sheetPr>
    <tabColor theme="5" tint="0.59999389629810485"/>
    <pageSetUpPr fitToPage="1"/>
  </sheetPr>
  <dimension ref="A1:AB43"/>
  <sheetViews>
    <sheetView workbookViewId="0">
      <selection activeCell="C14" sqref="C14:E14"/>
    </sheetView>
  </sheetViews>
  <sheetFormatPr defaultColWidth="7.21875" defaultRowHeight="14.25" x14ac:dyDescent="0.2"/>
  <cols>
    <col min="1" max="1" width="12.33203125" style="155" customWidth="1"/>
    <col min="2" max="2" width="44.5546875" style="155" customWidth="1"/>
    <col min="3" max="3" width="14.6640625" style="155" bestFit="1" customWidth="1"/>
    <col min="4" max="4" width="2.21875" style="155" customWidth="1"/>
    <col min="5" max="5" width="13" style="155" bestFit="1" customWidth="1"/>
    <col min="6" max="6" width="12.77734375" style="155" bestFit="1" customWidth="1"/>
    <col min="7" max="7" width="12.6640625" style="155" bestFit="1" customWidth="1"/>
    <col min="8" max="8" width="12.6640625" style="157" bestFit="1" customWidth="1"/>
    <col min="9" max="10" width="12.6640625" style="155" bestFit="1" customWidth="1"/>
    <col min="11" max="11" width="12.6640625" style="157" bestFit="1" customWidth="1"/>
    <col min="12" max="12" width="11.33203125" style="157" bestFit="1" customWidth="1"/>
    <col min="13" max="13" width="12.77734375" style="157" bestFit="1" customWidth="1"/>
    <col min="14" max="15" width="12.6640625" style="157" bestFit="1" customWidth="1"/>
    <col min="16" max="16" width="11.33203125" style="157" bestFit="1" customWidth="1"/>
    <col min="17" max="17" width="13.33203125" style="157" customWidth="1"/>
    <col min="18" max="18" width="12.6640625" style="157" bestFit="1" customWidth="1"/>
    <col min="19" max="19" width="11.33203125" style="157" bestFit="1" customWidth="1"/>
    <col min="20" max="20" width="12.6640625" style="157" bestFit="1" customWidth="1"/>
    <col min="21" max="21" width="14.77734375" style="157" bestFit="1" customWidth="1"/>
    <col min="22" max="22" width="14.21875" style="157" customWidth="1"/>
    <col min="23" max="24" width="14.77734375" style="155" bestFit="1" customWidth="1"/>
    <col min="25" max="25" width="13.5546875" style="157" bestFit="1" customWidth="1"/>
    <col min="26" max="26" width="12.6640625" style="155" bestFit="1" customWidth="1"/>
    <col min="27" max="27" width="14.21875" style="155" customWidth="1"/>
    <col min="28" max="28" width="14.33203125" style="155" customWidth="1"/>
    <col min="29" max="16384" width="7.21875" style="155"/>
  </cols>
  <sheetData>
    <row r="1" spans="1:27" ht="26.25" x14ac:dyDescent="0.4">
      <c r="B1" s="156" t="s">
        <v>87</v>
      </c>
    </row>
    <row r="2" spans="1:27" ht="26.25" x14ac:dyDescent="0.4">
      <c r="B2" s="156" t="s">
        <v>88</v>
      </c>
    </row>
    <row r="3" spans="1:27" ht="20.25" x14ac:dyDescent="0.3">
      <c r="B3" s="158" t="s">
        <v>89</v>
      </c>
    </row>
    <row r="4" spans="1:27" ht="18" x14ac:dyDescent="0.25">
      <c r="A4" s="159"/>
    </row>
    <row r="5" spans="1:27" ht="15" thickBot="1" x14ac:dyDescent="0.25"/>
    <row r="6" spans="1:27" ht="32.25" customHeight="1" x14ac:dyDescent="0.2">
      <c r="C6" s="160" t="s">
        <v>90</v>
      </c>
      <c r="D6" s="304"/>
      <c r="E6" s="292" t="s">
        <v>813</v>
      </c>
      <c r="F6" s="918" t="s">
        <v>91</v>
      </c>
      <c r="G6" s="919"/>
      <c r="H6" s="919"/>
      <c r="I6" s="919"/>
      <c r="J6" s="919"/>
      <c r="K6" s="919"/>
      <c r="L6" s="920"/>
      <c r="M6" s="918" t="s">
        <v>92</v>
      </c>
      <c r="N6" s="919"/>
      <c r="O6" s="919"/>
      <c r="P6" s="919"/>
      <c r="Q6" s="919"/>
      <c r="R6" s="919"/>
      <c r="S6" s="919"/>
      <c r="T6" s="919"/>
      <c r="U6" s="919"/>
      <c r="V6" s="920"/>
      <c r="W6" s="161" t="s">
        <v>93</v>
      </c>
      <c r="X6" s="162"/>
      <c r="Y6" s="162"/>
      <c r="Z6" s="163"/>
    </row>
    <row r="7" spans="1:27" s="164" customFormat="1" ht="21.75" customHeight="1" x14ac:dyDescent="0.25">
      <c r="B7" s="165" t="s">
        <v>94</v>
      </c>
      <c r="C7" s="166" t="s">
        <v>95</v>
      </c>
      <c r="D7" s="305"/>
      <c r="E7" s="289">
        <v>931205</v>
      </c>
      <c r="F7" s="168">
        <v>931301</v>
      </c>
      <c r="G7" s="167">
        <v>931302</v>
      </c>
      <c r="H7" s="168">
        <v>931305</v>
      </c>
      <c r="I7" s="168">
        <v>931306</v>
      </c>
      <c r="J7" s="168">
        <v>931303</v>
      </c>
      <c r="K7" s="168">
        <v>931307</v>
      </c>
      <c r="L7" s="169">
        <v>931304</v>
      </c>
      <c r="M7" s="168">
        <v>931400</v>
      </c>
      <c r="N7" s="168">
        <v>931402</v>
      </c>
      <c r="O7" s="168">
        <v>931403</v>
      </c>
      <c r="P7" s="168">
        <v>931404</v>
      </c>
      <c r="Q7" s="167">
        <v>931405</v>
      </c>
      <c r="R7" s="168">
        <v>931406</v>
      </c>
      <c r="S7" s="168">
        <v>931404</v>
      </c>
      <c r="T7" s="168">
        <v>931421</v>
      </c>
      <c r="U7" s="168">
        <v>931409</v>
      </c>
      <c r="V7" s="169">
        <v>931750</v>
      </c>
      <c r="W7" s="167">
        <v>931170</v>
      </c>
      <c r="X7" s="168">
        <v>931150</v>
      </c>
      <c r="Y7" s="168">
        <v>931116</v>
      </c>
      <c r="Z7" s="169">
        <v>931101</v>
      </c>
    </row>
    <row r="8" spans="1:27" s="170" customFormat="1" ht="15" x14ac:dyDescent="0.25">
      <c r="B8" s="165" t="s">
        <v>96</v>
      </c>
      <c r="C8" s="176" t="s">
        <v>814</v>
      </c>
      <c r="D8" s="306"/>
      <c r="E8" s="291" t="s">
        <v>814</v>
      </c>
      <c r="F8" s="172" t="s">
        <v>815</v>
      </c>
      <c r="G8" s="172" t="s">
        <v>815</v>
      </c>
      <c r="H8" s="172" t="s">
        <v>815</v>
      </c>
      <c r="I8" s="172" t="s">
        <v>815</v>
      </c>
      <c r="J8" s="172" t="s">
        <v>815</v>
      </c>
      <c r="K8" s="172" t="s">
        <v>815</v>
      </c>
      <c r="L8" s="172" t="s">
        <v>815</v>
      </c>
      <c r="M8" s="172" t="s">
        <v>819</v>
      </c>
      <c r="N8" s="172" t="s">
        <v>819</v>
      </c>
      <c r="O8" s="172" t="s">
        <v>819</v>
      </c>
      <c r="P8" s="172" t="s">
        <v>819</v>
      </c>
      <c r="Q8" s="172" t="s">
        <v>819</v>
      </c>
      <c r="R8" s="172" t="s">
        <v>819</v>
      </c>
      <c r="S8" s="172" t="s">
        <v>819</v>
      </c>
      <c r="T8" s="172" t="s">
        <v>819</v>
      </c>
      <c r="U8" s="172" t="s">
        <v>819</v>
      </c>
      <c r="V8" s="172" t="s">
        <v>819</v>
      </c>
      <c r="W8" s="172" t="s">
        <v>816</v>
      </c>
      <c r="X8" s="172" t="s">
        <v>816</v>
      </c>
      <c r="Y8" s="172" t="s">
        <v>816</v>
      </c>
      <c r="Z8" s="172" t="s">
        <v>816</v>
      </c>
    </row>
    <row r="9" spans="1:27" ht="18" customHeight="1" thickBot="1" x14ac:dyDescent="0.3">
      <c r="B9" s="175" t="s">
        <v>97</v>
      </c>
      <c r="C9" s="176" t="s">
        <v>826</v>
      </c>
      <c r="D9" s="307"/>
      <c r="E9" s="293" t="s">
        <v>812</v>
      </c>
      <c r="F9" s="178" t="s">
        <v>100</v>
      </c>
      <c r="G9" s="177" t="s">
        <v>99</v>
      </c>
      <c r="H9" s="178" t="s">
        <v>101</v>
      </c>
      <c r="I9" s="178" t="s">
        <v>102</v>
      </c>
      <c r="J9" s="178" t="s">
        <v>103</v>
      </c>
      <c r="K9" s="178" t="s">
        <v>104</v>
      </c>
      <c r="L9" s="179" t="s">
        <v>105</v>
      </c>
      <c r="M9" s="178" t="s">
        <v>113</v>
      </c>
      <c r="N9" s="178" t="s">
        <v>107</v>
      </c>
      <c r="O9" s="178" t="s">
        <v>108</v>
      </c>
      <c r="P9" s="178" t="s">
        <v>109</v>
      </c>
      <c r="Q9" s="177" t="s">
        <v>106</v>
      </c>
      <c r="R9" s="178" t="s">
        <v>110</v>
      </c>
      <c r="S9" s="178" t="s">
        <v>111</v>
      </c>
      <c r="T9" s="178" t="s">
        <v>112</v>
      </c>
      <c r="U9" s="178" t="s">
        <v>114</v>
      </c>
      <c r="V9" s="179" t="s">
        <v>115</v>
      </c>
      <c r="W9" s="177" t="s">
        <v>116</v>
      </c>
      <c r="X9" s="178" t="s">
        <v>117</v>
      </c>
      <c r="Y9" s="178" t="s">
        <v>118</v>
      </c>
      <c r="Z9" s="179" t="s">
        <v>119</v>
      </c>
    </row>
    <row r="10" spans="1:27" ht="20.100000000000001" customHeight="1" x14ac:dyDescent="0.25">
      <c r="B10" s="180" t="s">
        <v>818</v>
      </c>
      <c r="C10" s="181"/>
      <c r="D10" s="308"/>
      <c r="E10" s="181"/>
      <c r="F10" s="183"/>
      <c r="G10" s="182"/>
      <c r="H10" s="183"/>
      <c r="I10" s="182"/>
      <c r="J10" s="183"/>
      <c r="K10" s="184"/>
      <c r="L10" s="184"/>
      <c r="M10" s="183"/>
      <c r="N10" s="183"/>
      <c r="O10" s="183"/>
      <c r="P10" s="183"/>
      <c r="Q10" s="182"/>
      <c r="R10" s="183"/>
      <c r="S10" s="183"/>
      <c r="T10" s="183"/>
      <c r="U10" s="183"/>
      <c r="V10" s="184"/>
      <c r="W10" s="182"/>
      <c r="X10" s="183"/>
      <c r="Y10" s="183"/>
      <c r="Z10" s="184"/>
    </row>
    <row r="11" spans="1:27" ht="20.100000000000001" customHeight="1" x14ac:dyDescent="0.25">
      <c r="A11" s="185"/>
      <c r="B11" s="186" t="s">
        <v>74</v>
      </c>
      <c r="C11" s="187">
        <v>3418755</v>
      </c>
      <c r="D11" s="309"/>
      <c r="E11" s="188">
        <v>279428.37</v>
      </c>
      <c r="F11" s="188">
        <v>163526</v>
      </c>
      <c r="G11" s="188">
        <v>80699</v>
      </c>
      <c r="H11" s="188">
        <v>148510</v>
      </c>
      <c r="I11" s="188">
        <v>98339.649410999991</v>
      </c>
      <c r="J11" s="188">
        <v>118032</v>
      </c>
      <c r="K11" s="189">
        <v>134272</v>
      </c>
      <c r="L11" s="190">
        <v>0</v>
      </c>
      <c r="M11" s="188">
        <v>130138</v>
      </c>
      <c r="N11" s="188">
        <v>156402</v>
      </c>
      <c r="O11" s="188">
        <v>158522</v>
      </c>
      <c r="P11" s="188">
        <v>13756</v>
      </c>
      <c r="Q11" s="188">
        <v>265325</v>
      </c>
      <c r="R11" s="188">
        <v>27981</v>
      </c>
      <c r="S11" s="188">
        <v>27981</v>
      </c>
      <c r="T11" s="188">
        <v>166421</v>
      </c>
      <c r="U11" s="188">
        <v>469298</v>
      </c>
      <c r="V11" s="189">
        <v>711889</v>
      </c>
      <c r="W11" s="188">
        <v>537543</v>
      </c>
      <c r="X11" s="188">
        <v>709546</v>
      </c>
      <c r="Y11" s="188">
        <v>265984</v>
      </c>
      <c r="Z11" s="189">
        <v>0</v>
      </c>
      <c r="AA11" s="210">
        <f>SUM(E11:Z11)</f>
        <v>4663593.0194109995</v>
      </c>
    </row>
    <row r="12" spans="1:27" ht="20.100000000000001" customHeight="1" x14ac:dyDescent="0.25">
      <c r="A12" s="185"/>
      <c r="B12" s="186" t="s">
        <v>21</v>
      </c>
      <c r="C12" s="187">
        <f>7381656-C11</f>
        <v>3962901</v>
      </c>
      <c r="D12" s="309"/>
      <c r="E12" s="188">
        <v>181081.48</v>
      </c>
      <c r="F12" s="188">
        <v>68097</v>
      </c>
      <c r="G12" s="188">
        <v>54761</v>
      </c>
      <c r="H12" s="188">
        <v>77303</v>
      </c>
      <c r="I12" s="188">
        <v>50506</v>
      </c>
      <c r="J12" s="188">
        <v>72181</v>
      </c>
      <c r="K12" s="189">
        <v>90776</v>
      </c>
      <c r="L12" s="190">
        <v>10012</v>
      </c>
      <c r="M12" s="188">
        <v>77356</v>
      </c>
      <c r="N12" s="188">
        <v>85633</v>
      </c>
      <c r="O12" s="188">
        <v>100321</v>
      </c>
      <c r="P12" s="188">
        <v>7879</v>
      </c>
      <c r="Q12" s="188">
        <v>146137</v>
      </c>
      <c r="R12" s="188">
        <v>15939</v>
      </c>
      <c r="S12" s="188">
        <v>15939</v>
      </c>
      <c r="T12" s="188">
        <v>101399</v>
      </c>
      <c r="U12" s="188">
        <v>243964</v>
      </c>
      <c r="V12" s="189">
        <v>422201</v>
      </c>
      <c r="W12" s="188">
        <v>260778</v>
      </c>
      <c r="X12" s="188">
        <v>540068</v>
      </c>
      <c r="Y12" s="188">
        <v>139898</v>
      </c>
      <c r="Z12" s="189">
        <v>0</v>
      </c>
      <c r="AA12" s="210">
        <f>SUM(E12:Z12)</f>
        <v>2762229.48</v>
      </c>
    </row>
    <row r="13" spans="1:27" ht="20.100000000000001" customHeight="1" x14ac:dyDescent="0.25">
      <c r="A13" s="185"/>
      <c r="B13" s="186" t="s">
        <v>121</v>
      </c>
      <c r="C13" s="187">
        <f>3346939</f>
        <v>3346939</v>
      </c>
      <c r="D13" s="309"/>
      <c r="E13" s="188">
        <v>95905</v>
      </c>
      <c r="F13" s="188">
        <v>14450</v>
      </c>
      <c r="G13" s="188">
        <v>71075</v>
      </c>
      <c r="H13" s="188">
        <v>88350</v>
      </c>
      <c r="I13" s="188">
        <v>103500</v>
      </c>
      <c r="J13" s="188">
        <v>122125</v>
      </c>
      <c r="K13" s="188">
        <v>92375</v>
      </c>
      <c r="L13" s="189">
        <v>0</v>
      </c>
      <c r="M13" s="188">
        <v>13126</v>
      </c>
      <c r="N13" s="188">
        <v>197500</v>
      </c>
      <c r="O13" s="188">
        <v>141050</v>
      </c>
      <c r="P13" s="188">
        <v>46925</v>
      </c>
      <c r="Q13" s="188">
        <v>398930</v>
      </c>
      <c r="R13" s="188">
        <v>52355</v>
      </c>
      <c r="S13" s="188">
        <v>36100</v>
      </c>
      <c r="T13" s="188">
        <v>276553</v>
      </c>
      <c r="U13" s="188">
        <v>978970</v>
      </c>
      <c r="V13" s="189">
        <v>1646056</v>
      </c>
      <c r="W13" s="188">
        <v>575294</v>
      </c>
      <c r="X13" s="188">
        <v>659026</v>
      </c>
      <c r="Y13" s="188">
        <v>190328</v>
      </c>
      <c r="Z13" s="189">
        <v>138000</v>
      </c>
      <c r="AA13" s="191"/>
    </row>
    <row r="14" spans="1:27" ht="20.100000000000001" customHeight="1" x14ac:dyDescent="0.25">
      <c r="A14" s="185"/>
      <c r="B14" s="186" t="s">
        <v>122</v>
      </c>
      <c r="C14" s="187">
        <v>448423</v>
      </c>
      <c r="D14" s="309"/>
      <c r="E14" s="188">
        <v>3100</v>
      </c>
      <c r="F14" s="188">
        <v>350</v>
      </c>
      <c r="G14" s="188">
        <v>200</v>
      </c>
      <c r="H14" s="188">
        <v>650</v>
      </c>
      <c r="I14" s="188">
        <v>500</v>
      </c>
      <c r="J14" s="188">
        <v>800</v>
      </c>
      <c r="K14" s="188">
        <v>500</v>
      </c>
      <c r="L14" s="189"/>
      <c r="M14" s="188">
        <v>3068</v>
      </c>
      <c r="N14" s="188">
        <v>2000</v>
      </c>
      <c r="O14" s="188">
        <v>1000</v>
      </c>
      <c r="P14" s="188"/>
      <c r="Q14" s="188">
        <v>5000</v>
      </c>
      <c r="R14" s="188">
        <v>1660</v>
      </c>
      <c r="S14" s="188">
        <v>850</v>
      </c>
      <c r="T14" s="188">
        <v>5000</v>
      </c>
      <c r="U14" s="188">
        <v>5000</v>
      </c>
      <c r="V14" s="189">
        <v>286665</v>
      </c>
      <c r="W14" s="188">
        <v>18767</v>
      </c>
      <c r="X14" s="188">
        <v>14141</v>
      </c>
      <c r="Y14" s="188">
        <v>13152</v>
      </c>
      <c r="Z14" s="189">
        <v>614</v>
      </c>
      <c r="AA14" s="191"/>
    </row>
    <row r="15" spans="1:27" ht="20.100000000000001" customHeight="1" x14ac:dyDescent="0.25">
      <c r="A15" s="185"/>
      <c r="B15" s="186" t="s">
        <v>123</v>
      </c>
      <c r="C15" s="187">
        <v>0</v>
      </c>
      <c r="D15" s="309"/>
      <c r="E15" s="188"/>
      <c r="F15" s="188">
        <v>0</v>
      </c>
      <c r="G15" s="188">
        <v>0</v>
      </c>
      <c r="H15" s="188">
        <v>0</v>
      </c>
      <c r="I15" s="188">
        <v>0</v>
      </c>
      <c r="J15" s="188">
        <v>0</v>
      </c>
      <c r="K15" s="188">
        <v>0</v>
      </c>
      <c r="L15" s="189">
        <v>0</v>
      </c>
      <c r="M15" s="188">
        <v>0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9">
        <v>0</v>
      </c>
      <c r="W15" s="188">
        <v>0</v>
      </c>
      <c r="X15" s="188">
        <v>0</v>
      </c>
      <c r="Y15" s="188">
        <v>110000</v>
      </c>
      <c r="Z15" s="189">
        <v>0</v>
      </c>
      <c r="AA15" s="191"/>
    </row>
    <row r="16" spans="1:27" ht="20.100000000000001" customHeight="1" x14ac:dyDescent="0.25">
      <c r="A16" s="185"/>
      <c r="B16" s="186" t="s">
        <v>124</v>
      </c>
      <c r="C16" s="187">
        <v>800000</v>
      </c>
      <c r="D16" s="309"/>
      <c r="E16" s="188"/>
      <c r="F16" s="188">
        <v>0</v>
      </c>
      <c r="G16" s="188">
        <v>0</v>
      </c>
      <c r="H16" s="188">
        <v>0</v>
      </c>
      <c r="I16" s="188">
        <v>0</v>
      </c>
      <c r="J16" s="188">
        <v>0</v>
      </c>
      <c r="K16" s="188">
        <v>0</v>
      </c>
      <c r="L16" s="189">
        <v>0</v>
      </c>
      <c r="M16" s="188">
        <v>0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9">
        <v>0</v>
      </c>
      <c r="W16" s="188">
        <v>0</v>
      </c>
      <c r="X16" s="188">
        <v>0</v>
      </c>
      <c r="Y16" s="188">
        <v>0</v>
      </c>
      <c r="Z16" s="189">
        <v>100000</v>
      </c>
      <c r="AA16" s="191"/>
    </row>
    <row r="17" spans="1:27" ht="20.100000000000001" customHeight="1" x14ac:dyDescent="0.25">
      <c r="B17" s="192" t="s">
        <v>125</v>
      </c>
      <c r="C17" s="193">
        <f>SUM(C11:C16)</f>
        <v>11977018</v>
      </c>
      <c r="D17" s="310"/>
      <c r="E17" s="193">
        <f>SUM(E11:E16)</f>
        <v>559514.85</v>
      </c>
      <c r="F17" s="193">
        <f>SUM(F11:F16)</f>
        <v>246423</v>
      </c>
      <c r="G17" s="193">
        <f>SUM(G11:G16)</f>
        <v>206735</v>
      </c>
      <c r="H17" s="193">
        <f t="shared" ref="H17:Z17" si="0">SUM(H11:H16)</f>
        <v>314813</v>
      </c>
      <c r="I17" s="193">
        <f t="shared" si="0"/>
        <v>252845.64941099999</v>
      </c>
      <c r="J17" s="193">
        <f t="shared" si="0"/>
        <v>313138</v>
      </c>
      <c r="K17" s="193">
        <f t="shared" si="0"/>
        <v>317923</v>
      </c>
      <c r="L17" s="194">
        <f t="shared" si="0"/>
        <v>10012</v>
      </c>
      <c r="M17" s="193">
        <f>SUM(M11:M16)</f>
        <v>223688</v>
      </c>
      <c r="N17" s="193">
        <f t="shared" si="0"/>
        <v>441535</v>
      </c>
      <c r="O17" s="193">
        <f t="shared" si="0"/>
        <v>400893</v>
      </c>
      <c r="P17" s="193">
        <f t="shared" si="0"/>
        <v>68560</v>
      </c>
      <c r="Q17" s="193">
        <f>SUM(Q11:Q16)</f>
        <v>815392</v>
      </c>
      <c r="R17" s="193">
        <f t="shared" si="0"/>
        <v>97935</v>
      </c>
      <c r="S17" s="193">
        <f t="shared" si="0"/>
        <v>80870</v>
      </c>
      <c r="T17" s="193">
        <f t="shared" si="0"/>
        <v>549373</v>
      </c>
      <c r="U17" s="193">
        <f t="shared" si="0"/>
        <v>1697232</v>
      </c>
      <c r="V17" s="194">
        <f t="shared" si="0"/>
        <v>3066811</v>
      </c>
      <c r="W17" s="193">
        <f t="shared" si="0"/>
        <v>1392382</v>
      </c>
      <c r="X17" s="193">
        <f t="shared" si="0"/>
        <v>1922781</v>
      </c>
      <c r="Y17" s="193">
        <f t="shared" si="0"/>
        <v>719362</v>
      </c>
      <c r="Z17" s="194">
        <f t="shared" si="0"/>
        <v>238614</v>
      </c>
    </row>
    <row r="18" spans="1:27" ht="20.100000000000001" customHeight="1" thickBot="1" x14ac:dyDescent="0.3">
      <c r="B18" s="195"/>
      <c r="C18" s="196"/>
      <c r="D18" s="311"/>
      <c r="E18" s="196"/>
      <c r="F18" s="198"/>
      <c r="G18" s="197"/>
      <c r="H18" s="199"/>
      <c r="I18" s="197"/>
      <c r="J18" s="198"/>
      <c r="K18" s="200"/>
      <c r="L18" s="200"/>
      <c r="M18" s="199"/>
      <c r="N18" s="199"/>
      <c r="O18" s="199"/>
      <c r="P18" s="199"/>
      <c r="Q18" s="201"/>
      <c r="R18" s="199"/>
      <c r="S18" s="199"/>
      <c r="T18" s="199"/>
      <c r="U18" s="199"/>
      <c r="V18" s="200"/>
      <c r="W18" s="197"/>
      <c r="X18" s="198"/>
      <c r="Y18" s="199"/>
      <c r="Z18" s="202"/>
    </row>
    <row r="19" spans="1:27" ht="20.100000000000001" customHeight="1" x14ac:dyDescent="0.25">
      <c r="B19" s="180" t="s">
        <v>126</v>
      </c>
      <c r="C19" s="181"/>
      <c r="D19" s="308"/>
      <c r="E19" s="290"/>
      <c r="F19" s="183"/>
      <c r="G19" s="182"/>
      <c r="H19" s="183"/>
      <c r="I19" s="182"/>
      <c r="J19" s="183"/>
      <c r="K19" s="184"/>
      <c r="L19" s="184"/>
      <c r="M19" s="183"/>
      <c r="N19" s="183"/>
      <c r="O19" s="183"/>
      <c r="P19" s="183"/>
      <c r="Q19" s="182"/>
      <c r="R19" s="183"/>
      <c r="S19" s="183"/>
      <c r="T19" s="183"/>
      <c r="U19" s="183"/>
      <c r="V19" s="184"/>
      <c r="W19" s="182"/>
      <c r="X19" s="183"/>
      <c r="Y19" s="183"/>
      <c r="Z19" s="184"/>
    </row>
    <row r="20" spans="1:27" ht="20.100000000000001" customHeight="1" x14ac:dyDescent="0.25">
      <c r="A20" s="185"/>
      <c r="B20" s="301" t="s">
        <v>90</v>
      </c>
      <c r="C20" s="325">
        <f>C17</f>
        <v>11977018</v>
      </c>
      <c r="D20" s="331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6"/>
      <c r="AA20" s="191"/>
    </row>
    <row r="21" spans="1:27" ht="20.100000000000001" customHeight="1" x14ac:dyDescent="0.3">
      <c r="A21" s="185"/>
      <c r="B21" s="324" t="s">
        <v>820</v>
      </c>
      <c r="C21" s="332">
        <f>SUM(C22:C25)</f>
        <v>-9053008</v>
      </c>
      <c r="D21" s="331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6"/>
      <c r="AA21" s="191"/>
    </row>
    <row r="22" spans="1:27" ht="20.100000000000001" customHeight="1" x14ac:dyDescent="0.25">
      <c r="A22" s="185"/>
      <c r="B22" s="294" t="s">
        <v>132</v>
      </c>
      <c r="C22" s="332">
        <v>-8450476</v>
      </c>
      <c r="D22" s="333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6"/>
      <c r="AA22" s="191"/>
    </row>
    <row r="23" spans="1:27" ht="20.100000000000001" customHeight="1" x14ac:dyDescent="0.25">
      <c r="A23" s="185"/>
      <c r="B23" s="294" t="s">
        <v>133</v>
      </c>
      <c r="C23" s="332">
        <v>-82532</v>
      </c>
      <c r="D23" s="333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6"/>
      <c r="AA23" s="191"/>
    </row>
    <row r="24" spans="1:27" ht="20.100000000000001" customHeight="1" x14ac:dyDescent="0.25">
      <c r="A24" s="185"/>
      <c r="B24" s="294" t="s">
        <v>817</v>
      </c>
      <c r="C24" s="332">
        <v>-90000</v>
      </c>
      <c r="D24" s="333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6"/>
      <c r="AA24" s="191"/>
    </row>
    <row r="25" spans="1:27" ht="20.100000000000001" customHeight="1" x14ac:dyDescent="0.2">
      <c r="A25" s="185"/>
      <c r="B25" s="295" t="s">
        <v>135</v>
      </c>
      <c r="C25" s="332">
        <f>-(260000+170000)</f>
        <v>-430000</v>
      </c>
      <c r="D25" s="333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6"/>
      <c r="AA25" s="191"/>
    </row>
    <row r="26" spans="1:27" ht="20.100000000000001" customHeight="1" x14ac:dyDescent="0.2">
      <c r="A26" s="185"/>
      <c r="B26" s="303" t="s">
        <v>825</v>
      </c>
      <c r="C26" s="327">
        <f>C20+C21</f>
        <v>2924010</v>
      </c>
      <c r="D26" s="334"/>
      <c r="E26" s="338">
        <f t="shared" ref="E26:Z26" si="1">$C$26*(E$17/SUM($E$17:$Z$17))</f>
        <v>117388.72635641147</v>
      </c>
      <c r="F26" s="338">
        <f t="shared" si="1"/>
        <v>51700.651224763715</v>
      </c>
      <c r="G26" s="338">
        <f t="shared" si="1"/>
        <v>43373.930724613878</v>
      </c>
      <c r="H26" s="338">
        <f t="shared" si="1"/>
        <v>66049.18012531921</v>
      </c>
      <c r="I26" s="338">
        <f t="shared" si="1"/>
        <v>53048.151892871174</v>
      </c>
      <c r="J26" s="338">
        <f t="shared" si="1"/>
        <v>65697.757608746178</v>
      </c>
      <c r="K26" s="338">
        <f t="shared" si="1"/>
        <v>66701.672081463796</v>
      </c>
      <c r="L26" s="338">
        <f t="shared" si="1"/>
        <v>2100.5625289130244</v>
      </c>
      <c r="M26" s="338">
        <f t="shared" si="1"/>
        <v>46930.746201308095</v>
      </c>
      <c r="N26" s="338">
        <f t="shared" si="1"/>
        <v>92636.024391091909</v>
      </c>
      <c r="O26" s="338">
        <f t="shared" si="1"/>
        <v>84109.150409861089</v>
      </c>
      <c r="P26" s="338">
        <f t="shared" si="1"/>
        <v>14384.195663431579</v>
      </c>
      <c r="Q26" s="338">
        <f t="shared" si="1"/>
        <v>171072.90067673282</v>
      </c>
      <c r="R26" s="338">
        <f t="shared" si="1"/>
        <v>20547.202483928992</v>
      </c>
      <c r="S26" s="338">
        <f t="shared" si="1"/>
        <v>16966.88890463407</v>
      </c>
      <c r="T26" s="338">
        <f t="shared" si="1"/>
        <v>115260.92071479576</v>
      </c>
      <c r="U26" s="338">
        <f t="shared" si="1"/>
        <v>356086.88993928395</v>
      </c>
      <c r="V26" s="338">
        <f t="shared" si="1"/>
        <v>643430.7101336678</v>
      </c>
      <c r="W26" s="338">
        <f t="shared" si="1"/>
        <v>292127.99192298995</v>
      </c>
      <c r="X26" s="338">
        <f t="shared" si="1"/>
        <v>403408.08229184127</v>
      </c>
      <c r="Y26" s="339">
        <f t="shared" si="1"/>
        <v>150925.37574150332</v>
      </c>
      <c r="Z26" s="339">
        <f t="shared" si="1"/>
        <v>50062.287981827059</v>
      </c>
      <c r="AA26" s="191"/>
    </row>
    <row r="27" spans="1:27" ht="20.100000000000001" customHeight="1" thickBot="1" x14ac:dyDescent="0.3">
      <c r="A27" s="185"/>
      <c r="B27" s="301" t="s">
        <v>824</v>
      </c>
      <c r="C27" s="335"/>
      <c r="D27" s="336"/>
      <c r="E27" s="338"/>
      <c r="F27" s="338">
        <f>-SUM(G27:L27)</f>
        <v>-298123.65122476377</v>
      </c>
      <c r="G27" s="338">
        <f t="shared" ref="G27:L27" si="2">($F$17+$F$26)*(G17/SUM($G$17:$L$17))</f>
        <v>43542.24316171484</v>
      </c>
      <c r="H27" s="338">
        <f t="shared" si="2"/>
        <v>66305.483814878637</v>
      </c>
      <c r="I27" s="338">
        <f t="shared" si="2"/>
        <v>53254.005122671355</v>
      </c>
      <c r="J27" s="338">
        <f t="shared" si="2"/>
        <v>65952.697604048954</v>
      </c>
      <c r="K27" s="338">
        <f t="shared" si="2"/>
        <v>66960.507764538503</v>
      </c>
      <c r="L27" s="338">
        <f t="shared" si="2"/>
        <v>2108.713756911452</v>
      </c>
      <c r="M27" s="338">
        <f>-SUM(N27:U27)</f>
        <v>-270618.74620130809</v>
      </c>
      <c r="N27" s="338">
        <f t="shared" ref="N27:U27" si="3">($M$17+$M$26)*(N17/SUM($N$17:$U$17))</f>
        <v>28779.790910425279</v>
      </c>
      <c r="O27" s="338">
        <f t="shared" si="3"/>
        <v>26130.695680870424</v>
      </c>
      <c r="P27" s="338">
        <f t="shared" si="3"/>
        <v>4468.8245888066795</v>
      </c>
      <c r="Q27" s="338">
        <f t="shared" si="3"/>
        <v>53148.247069957062</v>
      </c>
      <c r="R27" s="338">
        <f t="shared" si="3"/>
        <v>6383.5229886928546</v>
      </c>
      <c r="S27" s="338">
        <f t="shared" si="3"/>
        <v>5271.2054331504687</v>
      </c>
      <c r="T27" s="338">
        <f t="shared" si="3"/>
        <v>35808.803541809975</v>
      </c>
      <c r="U27" s="338">
        <f t="shared" si="3"/>
        <v>110627.65598759535</v>
      </c>
      <c r="V27" s="338"/>
      <c r="W27" s="325"/>
      <c r="X27" s="325"/>
      <c r="Y27" s="325"/>
      <c r="Z27" s="326"/>
      <c r="AA27" s="191"/>
    </row>
    <row r="28" spans="1:27" s="164" customFormat="1" ht="44.25" customHeight="1" thickBot="1" x14ac:dyDescent="0.3">
      <c r="A28" s="215"/>
      <c r="B28" s="302" t="s">
        <v>823</v>
      </c>
      <c r="C28" s="328"/>
      <c r="D28" s="337"/>
      <c r="E28" s="328">
        <f t="shared" ref="E28:Z28" si="4">SUM(E26:E27)</f>
        <v>117388.72635641147</v>
      </c>
      <c r="F28" s="329">
        <f t="shared" si="4"/>
        <v>-246423.00000000006</v>
      </c>
      <c r="G28" s="328">
        <f t="shared" si="4"/>
        <v>86916.173886328717</v>
      </c>
      <c r="H28" s="328">
        <f t="shared" si="4"/>
        <v>132354.66394019785</v>
      </c>
      <c r="I28" s="328">
        <f t="shared" si="4"/>
        <v>106302.15701554253</v>
      </c>
      <c r="J28" s="328">
        <f t="shared" si="4"/>
        <v>131650.45521279512</v>
      </c>
      <c r="K28" s="328">
        <f t="shared" si="4"/>
        <v>133662.17984600231</v>
      </c>
      <c r="L28" s="330">
        <f t="shared" si="4"/>
        <v>4209.2762858244769</v>
      </c>
      <c r="M28" s="328">
        <f t="shared" si="4"/>
        <v>-223688</v>
      </c>
      <c r="N28" s="328">
        <f t="shared" si="4"/>
        <v>121415.81530151718</v>
      </c>
      <c r="O28" s="328">
        <f t="shared" si="4"/>
        <v>110239.84609073152</v>
      </c>
      <c r="P28" s="328">
        <f t="shared" si="4"/>
        <v>18853.020252238261</v>
      </c>
      <c r="Q28" s="328">
        <f t="shared" si="4"/>
        <v>224221.14774668988</v>
      </c>
      <c r="R28" s="328">
        <f t="shared" si="4"/>
        <v>26930.725472621845</v>
      </c>
      <c r="S28" s="328">
        <f t="shared" si="4"/>
        <v>22238.09433778454</v>
      </c>
      <c r="T28" s="328">
        <f t="shared" si="4"/>
        <v>151069.72425660572</v>
      </c>
      <c r="U28" s="328">
        <f t="shared" si="4"/>
        <v>466714.54592687928</v>
      </c>
      <c r="V28" s="328">
        <f t="shared" si="4"/>
        <v>643430.7101336678</v>
      </c>
      <c r="W28" s="328">
        <f t="shared" si="4"/>
        <v>292127.99192298995</v>
      </c>
      <c r="X28" s="328">
        <f t="shared" si="4"/>
        <v>403408.08229184127</v>
      </c>
      <c r="Y28" s="328">
        <f t="shared" si="4"/>
        <v>150925.37574150332</v>
      </c>
      <c r="Z28" s="330">
        <f t="shared" si="4"/>
        <v>50062.287981827059</v>
      </c>
      <c r="AA28" s="234">
        <f>SUM(E28:Z28)</f>
        <v>2924010.0000000005</v>
      </c>
    </row>
    <row r="29" spans="1:27" s="164" customFormat="1" ht="27.75" customHeight="1" thickBot="1" x14ac:dyDescent="0.3">
      <c r="B29" s="211" t="s">
        <v>128</v>
      </c>
      <c r="C29" s="299">
        <f>C26/SUM(E30:Z30)</f>
        <v>0.1734201597637926</v>
      </c>
      <c r="D29" s="312"/>
      <c r="E29" s="213">
        <f>IFERROR(E28/E30,0)</f>
        <v>0.17342015976379263</v>
      </c>
      <c r="F29" s="213">
        <f t="shared" ref="F29:Z29" si="5">IFERROR(F28/F30,0)</f>
        <v>0</v>
      </c>
      <c r="G29" s="213">
        <f t="shared" si="5"/>
        <v>0.29598442511240786</v>
      </c>
      <c r="H29" s="213">
        <f t="shared" si="5"/>
        <v>0.29598442511240786</v>
      </c>
      <c r="I29" s="213">
        <f t="shared" si="5"/>
        <v>0.29598442511240786</v>
      </c>
      <c r="J29" s="213">
        <f t="shared" si="5"/>
        <v>0.2959844251124078</v>
      </c>
      <c r="K29" s="213">
        <f t="shared" si="5"/>
        <v>0.29598442511240786</v>
      </c>
      <c r="L29" s="213">
        <f t="shared" si="5"/>
        <v>0.29598442511240786</v>
      </c>
      <c r="M29" s="213">
        <f t="shared" si="5"/>
        <v>0</v>
      </c>
      <c r="N29" s="213">
        <f t="shared" si="5"/>
        <v>0.21567748371851406</v>
      </c>
      <c r="O29" s="213">
        <f t="shared" si="5"/>
        <v>0.21567748371851411</v>
      </c>
      <c r="P29" s="213">
        <f t="shared" si="5"/>
        <v>0.21567748371851408</v>
      </c>
      <c r="Q29" s="213">
        <f t="shared" si="5"/>
        <v>0.21567748371851408</v>
      </c>
      <c r="R29" s="213">
        <f t="shared" si="5"/>
        <v>0.21567748371851406</v>
      </c>
      <c r="S29" s="213">
        <f t="shared" si="5"/>
        <v>0.21567748371851408</v>
      </c>
      <c r="T29" s="213">
        <f t="shared" si="5"/>
        <v>0.21567748371851408</v>
      </c>
      <c r="U29" s="213">
        <f t="shared" si="5"/>
        <v>0.21567748371851408</v>
      </c>
      <c r="V29" s="213">
        <f t="shared" si="5"/>
        <v>0.1734201597637926</v>
      </c>
      <c r="W29" s="213">
        <f t="shared" si="5"/>
        <v>0.17342015976379263</v>
      </c>
      <c r="X29" s="213">
        <f t="shared" si="5"/>
        <v>0.1734201597637926</v>
      </c>
      <c r="Y29" s="213">
        <f t="shared" si="5"/>
        <v>0.1734201597637926</v>
      </c>
      <c r="Z29" s="323">
        <f t="shared" si="5"/>
        <v>0.17342015976379263</v>
      </c>
      <c r="AA29" s="300"/>
    </row>
    <row r="30" spans="1:27" s="164" customFormat="1" ht="42" customHeight="1" thickBot="1" x14ac:dyDescent="0.3">
      <c r="A30" s="215"/>
      <c r="B30" s="296" t="s">
        <v>821</v>
      </c>
      <c r="C30" s="297">
        <f>SUM(E30:Z30)</f>
        <v>16860842.499411002</v>
      </c>
      <c r="D30" s="313"/>
      <c r="E30" s="297">
        <f t="shared" ref="E30:Z30" si="6">E17+E28</f>
        <v>676903.57635641145</v>
      </c>
      <c r="F30" s="297">
        <f t="shared" si="6"/>
        <v>0</v>
      </c>
      <c r="G30" s="297">
        <f t="shared" si="6"/>
        <v>293651.1738863287</v>
      </c>
      <c r="H30" s="297">
        <f t="shared" si="6"/>
        <v>447167.66394019785</v>
      </c>
      <c r="I30" s="297">
        <f t="shared" si="6"/>
        <v>359147.80642654252</v>
      </c>
      <c r="J30" s="297">
        <f t="shared" si="6"/>
        <v>444788.45521279512</v>
      </c>
      <c r="K30" s="297">
        <f t="shared" si="6"/>
        <v>451585.17984600231</v>
      </c>
      <c r="L30" s="297">
        <f t="shared" si="6"/>
        <v>14221.276285824477</v>
      </c>
      <c r="M30" s="297">
        <f t="shared" si="6"/>
        <v>0</v>
      </c>
      <c r="N30" s="297">
        <f t="shared" si="6"/>
        <v>562950.81530151714</v>
      </c>
      <c r="O30" s="297">
        <f t="shared" si="6"/>
        <v>511132.8460907315</v>
      </c>
      <c r="P30" s="297">
        <f t="shared" si="6"/>
        <v>87413.020252238261</v>
      </c>
      <c r="Q30" s="297">
        <f t="shared" si="6"/>
        <v>1039613.1477466899</v>
      </c>
      <c r="R30" s="297">
        <f t="shared" si="6"/>
        <v>124865.72547262185</v>
      </c>
      <c r="S30" s="297">
        <f t="shared" si="6"/>
        <v>103108.09433778454</v>
      </c>
      <c r="T30" s="297">
        <f t="shared" si="6"/>
        <v>700442.72425660572</v>
      </c>
      <c r="U30" s="297">
        <f t="shared" si="6"/>
        <v>2163946.5459268792</v>
      </c>
      <c r="V30" s="297">
        <f t="shared" si="6"/>
        <v>3710241.710133668</v>
      </c>
      <c r="W30" s="297">
        <f t="shared" si="6"/>
        <v>1684509.99192299</v>
      </c>
      <c r="X30" s="297">
        <f t="shared" si="6"/>
        <v>2326189.0822918415</v>
      </c>
      <c r="Y30" s="297">
        <f t="shared" si="6"/>
        <v>870287.37574150332</v>
      </c>
      <c r="Z30" s="298">
        <f t="shared" si="6"/>
        <v>288676.28798182704</v>
      </c>
      <c r="AA30" s="215"/>
    </row>
    <row r="31" spans="1:27" ht="20.100000000000001" customHeight="1" x14ac:dyDescent="0.25">
      <c r="A31" s="185"/>
      <c r="B31" s="219"/>
      <c r="C31" s="220"/>
      <c r="D31" s="314"/>
      <c r="E31" s="220"/>
      <c r="F31" s="221"/>
      <c r="G31" s="221"/>
      <c r="H31" s="222"/>
      <c r="I31" s="221"/>
      <c r="J31" s="221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1"/>
      <c r="X31" s="221"/>
      <c r="Y31" s="223"/>
      <c r="Z31" s="221"/>
      <c r="AA31" s="191"/>
    </row>
    <row r="32" spans="1:27" ht="20.100000000000001" customHeight="1" thickBot="1" x14ac:dyDescent="0.3">
      <c r="B32" s="245" t="s">
        <v>138</v>
      </c>
      <c r="C32" s="212"/>
      <c r="D32" s="311"/>
      <c r="E32" s="212"/>
      <c r="F32" s="221"/>
      <c r="G32" s="246"/>
      <c r="H32" s="223"/>
      <c r="I32" s="246"/>
      <c r="J32" s="221"/>
      <c r="K32" s="247"/>
      <c r="L32" s="247"/>
      <c r="M32" s="223"/>
      <c r="N32" s="223"/>
      <c r="O32" s="223"/>
      <c r="P32" s="223"/>
      <c r="Q32" s="248"/>
      <c r="R32" s="223"/>
      <c r="S32" s="223"/>
      <c r="T32" s="223"/>
      <c r="U32" s="223"/>
      <c r="V32" s="247"/>
      <c r="W32" s="246"/>
      <c r="X32" s="221"/>
      <c r="Y32" s="223"/>
      <c r="Z32" s="249"/>
      <c r="AA32" s="250"/>
    </row>
    <row r="33" spans="1:28" ht="20.100000000000001" customHeight="1" x14ac:dyDescent="0.25">
      <c r="A33" s="185"/>
      <c r="B33" s="251" t="s">
        <v>822</v>
      </c>
      <c r="C33" s="252"/>
      <c r="D33" s="315"/>
      <c r="E33" s="288">
        <f>E30</f>
        <v>676903.57635641145</v>
      </c>
      <c r="F33" s="288">
        <f>F30</f>
        <v>0</v>
      </c>
      <c r="G33" s="288">
        <f t="shared" ref="G33:Z33" si="7">G30</f>
        <v>293651.1738863287</v>
      </c>
      <c r="H33" s="288">
        <f t="shared" si="7"/>
        <v>447167.66394019785</v>
      </c>
      <c r="I33" s="288">
        <f t="shared" si="7"/>
        <v>359147.80642654252</v>
      </c>
      <c r="J33" s="288">
        <f t="shared" si="7"/>
        <v>444788.45521279512</v>
      </c>
      <c r="K33" s="288">
        <f t="shared" si="7"/>
        <v>451585.17984600231</v>
      </c>
      <c r="L33" s="288">
        <f t="shared" si="7"/>
        <v>14221.276285824477</v>
      </c>
      <c r="M33" s="288">
        <f>M30</f>
        <v>0</v>
      </c>
      <c r="N33" s="288">
        <f t="shared" si="7"/>
        <v>562950.81530151714</v>
      </c>
      <c r="O33" s="288">
        <f t="shared" si="7"/>
        <v>511132.8460907315</v>
      </c>
      <c r="P33" s="288">
        <f t="shared" si="7"/>
        <v>87413.020252238261</v>
      </c>
      <c r="Q33" s="288">
        <f>Q30</f>
        <v>1039613.1477466899</v>
      </c>
      <c r="R33" s="288">
        <f t="shared" si="7"/>
        <v>124865.72547262185</v>
      </c>
      <c r="S33" s="288">
        <f t="shared" si="7"/>
        <v>103108.09433778454</v>
      </c>
      <c r="T33" s="288">
        <f t="shared" si="7"/>
        <v>700442.72425660572</v>
      </c>
      <c r="U33" s="288">
        <f t="shared" si="7"/>
        <v>2163946.5459268792</v>
      </c>
      <c r="V33" s="288">
        <f t="shared" si="7"/>
        <v>3710241.710133668</v>
      </c>
      <c r="W33" s="288">
        <f t="shared" si="7"/>
        <v>1684509.99192299</v>
      </c>
      <c r="X33" s="288">
        <f t="shared" si="7"/>
        <v>2326189.0822918415</v>
      </c>
      <c r="Y33" s="288">
        <f t="shared" si="7"/>
        <v>870287.37574150332</v>
      </c>
      <c r="Z33" s="288">
        <f t="shared" si="7"/>
        <v>288676.28798182704</v>
      </c>
      <c r="AA33" s="191"/>
    </row>
    <row r="34" spans="1:28" ht="20.100000000000001" customHeight="1" x14ac:dyDescent="0.3">
      <c r="A34" s="185"/>
      <c r="B34" s="255" t="s">
        <v>140</v>
      </c>
      <c r="C34" s="256">
        <v>39</v>
      </c>
      <c r="D34" s="316"/>
      <c r="E34" s="257">
        <v>8</v>
      </c>
      <c r="F34" s="257">
        <v>2</v>
      </c>
      <c r="G34" s="257">
        <v>1</v>
      </c>
      <c r="H34" s="257">
        <v>2.5</v>
      </c>
      <c r="I34" s="257">
        <v>2</v>
      </c>
      <c r="J34" s="257">
        <v>2</v>
      </c>
      <c r="K34" s="257">
        <v>2.65</v>
      </c>
      <c r="L34" s="258">
        <v>0.5</v>
      </c>
      <c r="M34" s="257">
        <v>1.5</v>
      </c>
      <c r="N34" s="257">
        <v>2.5</v>
      </c>
      <c r="O34" s="257">
        <v>3.5</v>
      </c>
      <c r="P34" s="257">
        <v>0.25</v>
      </c>
      <c r="Q34" s="257">
        <v>4.5</v>
      </c>
      <c r="R34" s="257">
        <v>0.5</v>
      </c>
      <c r="S34" s="257">
        <v>0.5</v>
      </c>
      <c r="T34" s="257">
        <v>3</v>
      </c>
      <c r="U34" s="257">
        <v>9</v>
      </c>
      <c r="V34" s="258">
        <v>14.25</v>
      </c>
      <c r="W34" s="257">
        <v>9.5</v>
      </c>
      <c r="X34" s="257">
        <v>11</v>
      </c>
      <c r="Y34" s="257">
        <v>3.35</v>
      </c>
      <c r="Z34" s="258">
        <v>0.5</v>
      </c>
      <c r="AA34" s="191"/>
    </row>
    <row r="35" spans="1:28" ht="20.100000000000001" customHeight="1" x14ac:dyDescent="0.25">
      <c r="A35" s="185"/>
      <c r="B35" s="259" t="s">
        <v>141</v>
      </c>
      <c r="C35" s="260">
        <f>-SUM(E35:Z35)</f>
        <v>-38.999999999999993</v>
      </c>
      <c r="D35" s="317"/>
      <c r="E35" s="257">
        <f>$C$34*(E$34/SUM($E$34:$Z$34))</f>
        <v>3.6923076923076921</v>
      </c>
      <c r="F35" s="257">
        <f t="shared" ref="F35:Z35" si="8">$C$34*(F$34/SUM($E$34:$Z$34))</f>
        <v>0.92307692307692302</v>
      </c>
      <c r="G35" s="257">
        <f t="shared" si="8"/>
        <v>0.46153846153846151</v>
      </c>
      <c r="H35" s="257">
        <f t="shared" si="8"/>
        <v>1.1538461538461537</v>
      </c>
      <c r="I35" s="257">
        <f t="shared" si="8"/>
        <v>0.92307692307692302</v>
      </c>
      <c r="J35" s="257">
        <f t="shared" si="8"/>
        <v>0.92307692307692302</v>
      </c>
      <c r="K35" s="257">
        <f t="shared" si="8"/>
        <v>1.223076923076923</v>
      </c>
      <c r="L35" s="257">
        <f t="shared" si="8"/>
        <v>0.23076923076923075</v>
      </c>
      <c r="M35" s="257">
        <f t="shared" si="8"/>
        <v>0.69230769230769229</v>
      </c>
      <c r="N35" s="257">
        <f t="shared" si="8"/>
        <v>1.1538461538461537</v>
      </c>
      <c r="O35" s="257">
        <f t="shared" si="8"/>
        <v>1.6153846153846154</v>
      </c>
      <c r="P35" s="257">
        <f t="shared" si="8"/>
        <v>0.11538461538461538</v>
      </c>
      <c r="Q35" s="257">
        <f t="shared" si="8"/>
        <v>2.0769230769230771</v>
      </c>
      <c r="R35" s="257">
        <f t="shared" si="8"/>
        <v>0.23076923076923075</v>
      </c>
      <c r="S35" s="257">
        <f t="shared" si="8"/>
        <v>0.23076923076923075</v>
      </c>
      <c r="T35" s="257">
        <f t="shared" si="8"/>
        <v>1.3846153846153846</v>
      </c>
      <c r="U35" s="257">
        <f t="shared" si="8"/>
        <v>4.1538461538461542</v>
      </c>
      <c r="V35" s="257">
        <f t="shared" si="8"/>
        <v>6.5769230769230766</v>
      </c>
      <c r="W35" s="257">
        <f t="shared" si="8"/>
        <v>4.384615384615385</v>
      </c>
      <c r="X35" s="257">
        <f t="shared" si="8"/>
        <v>5.0769230769230766</v>
      </c>
      <c r="Y35" s="257">
        <f t="shared" si="8"/>
        <v>1.546153846153846</v>
      </c>
      <c r="Z35" s="257">
        <f t="shared" si="8"/>
        <v>0.23076923076923075</v>
      </c>
      <c r="AA35" s="261">
        <f>SUM(E35:Z35)</f>
        <v>38.999999999999993</v>
      </c>
    </row>
    <row r="36" spans="1:28" ht="20.100000000000001" customHeight="1" x14ac:dyDescent="0.25">
      <c r="A36" s="185"/>
      <c r="B36" s="246" t="s">
        <v>142</v>
      </c>
      <c r="C36" s="262"/>
      <c r="D36" s="318"/>
      <c r="E36" s="260">
        <f>1712*SUM(E34:E35)</f>
        <v>20017.23076923077</v>
      </c>
      <c r="F36" s="260">
        <f>1712*SUM(F34:F35)</f>
        <v>5004.3076923076924</v>
      </c>
      <c r="G36" s="260">
        <f>1712*SUM(G34:G35)</f>
        <v>2502.1538461538462</v>
      </c>
      <c r="H36" s="260">
        <f t="shared" ref="H36:Z36" si="9">1712*SUM(H34:H35)</f>
        <v>6255.3846153846152</v>
      </c>
      <c r="I36" s="260">
        <f t="shared" si="9"/>
        <v>5004.3076923076924</v>
      </c>
      <c r="J36" s="260">
        <f t="shared" si="9"/>
        <v>5004.3076923076924</v>
      </c>
      <c r="K36" s="260">
        <f t="shared" si="9"/>
        <v>6630.7076923076911</v>
      </c>
      <c r="L36" s="260">
        <f t="shared" si="9"/>
        <v>1251.0769230769231</v>
      </c>
      <c r="M36" s="260">
        <f>1712*SUM(M34:M35)</f>
        <v>3753.2307692307695</v>
      </c>
      <c r="N36" s="260">
        <f t="shared" si="9"/>
        <v>6255.3846153846152</v>
      </c>
      <c r="O36" s="260">
        <f t="shared" si="9"/>
        <v>8757.538461538461</v>
      </c>
      <c r="P36" s="260">
        <f t="shared" si="9"/>
        <v>625.53846153846155</v>
      </c>
      <c r="Q36" s="260">
        <f>1712*SUM(Q34:Q35)</f>
        <v>11259.692307692307</v>
      </c>
      <c r="R36" s="260">
        <f t="shared" si="9"/>
        <v>1251.0769230769231</v>
      </c>
      <c r="S36" s="260">
        <f t="shared" si="9"/>
        <v>1251.0769230769231</v>
      </c>
      <c r="T36" s="260">
        <f t="shared" si="9"/>
        <v>7506.461538461539</v>
      </c>
      <c r="U36" s="260">
        <f t="shared" si="9"/>
        <v>22519.384615384613</v>
      </c>
      <c r="V36" s="260">
        <f t="shared" si="9"/>
        <v>35655.692307692305</v>
      </c>
      <c r="W36" s="260">
        <f t="shared" si="9"/>
        <v>23770.461538461539</v>
      </c>
      <c r="X36" s="260">
        <f t="shared" si="9"/>
        <v>27523.692307692309</v>
      </c>
      <c r="Y36" s="260">
        <f t="shared" si="9"/>
        <v>8382.2153846153833</v>
      </c>
      <c r="Z36" s="260">
        <f t="shared" si="9"/>
        <v>1251.0769230769231</v>
      </c>
      <c r="AA36" s="263"/>
    </row>
    <row r="37" spans="1:28" s="164" customFormat="1" ht="20.100000000000001" customHeight="1" x14ac:dyDescent="0.25">
      <c r="A37" s="215"/>
      <c r="B37" s="264" t="s">
        <v>143</v>
      </c>
      <c r="C37" s="265"/>
      <c r="D37" s="319"/>
      <c r="E37" s="266">
        <v>1</v>
      </c>
      <c r="F37" s="266">
        <v>1</v>
      </c>
      <c r="G37" s="266">
        <v>1</v>
      </c>
      <c r="H37" s="266">
        <v>1</v>
      </c>
      <c r="I37" s="266">
        <v>1</v>
      </c>
      <c r="J37" s="266">
        <v>1</v>
      </c>
      <c r="K37" s="266">
        <v>1</v>
      </c>
      <c r="L37" s="267">
        <v>1</v>
      </c>
      <c r="M37" s="266">
        <v>1</v>
      </c>
      <c r="N37" s="266">
        <v>1</v>
      </c>
      <c r="O37" s="266">
        <v>1</v>
      </c>
      <c r="P37" s="266">
        <v>1</v>
      </c>
      <c r="Q37" s="266">
        <v>1</v>
      </c>
      <c r="R37" s="266">
        <v>1</v>
      </c>
      <c r="S37" s="266">
        <v>1</v>
      </c>
      <c r="T37" s="266">
        <v>1</v>
      </c>
      <c r="U37" s="266">
        <v>1</v>
      </c>
      <c r="V37" s="267">
        <v>1</v>
      </c>
      <c r="W37" s="266">
        <v>1</v>
      </c>
      <c r="X37" s="266">
        <v>1</v>
      </c>
      <c r="Y37" s="266">
        <v>1</v>
      </c>
      <c r="Z37" s="267">
        <v>1</v>
      </c>
      <c r="AA37" s="215"/>
    </row>
    <row r="38" spans="1:28" ht="20.100000000000001" customHeight="1" x14ac:dyDescent="0.25">
      <c r="A38" s="185"/>
      <c r="B38" s="268" t="s">
        <v>144</v>
      </c>
      <c r="C38" s="269"/>
      <c r="D38" s="309"/>
      <c r="E38" s="270">
        <f t="shared" ref="E38:F38" si="10">E33*E37</f>
        <v>676903.57635641145</v>
      </c>
      <c r="F38" s="270">
        <f t="shared" si="10"/>
        <v>0</v>
      </c>
      <c r="G38" s="270">
        <f>G33*G37</f>
        <v>293651.1738863287</v>
      </c>
      <c r="H38" s="270">
        <f t="shared" ref="H38:Z38" si="11">H33*H37</f>
        <v>447167.66394019785</v>
      </c>
      <c r="I38" s="270">
        <f t="shared" si="11"/>
        <v>359147.80642654252</v>
      </c>
      <c r="J38" s="270">
        <f t="shared" si="11"/>
        <v>444788.45521279512</v>
      </c>
      <c r="K38" s="270">
        <f t="shared" si="11"/>
        <v>451585.17984600231</v>
      </c>
      <c r="L38" s="271">
        <f t="shared" si="11"/>
        <v>14221.276285824477</v>
      </c>
      <c r="M38" s="270">
        <f>M33*M37</f>
        <v>0</v>
      </c>
      <c r="N38" s="270">
        <f t="shared" si="11"/>
        <v>562950.81530151714</v>
      </c>
      <c r="O38" s="270">
        <f t="shared" si="11"/>
        <v>511132.8460907315</v>
      </c>
      <c r="P38" s="270">
        <f t="shared" si="11"/>
        <v>87413.020252238261</v>
      </c>
      <c r="Q38" s="270">
        <f>Q33*Q37</f>
        <v>1039613.1477466899</v>
      </c>
      <c r="R38" s="270">
        <f t="shared" si="11"/>
        <v>124865.72547262185</v>
      </c>
      <c r="S38" s="270">
        <f t="shared" si="11"/>
        <v>103108.09433778454</v>
      </c>
      <c r="T38" s="270">
        <f t="shared" si="11"/>
        <v>700442.72425660572</v>
      </c>
      <c r="U38" s="270">
        <f t="shared" si="11"/>
        <v>2163946.5459268792</v>
      </c>
      <c r="V38" s="271">
        <f t="shared" si="11"/>
        <v>3710241.710133668</v>
      </c>
      <c r="W38" s="270">
        <f t="shared" si="11"/>
        <v>1684509.99192299</v>
      </c>
      <c r="X38" s="270">
        <f t="shared" si="11"/>
        <v>2326189.0822918415</v>
      </c>
      <c r="Y38" s="270">
        <f t="shared" si="11"/>
        <v>870287.37574150332</v>
      </c>
      <c r="Z38" s="271">
        <f t="shared" si="11"/>
        <v>288676.28798182704</v>
      </c>
      <c r="AA38" s="191"/>
    </row>
    <row r="39" spans="1:28" ht="20.100000000000001" customHeight="1" x14ac:dyDescent="0.25">
      <c r="B39" s="186"/>
      <c r="C39" s="272"/>
      <c r="D39" s="320"/>
      <c r="E39" s="246"/>
      <c r="F39" s="246"/>
      <c r="G39" s="246"/>
      <c r="H39" s="221"/>
      <c r="I39" s="246"/>
      <c r="J39" s="221"/>
      <c r="K39" s="249"/>
      <c r="L39" s="249"/>
      <c r="M39" s="221"/>
      <c r="N39" s="221"/>
      <c r="O39" s="221"/>
      <c r="P39" s="221"/>
      <c r="Q39" s="246"/>
      <c r="R39" s="221"/>
      <c r="S39" s="221"/>
      <c r="T39" s="221"/>
      <c r="U39" s="221"/>
      <c r="V39" s="249"/>
      <c r="W39" s="246"/>
      <c r="X39" s="221"/>
      <c r="Y39" s="221"/>
      <c r="Z39" s="249"/>
    </row>
    <row r="40" spans="1:28" ht="20.100000000000001" customHeight="1" x14ac:dyDescent="0.25">
      <c r="B40" s="273" t="s">
        <v>145</v>
      </c>
      <c r="C40" s="274"/>
      <c r="D40" s="321"/>
      <c r="E40" s="275">
        <f t="shared" ref="E40:Z40" si="12">E$38/E$36</f>
        <v>33.816044994440745</v>
      </c>
      <c r="F40" s="275">
        <f t="shared" si="12"/>
        <v>0</v>
      </c>
      <c r="G40" s="275">
        <f t="shared" si="12"/>
        <v>117.35935995211121</v>
      </c>
      <c r="H40" s="275">
        <f t="shared" si="12"/>
        <v>71.485238947645996</v>
      </c>
      <c r="I40" s="275">
        <f t="shared" si="12"/>
        <v>71.767730625077661</v>
      </c>
      <c r="J40" s="275">
        <f t="shared" si="12"/>
        <v>88.881116542153478</v>
      </c>
      <c r="K40" s="275">
        <f t="shared" si="12"/>
        <v>68.105125546385949</v>
      </c>
      <c r="L40" s="274">
        <f t="shared" si="12"/>
        <v>11.367227724773622</v>
      </c>
      <c r="M40" s="275">
        <f>M$38/M$36</f>
        <v>0</v>
      </c>
      <c r="N40" s="275">
        <f t="shared" si="12"/>
        <v>89.994596641905105</v>
      </c>
      <c r="O40" s="275">
        <f t="shared" si="12"/>
        <v>58.364898805244799</v>
      </c>
      <c r="P40" s="275">
        <f t="shared" si="12"/>
        <v>139.74044063933809</v>
      </c>
      <c r="Q40" s="275">
        <f>Q$38/Q$36</f>
        <v>92.330511290832987</v>
      </c>
      <c r="R40" s="275">
        <f t="shared" si="12"/>
        <v>99.806593159375552</v>
      </c>
      <c r="S40" s="275">
        <f t="shared" si="12"/>
        <v>82.415471371814988</v>
      </c>
      <c r="T40" s="275">
        <f t="shared" si="12"/>
        <v>93.311971381946563</v>
      </c>
      <c r="U40" s="275">
        <f t="shared" si="12"/>
        <v>96.092614557883238</v>
      </c>
      <c r="V40" s="274">
        <f t="shared" si="12"/>
        <v>104.05748619648107</v>
      </c>
      <c r="W40" s="275">
        <f t="shared" si="12"/>
        <v>70.865682990521108</v>
      </c>
      <c r="X40" s="275">
        <f t="shared" si="12"/>
        <v>84.51588022010111</v>
      </c>
      <c r="Y40" s="275">
        <f t="shared" si="12"/>
        <v>103.82546090843934</v>
      </c>
      <c r="Z40" s="274">
        <f t="shared" si="12"/>
        <v>230.74223707352138</v>
      </c>
      <c r="AA40" s="191"/>
    </row>
    <row r="41" spans="1:28" ht="20.100000000000001" customHeight="1" thickBot="1" x14ac:dyDescent="0.3">
      <c r="B41" s="276"/>
      <c r="C41" s="272"/>
      <c r="D41" s="320"/>
      <c r="E41" s="277"/>
      <c r="F41" s="277"/>
      <c r="G41" s="277"/>
      <c r="H41" s="220"/>
      <c r="I41" s="220"/>
      <c r="J41" s="220"/>
      <c r="K41" s="220"/>
      <c r="L41" s="278"/>
      <c r="M41" s="220"/>
      <c r="N41" s="220"/>
      <c r="O41" s="220"/>
      <c r="P41" s="220"/>
      <c r="Q41" s="277"/>
      <c r="R41" s="220"/>
      <c r="S41" s="220"/>
      <c r="T41" s="220"/>
      <c r="U41" s="220"/>
      <c r="V41" s="278"/>
      <c r="W41" s="277"/>
      <c r="X41" s="220"/>
      <c r="Y41" s="220"/>
      <c r="Z41" s="278"/>
      <c r="AA41" s="250"/>
    </row>
    <row r="42" spans="1:28" ht="20.100000000000001" customHeight="1" thickBot="1" x14ac:dyDescent="0.35">
      <c r="A42" s="185"/>
      <c r="B42" s="279" t="s">
        <v>146</v>
      </c>
      <c r="C42" s="280"/>
      <c r="D42" s="322"/>
      <c r="E42" s="281">
        <f t="shared" ref="E42:F42" si="13">E40*E36</f>
        <v>676903.57635641145</v>
      </c>
      <c r="F42" s="281">
        <f t="shared" si="13"/>
        <v>0</v>
      </c>
      <c r="G42" s="281">
        <f t="shared" ref="G42:Z42" si="14">G40*G36</f>
        <v>293651.1738863287</v>
      </c>
      <c r="H42" s="281">
        <f t="shared" si="14"/>
        <v>447167.66394019785</v>
      </c>
      <c r="I42" s="281">
        <f t="shared" si="14"/>
        <v>359147.80642654246</v>
      </c>
      <c r="J42" s="281">
        <f t="shared" si="14"/>
        <v>444788.45521279512</v>
      </c>
      <c r="K42" s="281">
        <f t="shared" si="14"/>
        <v>451585.17984600237</v>
      </c>
      <c r="L42" s="282">
        <f t="shared" si="14"/>
        <v>14221.276285824477</v>
      </c>
      <c r="M42" s="281">
        <f>M40*M36</f>
        <v>0</v>
      </c>
      <c r="N42" s="281">
        <f t="shared" si="14"/>
        <v>562950.81530151714</v>
      </c>
      <c r="O42" s="281">
        <f t="shared" si="14"/>
        <v>511132.8460907315</v>
      </c>
      <c r="P42" s="281">
        <f t="shared" si="14"/>
        <v>87413.020252238261</v>
      </c>
      <c r="Q42" s="281">
        <f>Q40*Q36</f>
        <v>1039613.1477466899</v>
      </c>
      <c r="R42" s="281">
        <f t="shared" si="14"/>
        <v>124865.72547262185</v>
      </c>
      <c r="S42" s="281">
        <f t="shared" si="14"/>
        <v>103108.09433778454</v>
      </c>
      <c r="T42" s="281">
        <f t="shared" si="14"/>
        <v>700442.72425660572</v>
      </c>
      <c r="U42" s="281">
        <f t="shared" si="14"/>
        <v>2163946.5459268792</v>
      </c>
      <c r="V42" s="282">
        <f t="shared" si="14"/>
        <v>3710241.710133668</v>
      </c>
      <c r="W42" s="281">
        <f t="shared" si="14"/>
        <v>1684509.9919229902</v>
      </c>
      <c r="X42" s="281">
        <f t="shared" si="14"/>
        <v>2326189.0822918415</v>
      </c>
      <c r="Y42" s="281">
        <f t="shared" si="14"/>
        <v>870287.37574150332</v>
      </c>
      <c r="Z42" s="282">
        <f t="shared" si="14"/>
        <v>288676.28798182704</v>
      </c>
      <c r="AB42" s="157"/>
    </row>
    <row r="43" spans="1:28" ht="15" x14ac:dyDescent="0.25">
      <c r="A43" s="185"/>
      <c r="B43" s="283"/>
      <c r="C43" s="284"/>
      <c r="D43" s="284"/>
      <c r="E43" s="284"/>
      <c r="F43" s="210"/>
      <c r="G43" s="210"/>
      <c r="H43" s="210"/>
      <c r="I43" s="210"/>
      <c r="J43" s="210"/>
      <c r="K43" s="210"/>
      <c r="L43" s="285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B43" s="157"/>
    </row>
  </sheetData>
  <mergeCells count="2">
    <mergeCell ref="F6:L6"/>
    <mergeCell ref="M6:V6"/>
  </mergeCells>
  <pageMargins left="0.25" right="0.25" top="0.5" bottom="0.5" header="0.3" footer="0.3"/>
  <pageSetup paperSize="5" scale="41" fitToHeight="0" orientation="landscape" r:id="rId1"/>
  <headerFooter>
    <oddFooter>&amp;L&amp;Z&amp;F&amp;RMVA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5CE97-A1E0-4E34-BC04-B3B056860BC3}">
  <sheetPr>
    <tabColor theme="5" tint="0.59999389629810485"/>
    <pageSetUpPr fitToPage="1"/>
  </sheetPr>
  <dimension ref="A1:AB43"/>
  <sheetViews>
    <sheetView workbookViewId="0">
      <selection activeCell="E11" sqref="E11"/>
    </sheetView>
  </sheetViews>
  <sheetFormatPr defaultColWidth="7.21875" defaultRowHeight="14.25" x14ac:dyDescent="0.2"/>
  <cols>
    <col min="1" max="1" width="12.33203125" style="155" customWidth="1"/>
    <col min="2" max="2" width="44.5546875" style="155" customWidth="1"/>
    <col min="3" max="3" width="14.6640625" style="155" bestFit="1" customWidth="1"/>
    <col min="4" max="4" width="2.21875" style="155" customWidth="1"/>
    <col min="5" max="5" width="13" style="155" bestFit="1" customWidth="1"/>
    <col min="6" max="6" width="12.77734375" style="155" bestFit="1" customWidth="1"/>
    <col min="7" max="7" width="12.6640625" style="155" bestFit="1" customWidth="1"/>
    <col min="8" max="8" width="12.6640625" style="157" bestFit="1" customWidth="1"/>
    <col min="9" max="10" width="12.6640625" style="155" bestFit="1" customWidth="1"/>
    <col min="11" max="11" width="12.6640625" style="157" bestFit="1" customWidth="1"/>
    <col min="12" max="12" width="11.33203125" style="157" bestFit="1" customWidth="1"/>
    <col min="13" max="13" width="12.77734375" style="157" bestFit="1" customWidth="1"/>
    <col min="14" max="15" width="12.6640625" style="157" bestFit="1" customWidth="1"/>
    <col min="16" max="16" width="11.33203125" style="157" bestFit="1" customWidth="1"/>
    <col min="17" max="18" width="12.6640625" style="157" bestFit="1" customWidth="1"/>
    <col min="19" max="19" width="11.33203125" style="157" bestFit="1" customWidth="1"/>
    <col min="20" max="20" width="12.6640625" style="157" bestFit="1" customWidth="1"/>
    <col min="21" max="21" width="14.77734375" style="157" bestFit="1" customWidth="1"/>
    <col min="22" max="22" width="12.21875" style="157" customWidth="1"/>
    <col min="23" max="24" width="14.77734375" style="155" bestFit="1" customWidth="1"/>
    <col min="25" max="25" width="13.5546875" style="157" bestFit="1" customWidth="1"/>
    <col min="26" max="26" width="12.6640625" style="155" bestFit="1" customWidth="1"/>
    <col min="27" max="27" width="14.21875" style="155" customWidth="1"/>
    <col min="28" max="28" width="14.33203125" style="155" customWidth="1"/>
    <col min="29" max="16384" width="7.21875" style="155"/>
  </cols>
  <sheetData>
    <row r="1" spans="1:27" ht="26.25" x14ac:dyDescent="0.4">
      <c r="B1" s="156" t="s">
        <v>87</v>
      </c>
    </row>
    <row r="2" spans="1:27" ht="26.25" x14ac:dyDescent="0.4">
      <c r="B2" s="156" t="s">
        <v>88</v>
      </c>
    </row>
    <row r="3" spans="1:27" ht="20.25" x14ac:dyDescent="0.3">
      <c r="B3" s="158" t="s">
        <v>827</v>
      </c>
    </row>
    <row r="4" spans="1:27" ht="18" x14ac:dyDescent="0.25">
      <c r="A4" s="159"/>
    </row>
    <row r="5" spans="1:27" ht="15" thickBot="1" x14ac:dyDescent="0.25"/>
    <row r="6" spans="1:27" ht="32.25" customHeight="1" x14ac:dyDescent="0.2">
      <c r="C6" s="160" t="s">
        <v>90</v>
      </c>
      <c r="D6" s="304"/>
      <c r="E6" s="292" t="s">
        <v>813</v>
      </c>
      <c r="F6" s="918" t="s">
        <v>91</v>
      </c>
      <c r="G6" s="919"/>
      <c r="H6" s="919"/>
      <c r="I6" s="919"/>
      <c r="J6" s="919"/>
      <c r="K6" s="919"/>
      <c r="L6" s="920"/>
      <c r="M6" s="918" t="s">
        <v>92</v>
      </c>
      <c r="N6" s="919"/>
      <c r="O6" s="919"/>
      <c r="P6" s="919"/>
      <c r="Q6" s="919"/>
      <c r="R6" s="919"/>
      <c r="S6" s="919"/>
      <c r="T6" s="919"/>
      <c r="U6" s="919"/>
      <c r="V6" s="920"/>
      <c r="W6" s="161" t="s">
        <v>93</v>
      </c>
      <c r="X6" s="162"/>
      <c r="Y6" s="162"/>
      <c r="Z6" s="163"/>
    </row>
    <row r="7" spans="1:27" s="164" customFormat="1" ht="21.75" customHeight="1" x14ac:dyDescent="0.25">
      <c r="B7" s="165" t="s">
        <v>94</v>
      </c>
      <c r="C7" s="166" t="s">
        <v>95</v>
      </c>
      <c r="D7" s="305"/>
      <c r="E7" s="289">
        <v>931205</v>
      </c>
      <c r="F7" s="168">
        <v>931301</v>
      </c>
      <c r="G7" s="167">
        <v>931302</v>
      </c>
      <c r="H7" s="168">
        <v>931305</v>
      </c>
      <c r="I7" s="168">
        <v>931306</v>
      </c>
      <c r="J7" s="168">
        <v>931303</v>
      </c>
      <c r="K7" s="168">
        <v>931307</v>
      </c>
      <c r="L7" s="169">
        <v>931304</v>
      </c>
      <c r="M7" s="168">
        <v>931400</v>
      </c>
      <c r="N7" s="168">
        <v>931402</v>
      </c>
      <c r="O7" s="168">
        <v>931403</v>
      </c>
      <c r="P7" s="168">
        <v>931404</v>
      </c>
      <c r="Q7" s="167">
        <v>931405</v>
      </c>
      <c r="R7" s="168">
        <v>931406</v>
      </c>
      <c r="S7" s="168">
        <v>931404</v>
      </c>
      <c r="T7" s="168">
        <v>931421</v>
      </c>
      <c r="U7" s="168">
        <v>931409</v>
      </c>
      <c r="V7" s="169">
        <v>931750</v>
      </c>
      <c r="W7" s="167">
        <v>931170</v>
      </c>
      <c r="X7" s="168">
        <v>931150</v>
      </c>
      <c r="Y7" s="168">
        <v>931116</v>
      </c>
      <c r="Z7" s="169">
        <v>931101</v>
      </c>
    </row>
    <row r="8" spans="1:27" s="170" customFormat="1" ht="15" x14ac:dyDescent="0.25">
      <c r="B8" s="165" t="s">
        <v>96</v>
      </c>
      <c r="C8" s="176" t="s">
        <v>814</v>
      </c>
      <c r="D8" s="306"/>
      <c r="E8" s="291" t="s">
        <v>814</v>
      </c>
      <c r="F8" s="172" t="s">
        <v>815</v>
      </c>
      <c r="G8" s="172" t="s">
        <v>815</v>
      </c>
      <c r="H8" s="172" t="s">
        <v>815</v>
      </c>
      <c r="I8" s="172" t="s">
        <v>815</v>
      </c>
      <c r="J8" s="172" t="s">
        <v>815</v>
      </c>
      <c r="K8" s="172" t="s">
        <v>815</v>
      </c>
      <c r="L8" s="172" t="s">
        <v>815</v>
      </c>
      <c r="M8" s="172" t="s">
        <v>819</v>
      </c>
      <c r="N8" s="172" t="s">
        <v>819</v>
      </c>
      <c r="O8" s="172" t="s">
        <v>819</v>
      </c>
      <c r="P8" s="172" t="s">
        <v>819</v>
      </c>
      <c r="Q8" s="172" t="s">
        <v>819</v>
      </c>
      <c r="R8" s="172" t="s">
        <v>819</v>
      </c>
      <c r="S8" s="172" t="s">
        <v>819</v>
      </c>
      <c r="T8" s="172" t="s">
        <v>819</v>
      </c>
      <c r="U8" s="172" t="s">
        <v>819</v>
      </c>
      <c r="V8" s="172" t="s">
        <v>819</v>
      </c>
      <c r="W8" s="172" t="s">
        <v>816</v>
      </c>
      <c r="X8" s="172" t="s">
        <v>816</v>
      </c>
      <c r="Y8" s="172" t="s">
        <v>816</v>
      </c>
      <c r="Z8" s="172" t="s">
        <v>816</v>
      </c>
    </row>
    <row r="9" spans="1:27" ht="18" customHeight="1" thickBot="1" x14ac:dyDescent="0.3">
      <c r="B9" s="175" t="s">
        <v>97</v>
      </c>
      <c r="C9" s="176" t="s">
        <v>826</v>
      </c>
      <c r="D9" s="307"/>
      <c r="E9" s="293" t="s">
        <v>812</v>
      </c>
      <c r="F9" s="178" t="s">
        <v>100</v>
      </c>
      <c r="G9" s="177" t="s">
        <v>99</v>
      </c>
      <c r="H9" s="178" t="s">
        <v>101</v>
      </c>
      <c r="I9" s="178" t="s">
        <v>102</v>
      </c>
      <c r="J9" s="178" t="s">
        <v>103</v>
      </c>
      <c r="K9" s="178" t="s">
        <v>104</v>
      </c>
      <c r="L9" s="179" t="s">
        <v>105</v>
      </c>
      <c r="M9" s="178" t="s">
        <v>113</v>
      </c>
      <c r="N9" s="178" t="s">
        <v>107</v>
      </c>
      <c r="O9" s="178" t="s">
        <v>108</v>
      </c>
      <c r="P9" s="178" t="s">
        <v>109</v>
      </c>
      <c r="Q9" s="177" t="s">
        <v>106</v>
      </c>
      <c r="R9" s="178" t="s">
        <v>110</v>
      </c>
      <c r="S9" s="178" t="s">
        <v>111</v>
      </c>
      <c r="T9" s="178" t="s">
        <v>112</v>
      </c>
      <c r="U9" s="178" t="s">
        <v>114</v>
      </c>
      <c r="V9" s="179" t="s">
        <v>115</v>
      </c>
      <c r="W9" s="177" t="s">
        <v>116</v>
      </c>
      <c r="X9" s="178" t="s">
        <v>117</v>
      </c>
      <c r="Y9" s="178" t="s">
        <v>118</v>
      </c>
      <c r="Z9" s="179" t="s">
        <v>119</v>
      </c>
    </row>
    <row r="10" spans="1:27" ht="20.100000000000001" customHeight="1" x14ac:dyDescent="0.25">
      <c r="B10" s="180" t="s">
        <v>818</v>
      </c>
      <c r="C10" s="181"/>
      <c r="D10" s="308"/>
      <c r="E10" s="181"/>
      <c r="F10" s="183"/>
      <c r="G10" s="182"/>
      <c r="H10" s="183"/>
      <c r="I10" s="182"/>
      <c r="J10" s="183"/>
      <c r="K10" s="184"/>
      <c r="L10" s="184"/>
      <c r="M10" s="183"/>
      <c r="N10" s="183"/>
      <c r="O10" s="183"/>
      <c r="P10" s="183"/>
      <c r="Q10" s="182"/>
      <c r="R10" s="183"/>
      <c r="S10" s="183"/>
      <c r="T10" s="183"/>
      <c r="U10" s="183"/>
      <c r="V10" s="184"/>
      <c r="W10" s="182"/>
      <c r="X10" s="183"/>
      <c r="Y10" s="183"/>
      <c r="Z10" s="184"/>
    </row>
    <row r="11" spans="1:27" ht="20.100000000000001" customHeight="1" x14ac:dyDescent="0.25">
      <c r="A11" s="185"/>
      <c r="B11" s="186" t="s">
        <v>74</v>
      </c>
      <c r="C11" s="187">
        <f>'PARKS_Alloc FY24-25'!C11*1.09</f>
        <v>3726442.95</v>
      </c>
      <c r="D11" s="309"/>
      <c r="E11" s="188">
        <f>'PARKS_Alloc FY24-25'!E11*1.09</f>
        <v>304576.92330000002</v>
      </c>
      <c r="F11" s="188">
        <f>'PARKS_Alloc FY24-25'!F11*1.09</f>
        <v>178243.34000000003</v>
      </c>
      <c r="G11" s="188">
        <f>'PARKS_Alloc FY24-25'!G11*1.09</f>
        <v>87961.91</v>
      </c>
      <c r="H11" s="188">
        <f>'PARKS_Alloc FY24-25'!H11*1.09</f>
        <v>161875.90000000002</v>
      </c>
      <c r="I11" s="188">
        <f>'PARKS_Alloc FY24-25'!I11*1.09</f>
        <v>107190.21785798999</v>
      </c>
      <c r="J11" s="188">
        <f>'PARKS_Alloc FY24-25'!J11*1.09</f>
        <v>128654.88</v>
      </c>
      <c r="K11" s="188">
        <f>'PARKS_Alloc FY24-25'!K11*1.09</f>
        <v>146356.48000000001</v>
      </c>
      <c r="L11" s="188">
        <f>'PARKS_Alloc FY24-25'!L11*1.09</f>
        <v>0</v>
      </c>
      <c r="M11" s="188">
        <f>'PARKS_Alloc FY24-25'!M11*1.09</f>
        <v>141850.42000000001</v>
      </c>
      <c r="N11" s="188">
        <f>'PARKS_Alloc FY24-25'!N11*1.09</f>
        <v>170478.18000000002</v>
      </c>
      <c r="O11" s="188">
        <f>'PARKS_Alloc FY24-25'!O11*1.09</f>
        <v>172788.98</v>
      </c>
      <c r="P11" s="188">
        <f>'PARKS_Alloc FY24-25'!P11*1.09</f>
        <v>14994.04</v>
      </c>
      <c r="Q11" s="188">
        <f>'PARKS_Alloc FY24-25'!Q11*1.09</f>
        <v>289204.25</v>
      </c>
      <c r="R11" s="188">
        <f>'PARKS_Alloc FY24-25'!R11*1.09</f>
        <v>30499.29</v>
      </c>
      <c r="S11" s="188">
        <f>'PARKS_Alloc FY24-25'!S11*1.09</f>
        <v>30499.29</v>
      </c>
      <c r="T11" s="188">
        <f>'PARKS_Alloc FY24-25'!T11*1.09</f>
        <v>181398.89</v>
      </c>
      <c r="U11" s="188">
        <f>'PARKS_Alloc FY24-25'!U11*1.09</f>
        <v>511534.82000000007</v>
      </c>
      <c r="V11" s="188">
        <f>'PARKS_Alloc FY24-25'!V11*1.09</f>
        <v>775959.01</v>
      </c>
      <c r="W11" s="188">
        <f>'PARKS_Alloc FY24-25'!W11*1.09</f>
        <v>585921.87</v>
      </c>
      <c r="X11" s="188">
        <f>'PARKS_Alloc FY24-25'!X11*1.09</f>
        <v>773405.14</v>
      </c>
      <c r="Y11" s="188">
        <f>'PARKS_Alloc FY24-25'!Y11*1.09</f>
        <v>289922.56</v>
      </c>
      <c r="Z11" s="188">
        <f>'PARKS_Alloc FY24-25'!Z11*1.09</f>
        <v>0</v>
      </c>
    </row>
    <row r="12" spans="1:27" ht="20.100000000000001" customHeight="1" x14ac:dyDescent="0.25">
      <c r="A12" s="185"/>
      <c r="B12" s="186" t="s">
        <v>21</v>
      </c>
      <c r="C12" s="187">
        <f>'PARKS_Alloc FY24-25'!C12*1.09</f>
        <v>4319562.09</v>
      </c>
      <c r="D12" s="309"/>
      <c r="E12" s="188">
        <f>'PARKS_Alloc FY24-25'!E12*1.09</f>
        <v>197378.81320000003</v>
      </c>
      <c r="F12" s="188">
        <f>'PARKS_Alloc FY24-25'!F12*1.09</f>
        <v>74225.73000000001</v>
      </c>
      <c r="G12" s="188">
        <f>'PARKS_Alloc FY24-25'!G12*1.09</f>
        <v>59689.490000000005</v>
      </c>
      <c r="H12" s="188">
        <f>'PARKS_Alloc FY24-25'!H12*1.09</f>
        <v>84260.27</v>
      </c>
      <c r="I12" s="188">
        <f>'PARKS_Alloc FY24-25'!I12*1.09</f>
        <v>55051.54</v>
      </c>
      <c r="J12" s="188">
        <f>'PARKS_Alloc FY24-25'!J12*1.09</f>
        <v>78677.290000000008</v>
      </c>
      <c r="K12" s="188">
        <f>'PARKS_Alloc FY24-25'!K12*1.09</f>
        <v>98945.840000000011</v>
      </c>
      <c r="L12" s="188">
        <f>'PARKS_Alloc FY24-25'!L12*1.09</f>
        <v>10913.08</v>
      </c>
      <c r="M12" s="188">
        <f>'PARKS_Alloc FY24-25'!M12*1.09</f>
        <v>84318.040000000008</v>
      </c>
      <c r="N12" s="188">
        <f>'PARKS_Alloc FY24-25'!N12*1.09</f>
        <v>93339.97</v>
      </c>
      <c r="O12" s="188">
        <f>'PARKS_Alloc FY24-25'!O12*1.09</f>
        <v>109349.89000000001</v>
      </c>
      <c r="P12" s="188">
        <f>'PARKS_Alloc FY24-25'!P12*1.09</f>
        <v>8588.11</v>
      </c>
      <c r="Q12" s="188">
        <f>'PARKS_Alloc FY24-25'!Q12*1.09</f>
        <v>159289.33000000002</v>
      </c>
      <c r="R12" s="188">
        <f>'PARKS_Alloc FY24-25'!R12*1.09</f>
        <v>17373.510000000002</v>
      </c>
      <c r="S12" s="188">
        <f>'PARKS_Alloc FY24-25'!S12*1.09</f>
        <v>17373.510000000002</v>
      </c>
      <c r="T12" s="188">
        <f>'PARKS_Alloc FY24-25'!T12*1.09</f>
        <v>110524.91</v>
      </c>
      <c r="U12" s="188">
        <f>'PARKS_Alloc FY24-25'!U12*1.09</f>
        <v>265920.76</v>
      </c>
      <c r="V12" s="188">
        <f>'PARKS_Alloc FY24-25'!V12*1.09</f>
        <v>460199.09</v>
      </c>
      <c r="W12" s="188">
        <f>'PARKS_Alloc FY24-25'!W12*1.09</f>
        <v>284248.02</v>
      </c>
      <c r="X12" s="188">
        <f>'PARKS_Alloc FY24-25'!X12*1.09</f>
        <v>588674.12</v>
      </c>
      <c r="Y12" s="188">
        <f>'PARKS_Alloc FY24-25'!Y12*1.09</f>
        <v>152488.82</v>
      </c>
      <c r="Z12" s="188">
        <f>'PARKS_Alloc FY24-25'!Z12*1.09</f>
        <v>0</v>
      </c>
    </row>
    <row r="13" spans="1:27" ht="20.100000000000001" customHeight="1" x14ac:dyDescent="0.25">
      <c r="A13" s="185"/>
      <c r="B13" s="186" t="s">
        <v>121</v>
      </c>
      <c r="C13" s="187">
        <f>'PARKS_Alloc FY24-25'!C13*1.09</f>
        <v>3648163.5100000002</v>
      </c>
      <c r="D13" s="309"/>
      <c r="E13" s="188">
        <f>'PARKS_Alloc FY24-25'!E13*1.09</f>
        <v>104536.45000000001</v>
      </c>
      <c r="F13" s="188">
        <f>'PARKS_Alloc FY24-25'!F13*1.09</f>
        <v>15750.500000000002</v>
      </c>
      <c r="G13" s="188">
        <f>'PARKS_Alloc FY24-25'!G13*1.09</f>
        <v>77471.75</v>
      </c>
      <c r="H13" s="188">
        <f>'PARKS_Alloc FY24-25'!H13*1.09</f>
        <v>96301.5</v>
      </c>
      <c r="I13" s="188">
        <f>'PARKS_Alloc FY24-25'!I13*1.09</f>
        <v>112815.00000000001</v>
      </c>
      <c r="J13" s="188">
        <f>'PARKS_Alloc FY24-25'!J13*1.09</f>
        <v>133116.25</v>
      </c>
      <c r="K13" s="188">
        <f>'PARKS_Alloc FY24-25'!K13*1.09</f>
        <v>100688.75000000001</v>
      </c>
      <c r="L13" s="188">
        <f>'PARKS_Alloc FY24-25'!L13*1.09</f>
        <v>0</v>
      </c>
      <c r="M13" s="188">
        <f>'PARKS_Alloc FY24-25'!M13*1.09</f>
        <v>14307.34</v>
      </c>
      <c r="N13" s="188">
        <f>'PARKS_Alloc FY24-25'!N13*1.09</f>
        <v>215275.00000000003</v>
      </c>
      <c r="O13" s="188">
        <f>'PARKS_Alloc FY24-25'!O13*1.09</f>
        <v>153744.5</v>
      </c>
      <c r="P13" s="188">
        <f>'PARKS_Alloc FY24-25'!P13*1.09</f>
        <v>51148.250000000007</v>
      </c>
      <c r="Q13" s="188">
        <f>'PARKS_Alloc FY24-25'!Q13*1.09</f>
        <v>434833.7</v>
      </c>
      <c r="R13" s="188">
        <f>'PARKS_Alloc FY24-25'!R13*1.09</f>
        <v>57066.950000000004</v>
      </c>
      <c r="S13" s="188">
        <f>'PARKS_Alloc FY24-25'!S13*1.09</f>
        <v>39349</v>
      </c>
      <c r="T13" s="188">
        <f>'PARKS_Alloc FY24-25'!T13*1.09</f>
        <v>301442.77</v>
      </c>
      <c r="U13" s="188">
        <f>'PARKS_Alloc FY24-25'!U13*1.09</f>
        <v>1067077.3</v>
      </c>
      <c r="V13" s="188">
        <f>'PARKS_Alloc FY24-25'!V13*1.09</f>
        <v>1794201.04</v>
      </c>
      <c r="W13" s="188">
        <f>'PARKS_Alloc FY24-25'!W13*1.09</f>
        <v>627070.46000000008</v>
      </c>
      <c r="X13" s="188">
        <f>'PARKS_Alloc FY24-25'!X13*1.09</f>
        <v>718338.34000000008</v>
      </c>
      <c r="Y13" s="188">
        <f>'PARKS_Alloc FY24-25'!Y13*1.09</f>
        <v>207457.52000000002</v>
      </c>
      <c r="Z13" s="188">
        <f>'PARKS_Alloc FY24-25'!Z13*1.09</f>
        <v>150420</v>
      </c>
      <c r="AA13" s="191"/>
    </row>
    <row r="14" spans="1:27" ht="20.100000000000001" customHeight="1" x14ac:dyDescent="0.25">
      <c r="A14" s="185"/>
      <c r="B14" s="186" t="s">
        <v>122</v>
      </c>
      <c r="C14" s="187">
        <f>'PARKS_Alloc FY24-25'!C14*1.09</f>
        <v>488781.07</v>
      </c>
      <c r="D14" s="309"/>
      <c r="E14" s="188">
        <f>'PARKS_Alloc FY24-25'!E14*1.09</f>
        <v>3379.0000000000005</v>
      </c>
      <c r="F14" s="188">
        <f>'PARKS_Alloc FY24-25'!F14*1.09</f>
        <v>381.5</v>
      </c>
      <c r="G14" s="188">
        <f>'PARKS_Alloc FY24-25'!G14*1.09</f>
        <v>218.00000000000003</v>
      </c>
      <c r="H14" s="188">
        <f>'PARKS_Alloc FY24-25'!H14*1.09</f>
        <v>708.5</v>
      </c>
      <c r="I14" s="188">
        <f>'PARKS_Alloc FY24-25'!I14*1.09</f>
        <v>545</v>
      </c>
      <c r="J14" s="188">
        <f>'PARKS_Alloc FY24-25'!J14*1.09</f>
        <v>872.00000000000011</v>
      </c>
      <c r="K14" s="188">
        <f>'PARKS_Alloc FY24-25'!K14*1.09</f>
        <v>545</v>
      </c>
      <c r="L14" s="188">
        <f>'PARKS_Alloc FY24-25'!L14*1.09</f>
        <v>0</v>
      </c>
      <c r="M14" s="188">
        <f>'PARKS_Alloc FY24-25'!M14*1.09</f>
        <v>3344.1200000000003</v>
      </c>
      <c r="N14" s="188">
        <f>'PARKS_Alloc FY24-25'!N14*1.09</f>
        <v>2180</v>
      </c>
      <c r="O14" s="188">
        <f>'PARKS_Alloc FY24-25'!O14*1.09</f>
        <v>1090</v>
      </c>
      <c r="P14" s="188">
        <f>'PARKS_Alloc FY24-25'!P14*1.09</f>
        <v>0</v>
      </c>
      <c r="Q14" s="188">
        <f>'PARKS_Alloc FY24-25'!Q14*1.09</f>
        <v>5450</v>
      </c>
      <c r="R14" s="188">
        <f>'PARKS_Alloc FY24-25'!R14*1.09</f>
        <v>1809.4</v>
      </c>
      <c r="S14" s="188">
        <f>'PARKS_Alloc FY24-25'!S14*1.09</f>
        <v>926.50000000000011</v>
      </c>
      <c r="T14" s="188">
        <f>'PARKS_Alloc FY24-25'!T14*1.09</f>
        <v>5450</v>
      </c>
      <c r="U14" s="188">
        <f>'PARKS_Alloc FY24-25'!U14*1.09</f>
        <v>5450</v>
      </c>
      <c r="V14" s="188">
        <f>'PARKS_Alloc FY24-25'!V14*1.09</f>
        <v>312464.85000000003</v>
      </c>
      <c r="W14" s="188">
        <f>'PARKS_Alloc FY24-25'!W14*1.09</f>
        <v>20456.030000000002</v>
      </c>
      <c r="X14" s="188">
        <f>'PARKS_Alloc FY24-25'!X14*1.09</f>
        <v>15413.69</v>
      </c>
      <c r="Y14" s="188">
        <f>'PARKS_Alloc FY24-25'!Y14*1.09</f>
        <v>14335.68</v>
      </c>
      <c r="Z14" s="188">
        <f>'PARKS_Alloc FY24-25'!Z14*1.09</f>
        <v>669.2600000000001</v>
      </c>
      <c r="AA14" s="191"/>
    </row>
    <row r="15" spans="1:27" ht="20.100000000000001" customHeight="1" x14ac:dyDescent="0.25">
      <c r="A15" s="185"/>
      <c r="B15" s="186" t="s">
        <v>123</v>
      </c>
      <c r="C15" s="187">
        <f>'PARKS_Alloc FY24-25'!C15*1.09</f>
        <v>0</v>
      </c>
      <c r="D15" s="309"/>
      <c r="E15" s="188">
        <f>'PARKS_Alloc FY24-25'!E15*1.09</f>
        <v>0</v>
      </c>
      <c r="F15" s="188">
        <f>'PARKS_Alloc FY24-25'!F15*1.09</f>
        <v>0</v>
      </c>
      <c r="G15" s="188">
        <f>'PARKS_Alloc FY24-25'!G15*1.09</f>
        <v>0</v>
      </c>
      <c r="H15" s="188">
        <f>'PARKS_Alloc FY24-25'!H15*1.09</f>
        <v>0</v>
      </c>
      <c r="I15" s="188">
        <f>'PARKS_Alloc FY24-25'!I15*1.09</f>
        <v>0</v>
      </c>
      <c r="J15" s="188">
        <f>'PARKS_Alloc FY24-25'!J15*1.09</f>
        <v>0</v>
      </c>
      <c r="K15" s="188">
        <f>'PARKS_Alloc FY24-25'!K15*1.09</f>
        <v>0</v>
      </c>
      <c r="L15" s="188">
        <f>'PARKS_Alloc FY24-25'!L15*1.09</f>
        <v>0</v>
      </c>
      <c r="M15" s="188">
        <f>'PARKS_Alloc FY24-25'!M15*1.09</f>
        <v>0</v>
      </c>
      <c r="N15" s="188">
        <f>'PARKS_Alloc FY24-25'!N15*1.09</f>
        <v>0</v>
      </c>
      <c r="O15" s="188">
        <f>'PARKS_Alloc FY24-25'!O15*1.09</f>
        <v>0</v>
      </c>
      <c r="P15" s="188">
        <f>'PARKS_Alloc FY24-25'!P15*1.09</f>
        <v>0</v>
      </c>
      <c r="Q15" s="188">
        <f>'PARKS_Alloc FY24-25'!Q15*1.09</f>
        <v>0</v>
      </c>
      <c r="R15" s="188">
        <f>'PARKS_Alloc FY24-25'!R15*1.09</f>
        <v>0</v>
      </c>
      <c r="S15" s="188">
        <f>'PARKS_Alloc FY24-25'!S15*1.09</f>
        <v>0</v>
      </c>
      <c r="T15" s="188">
        <f>'PARKS_Alloc FY24-25'!T15*1.09</f>
        <v>0</v>
      </c>
      <c r="U15" s="188">
        <f>'PARKS_Alloc FY24-25'!U15*1.09</f>
        <v>0</v>
      </c>
      <c r="V15" s="188">
        <f>'PARKS_Alloc FY24-25'!V15*1.09</f>
        <v>0</v>
      </c>
      <c r="W15" s="188">
        <f>'PARKS_Alloc FY24-25'!W15*1.09</f>
        <v>0</v>
      </c>
      <c r="X15" s="188">
        <f>'PARKS_Alloc FY24-25'!X15*1.09</f>
        <v>0</v>
      </c>
      <c r="Y15" s="188">
        <f>'PARKS_Alloc FY24-25'!Y15*1.09</f>
        <v>119900.00000000001</v>
      </c>
      <c r="Z15" s="188">
        <f>'PARKS_Alloc FY24-25'!Z15*1.09</f>
        <v>0</v>
      </c>
      <c r="AA15" s="191"/>
    </row>
    <row r="16" spans="1:27" ht="20.100000000000001" customHeight="1" x14ac:dyDescent="0.25">
      <c r="A16" s="185"/>
      <c r="B16" s="186" t="s">
        <v>124</v>
      </c>
      <c r="C16" s="187">
        <f>'PARKS_Alloc FY24-25'!C16*1.09</f>
        <v>872000.00000000012</v>
      </c>
      <c r="D16" s="309"/>
      <c r="E16" s="188">
        <f>'PARKS_Alloc FY24-25'!E16*1.09</f>
        <v>0</v>
      </c>
      <c r="F16" s="188">
        <f>'PARKS_Alloc FY24-25'!F16*1.09</f>
        <v>0</v>
      </c>
      <c r="G16" s="188">
        <f>'PARKS_Alloc FY24-25'!G16*1.09</f>
        <v>0</v>
      </c>
      <c r="H16" s="188">
        <f>'PARKS_Alloc FY24-25'!H16*1.09</f>
        <v>0</v>
      </c>
      <c r="I16" s="188">
        <f>'PARKS_Alloc FY24-25'!I16*1.09</f>
        <v>0</v>
      </c>
      <c r="J16" s="188">
        <f>'PARKS_Alloc FY24-25'!J16*1.09</f>
        <v>0</v>
      </c>
      <c r="K16" s="188">
        <f>'PARKS_Alloc FY24-25'!K16*1.09</f>
        <v>0</v>
      </c>
      <c r="L16" s="188">
        <f>'PARKS_Alloc FY24-25'!L16*1.09</f>
        <v>0</v>
      </c>
      <c r="M16" s="188">
        <f>'PARKS_Alloc FY24-25'!M16*1.09</f>
        <v>0</v>
      </c>
      <c r="N16" s="188">
        <f>'PARKS_Alloc FY24-25'!N16*1.09</f>
        <v>0</v>
      </c>
      <c r="O16" s="188">
        <f>'PARKS_Alloc FY24-25'!O16*1.09</f>
        <v>0</v>
      </c>
      <c r="P16" s="188">
        <f>'PARKS_Alloc FY24-25'!P16*1.09</f>
        <v>0</v>
      </c>
      <c r="Q16" s="188">
        <f>'PARKS_Alloc FY24-25'!Q16*1.09</f>
        <v>0</v>
      </c>
      <c r="R16" s="188">
        <f>'PARKS_Alloc FY24-25'!R16*1.09</f>
        <v>0</v>
      </c>
      <c r="S16" s="188">
        <f>'PARKS_Alloc FY24-25'!S16*1.09</f>
        <v>0</v>
      </c>
      <c r="T16" s="188">
        <f>'PARKS_Alloc FY24-25'!T16*1.09</f>
        <v>0</v>
      </c>
      <c r="U16" s="188">
        <f>'PARKS_Alloc FY24-25'!U16*1.09</f>
        <v>0</v>
      </c>
      <c r="V16" s="188">
        <f>'PARKS_Alloc FY24-25'!V16*1.09</f>
        <v>0</v>
      </c>
      <c r="W16" s="188">
        <f>'PARKS_Alloc FY24-25'!W16*1.09</f>
        <v>0</v>
      </c>
      <c r="X16" s="188">
        <f>'PARKS_Alloc FY24-25'!X16*1.09</f>
        <v>0</v>
      </c>
      <c r="Y16" s="188">
        <f>'PARKS_Alloc FY24-25'!Y16*1.09</f>
        <v>0</v>
      </c>
      <c r="Z16" s="188">
        <f>'PARKS_Alloc FY24-25'!Z16*1.09</f>
        <v>109000.00000000001</v>
      </c>
      <c r="AA16" s="191"/>
    </row>
    <row r="17" spans="1:27" ht="20.100000000000001" customHeight="1" x14ac:dyDescent="0.25">
      <c r="B17" s="192" t="s">
        <v>125</v>
      </c>
      <c r="C17" s="193">
        <f>SUM(C11:C16)</f>
        <v>13054949.620000001</v>
      </c>
      <c r="D17" s="310"/>
      <c r="E17" s="193">
        <f>SUM(E11:E16)</f>
        <v>609871.18650000007</v>
      </c>
      <c r="F17" s="193">
        <f>SUM(F11:F16)</f>
        <v>268601.07000000007</v>
      </c>
      <c r="G17" s="193">
        <f>SUM(G11:G16)</f>
        <v>225341.15000000002</v>
      </c>
      <c r="H17" s="193">
        <f t="shared" ref="H17:Z17" si="0">SUM(H11:H16)</f>
        <v>343146.17000000004</v>
      </c>
      <c r="I17" s="193">
        <f t="shared" si="0"/>
        <v>275601.75785798999</v>
      </c>
      <c r="J17" s="193">
        <f t="shared" si="0"/>
        <v>341320.42000000004</v>
      </c>
      <c r="K17" s="193">
        <f t="shared" si="0"/>
        <v>346536.07</v>
      </c>
      <c r="L17" s="194">
        <f t="shared" si="0"/>
        <v>10913.08</v>
      </c>
      <c r="M17" s="193">
        <f>SUM(M11:M16)</f>
        <v>243819.92</v>
      </c>
      <c r="N17" s="193">
        <f t="shared" si="0"/>
        <v>481273.15</v>
      </c>
      <c r="O17" s="193">
        <f t="shared" si="0"/>
        <v>436973.37</v>
      </c>
      <c r="P17" s="193">
        <f t="shared" si="0"/>
        <v>74730.400000000009</v>
      </c>
      <c r="Q17" s="193">
        <f>SUM(Q11:Q16)</f>
        <v>888777.28</v>
      </c>
      <c r="R17" s="193">
        <f t="shared" si="0"/>
        <v>106749.15</v>
      </c>
      <c r="S17" s="193">
        <f t="shared" si="0"/>
        <v>88148.3</v>
      </c>
      <c r="T17" s="193">
        <f t="shared" si="0"/>
        <v>598816.57000000007</v>
      </c>
      <c r="U17" s="193">
        <f t="shared" si="0"/>
        <v>1849982.8800000001</v>
      </c>
      <c r="V17" s="194">
        <f t="shared" si="0"/>
        <v>3342823.99</v>
      </c>
      <c r="W17" s="193">
        <f t="shared" si="0"/>
        <v>1517696.3800000001</v>
      </c>
      <c r="X17" s="193">
        <f t="shared" si="0"/>
        <v>2095831.29</v>
      </c>
      <c r="Y17" s="193">
        <f t="shared" si="0"/>
        <v>784104.58000000007</v>
      </c>
      <c r="Z17" s="194">
        <f t="shared" si="0"/>
        <v>260089.26</v>
      </c>
    </row>
    <row r="18" spans="1:27" ht="20.100000000000001" customHeight="1" thickBot="1" x14ac:dyDescent="0.3">
      <c r="B18" s="195"/>
      <c r="C18" s="196"/>
      <c r="D18" s="311"/>
      <c r="E18" s="196"/>
      <c r="F18" s="198"/>
      <c r="G18" s="197"/>
      <c r="H18" s="199"/>
      <c r="I18" s="197"/>
      <c r="J18" s="198"/>
      <c r="K18" s="200"/>
      <c r="L18" s="200"/>
      <c r="M18" s="199"/>
      <c r="N18" s="199"/>
      <c r="O18" s="199"/>
      <c r="P18" s="199"/>
      <c r="Q18" s="201"/>
      <c r="R18" s="199"/>
      <c r="S18" s="199"/>
      <c r="T18" s="199"/>
      <c r="U18" s="199"/>
      <c r="V18" s="200"/>
      <c r="W18" s="197"/>
      <c r="X18" s="198"/>
      <c r="Y18" s="199"/>
      <c r="Z18" s="202"/>
    </row>
    <row r="19" spans="1:27" ht="20.100000000000001" customHeight="1" x14ac:dyDescent="0.25">
      <c r="B19" s="180" t="s">
        <v>126</v>
      </c>
      <c r="C19" s="181"/>
      <c r="D19" s="308"/>
      <c r="E19" s="290"/>
      <c r="F19" s="183"/>
      <c r="G19" s="182"/>
      <c r="H19" s="183"/>
      <c r="I19" s="182"/>
      <c r="J19" s="183"/>
      <c r="K19" s="184"/>
      <c r="L19" s="184"/>
      <c r="M19" s="183"/>
      <c r="N19" s="183"/>
      <c r="O19" s="183"/>
      <c r="P19" s="183"/>
      <c r="Q19" s="182"/>
      <c r="R19" s="183"/>
      <c r="S19" s="183"/>
      <c r="T19" s="183"/>
      <c r="U19" s="183"/>
      <c r="V19" s="184"/>
      <c r="W19" s="182"/>
      <c r="X19" s="183"/>
      <c r="Y19" s="183"/>
      <c r="Z19" s="184"/>
    </row>
    <row r="20" spans="1:27" ht="20.100000000000001" customHeight="1" x14ac:dyDescent="0.25">
      <c r="A20" s="185"/>
      <c r="B20" s="301" t="s">
        <v>90</v>
      </c>
      <c r="C20" s="325">
        <f>C17</f>
        <v>13054949.620000001</v>
      </c>
      <c r="D20" s="331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6"/>
      <c r="AA20" s="191"/>
    </row>
    <row r="21" spans="1:27" ht="20.100000000000001" customHeight="1" x14ac:dyDescent="0.3">
      <c r="A21" s="185"/>
      <c r="B21" s="324" t="s">
        <v>820</v>
      </c>
      <c r="C21" s="332">
        <f>SUM(C22:C25)</f>
        <v>-10108190.4</v>
      </c>
      <c r="D21" s="331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6"/>
      <c r="AA21" s="191"/>
    </row>
    <row r="22" spans="1:27" ht="20.100000000000001" customHeight="1" x14ac:dyDescent="0.25">
      <c r="A22" s="185"/>
      <c r="B22" s="294" t="s">
        <v>132</v>
      </c>
      <c r="C22" s="332">
        <f>'PARKS_Alloc FY24-25'!C21*1.05</f>
        <v>-9505658.4000000004</v>
      </c>
      <c r="D22" s="333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6"/>
      <c r="AA22" s="191"/>
    </row>
    <row r="23" spans="1:27" ht="20.100000000000001" customHeight="1" x14ac:dyDescent="0.25">
      <c r="A23" s="185"/>
      <c r="B23" s="294" t="s">
        <v>133</v>
      </c>
      <c r="C23" s="332">
        <v>-82532</v>
      </c>
      <c r="D23" s="333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6"/>
      <c r="AA23" s="191"/>
    </row>
    <row r="24" spans="1:27" ht="20.100000000000001" customHeight="1" x14ac:dyDescent="0.25">
      <c r="A24" s="185"/>
      <c r="B24" s="294" t="s">
        <v>817</v>
      </c>
      <c r="C24" s="332">
        <v>-90000</v>
      </c>
      <c r="D24" s="333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6"/>
      <c r="AA24" s="191"/>
    </row>
    <row r="25" spans="1:27" ht="20.100000000000001" customHeight="1" x14ac:dyDescent="0.2">
      <c r="A25" s="185"/>
      <c r="B25" s="295" t="s">
        <v>135</v>
      </c>
      <c r="C25" s="332">
        <f>-(260000+170000)</f>
        <v>-430000</v>
      </c>
      <c r="D25" s="333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6"/>
      <c r="AA25" s="191"/>
    </row>
    <row r="26" spans="1:27" ht="20.100000000000001" customHeight="1" x14ac:dyDescent="0.2">
      <c r="A26" s="185"/>
      <c r="B26" s="303" t="s">
        <v>825</v>
      </c>
      <c r="C26" s="327">
        <f>C20+C21</f>
        <v>2946759.2200000007</v>
      </c>
      <c r="D26" s="334"/>
      <c r="E26" s="338">
        <f t="shared" ref="E26:Z26" si="1">$C$26*(E$17/SUM($E$17:$Z$17))</f>
        <v>118302.02759731073</v>
      </c>
      <c r="F26" s="338">
        <f t="shared" si="1"/>
        <v>52102.889756388249</v>
      </c>
      <c r="G26" s="338">
        <f t="shared" si="1"/>
        <v>43711.386168445817</v>
      </c>
      <c r="H26" s="338">
        <f t="shared" si="1"/>
        <v>66563.052283584941</v>
      </c>
      <c r="I26" s="338">
        <f t="shared" si="1"/>
        <v>53460.874174260207</v>
      </c>
      <c r="J26" s="338">
        <f t="shared" si="1"/>
        <v>66208.895649090802</v>
      </c>
      <c r="K26" s="338">
        <f t="shared" si="1"/>
        <v>67220.620721362124</v>
      </c>
      <c r="L26" s="338">
        <f t="shared" si="1"/>
        <v>2116.9052086897691</v>
      </c>
      <c r="M26" s="338">
        <f t="shared" si="1"/>
        <v>47295.874183119973</v>
      </c>
      <c r="N26" s="338">
        <f t="shared" si="1"/>
        <v>93356.746036639772</v>
      </c>
      <c r="O26" s="338">
        <f t="shared" si="1"/>
        <v>84763.531744633219</v>
      </c>
      <c r="P26" s="338">
        <f t="shared" si="1"/>
        <v>14496.106782637895</v>
      </c>
      <c r="Q26" s="338">
        <f t="shared" si="1"/>
        <v>172403.87254534243</v>
      </c>
      <c r="R26" s="338">
        <f t="shared" si="1"/>
        <v>20707.06268607996</v>
      </c>
      <c r="S26" s="338">
        <f t="shared" si="1"/>
        <v>17098.893750173957</v>
      </c>
      <c r="T26" s="338">
        <f t="shared" si="1"/>
        <v>116157.66732056781</v>
      </c>
      <c r="U26" s="338">
        <f t="shared" si="1"/>
        <v>358857.29735866509</v>
      </c>
      <c r="V26" s="338">
        <f t="shared" si="1"/>
        <v>648436.69396395131</v>
      </c>
      <c r="W26" s="338">
        <f t="shared" si="1"/>
        <v>294400.78988073097</v>
      </c>
      <c r="X26" s="338">
        <f t="shared" si="1"/>
        <v>406546.65542046778</v>
      </c>
      <c r="Y26" s="339">
        <f t="shared" si="1"/>
        <v>152099.59695700061</v>
      </c>
      <c r="Z26" s="339">
        <f t="shared" si="1"/>
        <v>50451.779810857035</v>
      </c>
      <c r="AA26" s="191"/>
    </row>
    <row r="27" spans="1:27" ht="20.100000000000001" customHeight="1" thickBot="1" x14ac:dyDescent="0.3">
      <c r="A27" s="185"/>
      <c r="B27" s="301" t="s">
        <v>824</v>
      </c>
      <c r="C27" s="335"/>
      <c r="D27" s="336"/>
      <c r="E27" s="338"/>
      <c r="F27" s="338">
        <f>-SUM(G27:L27)</f>
        <v>-320703.95975638827</v>
      </c>
      <c r="G27" s="338">
        <f t="shared" ref="G27:L27" si="2">($F$17+$F$26)*(G17/SUM($G$17:$L$17))</f>
        <v>46840.194467192719</v>
      </c>
      <c r="H27" s="338">
        <f t="shared" si="2"/>
        <v>71327.555279949403</v>
      </c>
      <c r="I27" s="338">
        <f t="shared" si="2"/>
        <v>57287.539064961762</v>
      </c>
      <c r="J27" s="338">
        <f t="shared" si="2"/>
        <v>70948.048540729884</v>
      </c>
      <c r="K27" s="338">
        <f t="shared" si="2"/>
        <v>72032.191673365945</v>
      </c>
      <c r="L27" s="338">
        <f t="shared" si="2"/>
        <v>2268.4307301885669</v>
      </c>
      <c r="M27" s="338">
        <f>-SUM(N27:U27)</f>
        <v>-291115.79418312002</v>
      </c>
      <c r="N27" s="338">
        <f t="shared" ref="N27:U27" si="3">($M$17+$M$26)*(N17/SUM($N$17:$U$17))</f>
        <v>30959.613127023254</v>
      </c>
      <c r="O27" s="338">
        <f t="shared" si="3"/>
        <v>28109.871664379345</v>
      </c>
      <c r="P27" s="338">
        <f t="shared" si="3"/>
        <v>4807.2997066794587</v>
      </c>
      <c r="Q27" s="338">
        <f t="shared" si="3"/>
        <v>57173.77074721086</v>
      </c>
      <c r="R27" s="338">
        <f t="shared" si="3"/>
        <v>6867.0200812959838</v>
      </c>
      <c r="S27" s="338">
        <f t="shared" si="3"/>
        <v>5670.4540151570563</v>
      </c>
      <c r="T27" s="338">
        <f t="shared" si="3"/>
        <v>38521.013152824009</v>
      </c>
      <c r="U27" s="338">
        <f t="shared" si="3"/>
        <v>119006.75168855002</v>
      </c>
      <c r="V27" s="338"/>
      <c r="W27" s="325"/>
      <c r="X27" s="325"/>
      <c r="Y27" s="325"/>
      <c r="Z27" s="326"/>
      <c r="AA27" s="191"/>
    </row>
    <row r="28" spans="1:27" s="164" customFormat="1" ht="44.25" customHeight="1" thickBot="1" x14ac:dyDescent="0.3">
      <c r="A28" s="215"/>
      <c r="B28" s="302" t="s">
        <v>823</v>
      </c>
      <c r="C28" s="328"/>
      <c r="D28" s="337"/>
      <c r="E28" s="328">
        <f t="shared" ref="E28:Z28" si="4">SUM(E26:E27)</f>
        <v>118302.02759731073</v>
      </c>
      <c r="F28" s="329">
        <f t="shared" si="4"/>
        <v>-268601.07</v>
      </c>
      <c r="G28" s="328">
        <f t="shared" si="4"/>
        <v>90551.580635638529</v>
      </c>
      <c r="H28" s="328">
        <f t="shared" si="4"/>
        <v>137890.60756353434</v>
      </c>
      <c r="I28" s="328">
        <f t="shared" si="4"/>
        <v>110748.41323922196</v>
      </c>
      <c r="J28" s="328">
        <f t="shared" si="4"/>
        <v>137156.94418982067</v>
      </c>
      <c r="K28" s="328">
        <f t="shared" si="4"/>
        <v>139252.81239472807</v>
      </c>
      <c r="L28" s="330">
        <f t="shared" si="4"/>
        <v>4385.3359388783356</v>
      </c>
      <c r="M28" s="328">
        <f t="shared" si="4"/>
        <v>-243819.92000000004</v>
      </c>
      <c r="N28" s="328">
        <f t="shared" si="4"/>
        <v>124316.35916366303</v>
      </c>
      <c r="O28" s="328">
        <f t="shared" si="4"/>
        <v>112873.40340901256</v>
      </c>
      <c r="P28" s="328">
        <f t="shared" si="4"/>
        <v>19303.406489317353</v>
      </c>
      <c r="Q28" s="328">
        <f t="shared" si="4"/>
        <v>229577.64329255329</v>
      </c>
      <c r="R28" s="328">
        <f t="shared" si="4"/>
        <v>27574.082767375945</v>
      </c>
      <c r="S28" s="328">
        <f t="shared" si="4"/>
        <v>22769.347765331011</v>
      </c>
      <c r="T28" s="328">
        <f t="shared" si="4"/>
        <v>154678.68047339181</v>
      </c>
      <c r="U28" s="328">
        <f t="shared" si="4"/>
        <v>477864.04904721514</v>
      </c>
      <c r="V28" s="328">
        <f t="shared" si="4"/>
        <v>648436.69396395131</v>
      </c>
      <c r="W28" s="328">
        <f t="shared" si="4"/>
        <v>294400.78988073097</v>
      </c>
      <c r="X28" s="328">
        <f t="shared" si="4"/>
        <v>406546.65542046778</v>
      </c>
      <c r="Y28" s="328">
        <f t="shared" si="4"/>
        <v>152099.59695700061</v>
      </c>
      <c r="Z28" s="330">
        <f t="shared" si="4"/>
        <v>50451.779810857035</v>
      </c>
      <c r="AA28" s="234">
        <f>SUM(E28:Z28)</f>
        <v>2946759.2200000007</v>
      </c>
    </row>
    <row r="29" spans="1:27" s="164" customFormat="1" ht="27.75" customHeight="1" thickBot="1" x14ac:dyDescent="0.3">
      <c r="B29" s="211" t="s">
        <v>128</v>
      </c>
      <c r="C29" s="299">
        <f>C26/SUM(E30:Z30)</f>
        <v>0.16246412983477473</v>
      </c>
      <c r="D29" s="312"/>
      <c r="E29" s="213">
        <f>IFERROR(E28/E30,0)</f>
        <v>0.16246412983477476</v>
      </c>
      <c r="F29" s="213">
        <f t="shared" ref="F29:Z29" si="5">IFERROR(F28/F30,0)</f>
        <v>0</v>
      </c>
      <c r="G29" s="213">
        <f t="shared" si="5"/>
        <v>0.28665294213460013</v>
      </c>
      <c r="H29" s="213">
        <f t="shared" si="5"/>
        <v>0.28665294213460013</v>
      </c>
      <c r="I29" s="213">
        <f t="shared" si="5"/>
        <v>0.28665294213460013</v>
      </c>
      <c r="J29" s="213">
        <f t="shared" si="5"/>
        <v>0.28665294213460013</v>
      </c>
      <c r="K29" s="213">
        <f t="shared" si="5"/>
        <v>0.28665294213460019</v>
      </c>
      <c r="L29" s="213">
        <f t="shared" si="5"/>
        <v>0.28665294213460013</v>
      </c>
      <c r="M29" s="213">
        <f t="shared" si="5"/>
        <v>0</v>
      </c>
      <c r="N29" s="213">
        <f t="shared" si="5"/>
        <v>0.20528156000480852</v>
      </c>
      <c r="O29" s="213">
        <f t="shared" si="5"/>
        <v>0.20528156000480852</v>
      </c>
      <c r="P29" s="213">
        <f t="shared" si="5"/>
        <v>0.20528156000480852</v>
      </c>
      <c r="Q29" s="213">
        <f t="shared" si="5"/>
        <v>0.20528156000480849</v>
      </c>
      <c r="R29" s="213">
        <f t="shared" si="5"/>
        <v>0.20528156000480852</v>
      </c>
      <c r="S29" s="213">
        <f t="shared" si="5"/>
        <v>0.20528156000480849</v>
      </c>
      <c r="T29" s="213">
        <f t="shared" si="5"/>
        <v>0.20528156000480852</v>
      </c>
      <c r="U29" s="213">
        <f t="shared" si="5"/>
        <v>0.20528156000480852</v>
      </c>
      <c r="V29" s="213">
        <f t="shared" si="5"/>
        <v>0.16246412983477476</v>
      </c>
      <c r="W29" s="213">
        <f t="shared" si="5"/>
        <v>0.16246412983477476</v>
      </c>
      <c r="X29" s="213">
        <f t="shared" si="5"/>
        <v>0.16246412983477476</v>
      </c>
      <c r="Y29" s="213">
        <f t="shared" si="5"/>
        <v>0.16246412983477476</v>
      </c>
      <c r="Z29" s="323">
        <f t="shared" si="5"/>
        <v>0.16246412983477476</v>
      </c>
      <c r="AA29" s="300"/>
    </row>
    <row r="30" spans="1:27" s="164" customFormat="1" ht="42" customHeight="1" thickBot="1" x14ac:dyDescent="0.3">
      <c r="A30" s="215"/>
      <c r="B30" s="296" t="s">
        <v>821</v>
      </c>
      <c r="C30" s="297">
        <f>SUM(E30:Z30)</f>
        <v>18137906.644357994</v>
      </c>
      <c r="D30" s="313"/>
      <c r="E30" s="297">
        <f t="shared" ref="E30:Z30" si="6">E17+E28</f>
        <v>728173.21409731079</v>
      </c>
      <c r="F30" s="297">
        <f t="shared" si="6"/>
        <v>0</v>
      </c>
      <c r="G30" s="297">
        <f t="shared" si="6"/>
        <v>315892.73063563858</v>
      </c>
      <c r="H30" s="297">
        <f t="shared" si="6"/>
        <v>481036.77756353439</v>
      </c>
      <c r="I30" s="297">
        <f t="shared" si="6"/>
        <v>386350.17109721195</v>
      </c>
      <c r="J30" s="297">
        <f t="shared" si="6"/>
        <v>478477.36418982071</v>
      </c>
      <c r="K30" s="297">
        <f t="shared" si="6"/>
        <v>485788.88239472808</v>
      </c>
      <c r="L30" s="297">
        <f t="shared" si="6"/>
        <v>15298.415938878336</v>
      </c>
      <c r="M30" s="297">
        <f t="shared" si="6"/>
        <v>0</v>
      </c>
      <c r="N30" s="297">
        <f t="shared" si="6"/>
        <v>605589.50916366302</v>
      </c>
      <c r="O30" s="297">
        <f t="shared" si="6"/>
        <v>549846.77340901259</v>
      </c>
      <c r="P30" s="297">
        <f t="shared" si="6"/>
        <v>94033.806489317358</v>
      </c>
      <c r="Q30" s="297">
        <f t="shared" si="6"/>
        <v>1118354.9232925533</v>
      </c>
      <c r="R30" s="297">
        <f t="shared" si="6"/>
        <v>134323.23276737594</v>
      </c>
      <c r="S30" s="297">
        <f t="shared" si="6"/>
        <v>110917.64776533101</v>
      </c>
      <c r="T30" s="297">
        <f t="shared" si="6"/>
        <v>753495.25047339185</v>
      </c>
      <c r="U30" s="297">
        <f t="shared" si="6"/>
        <v>2327846.9290472153</v>
      </c>
      <c r="V30" s="297">
        <f t="shared" si="6"/>
        <v>3991260.6839639517</v>
      </c>
      <c r="W30" s="297">
        <f t="shared" si="6"/>
        <v>1812097.169880731</v>
      </c>
      <c r="X30" s="297">
        <f t="shared" si="6"/>
        <v>2502377.9454204678</v>
      </c>
      <c r="Y30" s="297">
        <f t="shared" si="6"/>
        <v>936204.17695700075</v>
      </c>
      <c r="Z30" s="298">
        <f t="shared" si="6"/>
        <v>310541.03981085704</v>
      </c>
      <c r="AA30" s="215"/>
    </row>
    <row r="31" spans="1:27" ht="20.100000000000001" customHeight="1" x14ac:dyDescent="0.25">
      <c r="A31" s="185"/>
      <c r="B31" s="219"/>
      <c r="C31" s="220"/>
      <c r="D31" s="314"/>
      <c r="E31" s="220"/>
      <c r="F31" s="221"/>
      <c r="G31" s="221"/>
      <c r="H31" s="222"/>
      <c r="I31" s="221"/>
      <c r="J31" s="221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1"/>
      <c r="X31" s="221"/>
      <c r="Y31" s="223"/>
      <c r="Z31" s="221"/>
      <c r="AA31" s="191"/>
    </row>
    <row r="32" spans="1:27" ht="20.100000000000001" customHeight="1" thickBot="1" x14ac:dyDescent="0.3">
      <c r="B32" s="245" t="s">
        <v>138</v>
      </c>
      <c r="C32" s="212"/>
      <c r="D32" s="311"/>
      <c r="E32" s="212"/>
      <c r="F32" s="221"/>
      <c r="G32" s="246"/>
      <c r="H32" s="223"/>
      <c r="I32" s="246"/>
      <c r="J32" s="221"/>
      <c r="K32" s="247"/>
      <c r="L32" s="247"/>
      <c r="M32" s="223"/>
      <c r="N32" s="223"/>
      <c r="O32" s="223"/>
      <c r="P32" s="223"/>
      <c r="Q32" s="248"/>
      <c r="R32" s="223"/>
      <c r="S32" s="223"/>
      <c r="T32" s="223"/>
      <c r="U32" s="223"/>
      <c r="V32" s="247"/>
      <c r="W32" s="246"/>
      <c r="X32" s="221"/>
      <c r="Y32" s="223"/>
      <c r="Z32" s="249"/>
      <c r="AA32" s="250"/>
    </row>
    <row r="33" spans="1:28" ht="20.100000000000001" customHeight="1" x14ac:dyDescent="0.25">
      <c r="A33" s="185"/>
      <c r="B33" s="251" t="s">
        <v>822</v>
      </c>
      <c r="C33" s="252"/>
      <c r="D33" s="315"/>
      <c r="E33" s="288">
        <f>E30</f>
        <v>728173.21409731079</v>
      </c>
      <c r="F33" s="288">
        <f>F30</f>
        <v>0</v>
      </c>
      <c r="G33" s="288">
        <f t="shared" ref="G33:Z33" si="7">G30</f>
        <v>315892.73063563858</v>
      </c>
      <c r="H33" s="288">
        <f t="shared" si="7"/>
        <v>481036.77756353439</v>
      </c>
      <c r="I33" s="288">
        <f t="shared" si="7"/>
        <v>386350.17109721195</v>
      </c>
      <c r="J33" s="288">
        <f t="shared" si="7"/>
        <v>478477.36418982071</v>
      </c>
      <c r="K33" s="288">
        <f t="shared" si="7"/>
        <v>485788.88239472808</v>
      </c>
      <c r="L33" s="288">
        <f t="shared" si="7"/>
        <v>15298.415938878336</v>
      </c>
      <c r="M33" s="288">
        <f>M30</f>
        <v>0</v>
      </c>
      <c r="N33" s="288">
        <f t="shared" si="7"/>
        <v>605589.50916366302</v>
      </c>
      <c r="O33" s="288">
        <f t="shared" si="7"/>
        <v>549846.77340901259</v>
      </c>
      <c r="P33" s="288">
        <f t="shared" si="7"/>
        <v>94033.806489317358</v>
      </c>
      <c r="Q33" s="288">
        <f>Q30</f>
        <v>1118354.9232925533</v>
      </c>
      <c r="R33" s="288">
        <f t="shared" si="7"/>
        <v>134323.23276737594</v>
      </c>
      <c r="S33" s="288">
        <f t="shared" si="7"/>
        <v>110917.64776533101</v>
      </c>
      <c r="T33" s="288">
        <f t="shared" si="7"/>
        <v>753495.25047339185</v>
      </c>
      <c r="U33" s="288">
        <f t="shared" si="7"/>
        <v>2327846.9290472153</v>
      </c>
      <c r="V33" s="288">
        <f t="shared" si="7"/>
        <v>3991260.6839639517</v>
      </c>
      <c r="W33" s="288">
        <f t="shared" si="7"/>
        <v>1812097.169880731</v>
      </c>
      <c r="X33" s="288">
        <f t="shared" si="7"/>
        <v>2502377.9454204678</v>
      </c>
      <c r="Y33" s="288">
        <f t="shared" si="7"/>
        <v>936204.17695700075</v>
      </c>
      <c r="Z33" s="288">
        <f t="shared" si="7"/>
        <v>310541.03981085704</v>
      </c>
      <c r="AA33" s="191"/>
    </row>
    <row r="34" spans="1:28" ht="20.100000000000001" customHeight="1" x14ac:dyDescent="0.3">
      <c r="A34" s="185"/>
      <c r="B34" s="255" t="s">
        <v>140</v>
      </c>
      <c r="C34" s="256">
        <v>39</v>
      </c>
      <c r="D34" s="316"/>
      <c r="E34" s="257">
        <v>8</v>
      </c>
      <c r="F34" s="257">
        <v>2</v>
      </c>
      <c r="G34" s="257">
        <v>1</v>
      </c>
      <c r="H34" s="257">
        <v>2.5</v>
      </c>
      <c r="I34" s="257">
        <v>2</v>
      </c>
      <c r="J34" s="257">
        <v>2</v>
      </c>
      <c r="K34" s="257">
        <v>2.65</v>
      </c>
      <c r="L34" s="258">
        <v>0.5</v>
      </c>
      <c r="M34" s="257">
        <v>1.5</v>
      </c>
      <c r="N34" s="257">
        <v>2.5</v>
      </c>
      <c r="O34" s="257">
        <v>3.5</v>
      </c>
      <c r="P34" s="257">
        <v>0.25</v>
      </c>
      <c r="Q34" s="257">
        <v>4.5</v>
      </c>
      <c r="R34" s="257">
        <v>0.5</v>
      </c>
      <c r="S34" s="257">
        <v>0.5</v>
      </c>
      <c r="T34" s="257">
        <v>3</v>
      </c>
      <c r="U34" s="257">
        <v>9</v>
      </c>
      <c r="V34" s="258">
        <v>14.25</v>
      </c>
      <c r="W34" s="257">
        <v>9.5</v>
      </c>
      <c r="X34" s="257">
        <v>11</v>
      </c>
      <c r="Y34" s="257">
        <v>3.35</v>
      </c>
      <c r="Z34" s="258">
        <v>0.5</v>
      </c>
      <c r="AA34" s="191"/>
    </row>
    <row r="35" spans="1:28" ht="20.100000000000001" customHeight="1" x14ac:dyDescent="0.25">
      <c r="A35" s="185"/>
      <c r="B35" s="259" t="s">
        <v>141</v>
      </c>
      <c r="C35" s="260">
        <f>-SUM(E35:Z35)</f>
        <v>-38.999999999999993</v>
      </c>
      <c r="D35" s="317"/>
      <c r="E35" s="257">
        <f>$C$34*(E$34/SUM($E$34:$Z$34))</f>
        <v>3.6923076923076921</v>
      </c>
      <c r="F35" s="257">
        <f t="shared" ref="F35:Z35" si="8">$C$34*(F$34/SUM($E$34:$Z$34))</f>
        <v>0.92307692307692302</v>
      </c>
      <c r="G35" s="257">
        <f t="shared" si="8"/>
        <v>0.46153846153846151</v>
      </c>
      <c r="H35" s="257">
        <f t="shared" si="8"/>
        <v>1.1538461538461537</v>
      </c>
      <c r="I35" s="257">
        <f t="shared" si="8"/>
        <v>0.92307692307692302</v>
      </c>
      <c r="J35" s="257">
        <f t="shared" si="8"/>
        <v>0.92307692307692302</v>
      </c>
      <c r="K35" s="257">
        <f t="shared" si="8"/>
        <v>1.223076923076923</v>
      </c>
      <c r="L35" s="257">
        <f t="shared" si="8"/>
        <v>0.23076923076923075</v>
      </c>
      <c r="M35" s="257">
        <f t="shared" si="8"/>
        <v>0.69230769230769229</v>
      </c>
      <c r="N35" s="257">
        <f t="shared" si="8"/>
        <v>1.1538461538461537</v>
      </c>
      <c r="O35" s="257">
        <f t="shared" si="8"/>
        <v>1.6153846153846154</v>
      </c>
      <c r="P35" s="257">
        <f t="shared" si="8"/>
        <v>0.11538461538461538</v>
      </c>
      <c r="Q35" s="257">
        <f t="shared" si="8"/>
        <v>2.0769230769230771</v>
      </c>
      <c r="R35" s="257">
        <f t="shared" si="8"/>
        <v>0.23076923076923075</v>
      </c>
      <c r="S35" s="257">
        <f t="shared" si="8"/>
        <v>0.23076923076923075</v>
      </c>
      <c r="T35" s="257">
        <f t="shared" si="8"/>
        <v>1.3846153846153846</v>
      </c>
      <c r="U35" s="257">
        <f t="shared" si="8"/>
        <v>4.1538461538461542</v>
      </c>
      <c r="V35" s="257">
        <f t="shared" si="8"/>
        <v>6.5769230769230766</v>
      </c>
      <c r="W35" s="257">
        <f t="shared" si="8"/>
        <v>4.384615384615385</v>
      </c>
      <c r="X35" s="257">
        <f t="shared" si="8"/>
        <v>5.0769230769230766</v>
      </c>
      <c r="Y35" s="257">
        <f t="shared" si="8"/>
        <v>1.546153846153846</v>
      </c>
      <c r="Z35" s="257">
        <f t="shared" si="8"/>
        <v>0.23076923076923075</v>
      </c>
      <c r="AA35" s="261">
        <f>SUM(E35:Z35)</f>
        <v>38.999999999999993</v>
      </c>
    </row>
    <row r="36" spans="1:28" ht="20.100000000000001" customHeight="1" x14ac:dyDescent="0.25">
      <c r="A36" s="185"/>
      <c r="B36" s="246" t="s">
        <v>142</v>
      </c>
      <c r="C36" s="262"/>
      <c r="D36" s="318"/>
      <c r="E36" s="260">
        <f>1712*SUM(E34:E35)</f>
        <v>20017.23076923077</v>
      </c>
      <c r="F36" s="260">
        <f>1712*SUM(F34:F35)</f>
        <v>5004.3076923076924</v>
      </c>
      <c r="G36" s="260">
        <f>1712*SUM(G34:G35)</f>
        <v>2502.1538461538462</v>
      </c>
      <c r="H36" s="260">
        <f t="shared" ref="H36:Z36" si="9">1712*SUM(H34:H35)</f>
        <v>6255.3846153846152</v>
      </c>
      <c r="I36" s="260">
        <f t="shared" si="9"/>
        <v>5004.3076923076924</v>
      </c>
      <c r="J36" s="260">
        <f t="shared" si="9"/>
        <v>5004.3076923076924</v>
      </c>
      <c r="K36" s="260">
        <f t="shared" si="9"/>
        <v>6630.7076923076911</v>
      </c>
      <c r="L36" s="260">
        <f t="shared" si="9"/>
        <v>1251.0769230769231</v>
      </c>
      <c r="M36" s="260">
        <f>1712*SUM(M34:M35)</f>
        <v>3753.2307692307695</v>
      </c>
      <c r="N36" s="260">
        <f t="shared" si="9"/>
        <v>6255.3846153846152</v>
      </c>
      <c r="O36" s="260">
        <f t="shared" si="9"/>
        <v>8757.538461538461</v>
      </c>
      <c r="P36" s="260">
        <f t="shared" si="9"/>
        <v>625.53846153846155</v>
      </c>
      <c r="Q36" s="260">
        <f>1712*SUM(Q34:Q35)</f>
        <v>11259.692307692307</v>
      </c>
      <c r="R36" s="260">
        <f t="shared" si="9"/>
        <v>1251.0769230769231</v>
      </c>
      <c r="S36" s="260">
        <f t="shared" si="9"/>
        <v>1251.0769230769231</v>
      </c>
      <c r="T36" s="260">
        <f t="shared" si="9"/>
        <v>7506.461538461539</v>
      </c>
      <c r="U36" s="260">
        <f t="shared" si="9"/>
        <v>22519.384615384613</v>
      </c>
      <c r="V36" s="260">
        <f t="shared" si="9"/>
        <v>35655.692307692305</v>
      </c>
      <c r="W36" s="260">
        <f t="shared" si="9"/>
        <v>23770.461538461539</v>
      </c>
      <c r="X36" s="260">
        <f t="shared" si="9"/>
        <v>27523.692307692309</v>
      </c>
      <c r="Y36" s="260">
        <f t="shared" si="9"/>
        <v>8382.2153846153833</v>
      </c>
      <c r="Z36" s="260">
        <f t="shared" si="9"/>
        <v>1251.0769230769231</v>
      </c>
      <c r="AA36" s="263"/>
    </row>
    <row r="37" spans="1:28" s="164" customFormat="1" ht="20.100000000000001" customHeight="1" x14ac:dyDescent="0.25">
      <c r="A37" s="215"/>
      <c r="B37" s="264" t="s">
        <v>143</v>
      </c>
      <c r="C37" s="265"/>
      <c r="D37" s="319"/>
      <c r="E37" s="266">
        <v>1</v>
      </c>
      <c r="F37" s="266">
        <v>1</v>
      </c>
      <c r="G37" s="266">
        <v>1</v>
      </c>
      <c r="H37" s="266">
        <v>1</v>
      </c>
      <c r="I37" s="266">
        <v>1</v>
      </c>
      <c r="J37" s="266">
        <v>1</v>
      </c>
      <c r="K37" s="266">
        <v>1</v>
      </c>
      <c r="L37" s="267">
        <v>1</v>
      </c>
      <c r="M37" s="266">
        <v>1</v>
      </c>
      <c r="N37" s="266">
        <v>1</v>
      </c>
      <c r="O37" s="266">
        <v>1</v>
      </c>
      <c r="P37" s="266">
        <v>1</v>
      </c>
      <c r="Q37" s="266">
        <v>1</v>
      </c>
      <c r="R37" s="266">
        <v>1</v>
      </c>
      <c r="S37" s="266">
        <v>1</v>
      </c>
      <c r="T37" s="266">
        <v>1</v>
      </c>
      <c r="U37" s="266">
        <v>1</v>
      </c>
      <c r="V37" s="267">
        <v>1</v>
      </c>
      <c r="W37" s="266">
        <v>1</v>
      </c>
      <c r="X37" s="266">
        <v>1</v>
      </c>
      <c r="Y37" s="266">
        <v>1</v>
      </c>
      <c r="Z37" s="267">
        <v>1</v>
      </c>
      <c r="AA37" s="215"/>
    </row>
    <row r="38" spans="1:28" ht="20.100000000000001" customHeight="1" x14ac:dyDescent="0.25">
      <c r="A38" s="185"/>
      <c r="B38" s="268" t="s">
        <v>144</v>
      </c>
      <c r="C38" s="269"/>
      <c r="D38" s="309"/>
      <c r="E38" s="270">
        <f t="shared" ref="E38:F38" si="10">E33*E37</f>
        <v>728173.21409731079</v>
      </c>
      <c r="F38" s="270">
        <f t="shared" si="10"/>
        <v>0</v>
      </c>
      <c r="G38" s="270">
        <f>G33*G37</f>
        <v>315892.73063563858</v>
      </c>
      <c r="H38" s="270">
        <f t="shared" ref="H38:Z38" si="11">H33*H37</f>
        <v>481036.77756353439</v>
      </c>
      <c r="I38" s="270">
        <f t="shared" si="11"/>
        <v>386350.17109721195</v>
      </c>
      <c r="J38" s="270">
        <f t="shared" si="11"/>
        <v>478477.36418982071</v>
      </c>
      <c r="K38" s="270">
        <f t="shared" si="11"/>
        <v>485788.88239472808</v>
      </c>
      <c r="L38" s="271">
        <f t="shared" si="11"/>
        <v>15298.415938878336</v>
      </c>
      <c r="M38" s="270">
        <f>M33*M37</f>
        <v>0</v>
      </c>
      <c r="N38" s="270">
        <f t="shared" si="11"/>
        <v>605589.50916366302</v>
      </c>
      <c r="O38" s="270">
        <f t="shared" si="11"/>
        <v>549846.77340901259</v>
      </c>
      <c r="P38" s="270">
        <f t="shared" si="11"/>
        <v>94033.806489317358</v>
      </c>
      <c r="Q38" s="270">
        <f>Q33*Q37</f>
        <v>1118354.9232925533</v>
      </c>
      <c r="R38" s="270">
        <f t="shared" si="11"/>
        <v>134323.23276737594</v>
      </c>
      <c r="S38" s="270">
        <f t="shared" si="11"/>
        <v>110917.64776533101</v>
      </c>
      <c r="T38" s="270">
        <f t="shared" si="11"/>
        <v>753495.25047339185</v>
      </c>
      <c r="U38" s="270">
        <f t="shared" si="11"/>
        <v>2327846.9290472153</v>
      </c>
      <c r="V38" s="271">
        <f t="shared" si="11"/>
        <v>3991260.6839639517</v>
      </c>
      <c r="W38" s="270">
        <f t="shared" si="11"/>
        <v>1812097.169880731</v>
      </c>
      <c r="X38" s="270">
        <f t="shared" si="11"/>
        <v>2502377.9454204678</v>
      </c>
      <c r="Y38" s="270">
        <f t="shared" si="11"/>
        <v>936204.17695700075</v>
      </c>
      <c r="Z38" s="271">
        <f t="shared" si="11"/>
        <v>310541.03981085704</v>
      </c>
      <c r="AA38" s="191"/>
    </row>
    <row r="39" spans="1:28" ht="20.100000000000001" customHeight="1" x14ac:dyDescent="0.25">
      <c r="B39" s="186"/>
      <c r="C39" s="272"/>
      <c r="D39" s="320"/>
      <c r="E39" s="246"/>
      <c r="F39" s="246"/>
      <c r="G39" s="246"/>
      <c r="H39" s="221"/>
      <c r="I39" s="246"/>
      <c r="J39" s="221"/>
      <c r="K39" s="249"/>
      <c r="L39" s="249"/>
      <c r="M39" s="221"/>
      <c r="N39" s="221"/>
      <c r="O39" s="221"/>
      <c r="P39" s="221"/>
      <c r="Q39" s="246"/>
      <c r="R39" s="221"/>
      <c r="S39" s="221"/>
      <c r="T39" s="221"/>
      <c r="U39" s="221"/>
      <c r="V39" s="249"/>
      <c r="W39" s="246"/>
      <c r="X39" s="221"/>
      <c r="Y39" s="221"/>
      <c r="Z39" s="249"/>
    </row>
    <row r="40" spans="1:28" ht="20.100000000000001" customHeight="1" x14ac:dyDescent="0.25">
      <c r="B40" s="273" t="s">
        <v>145</v>
      </c>
      <c r="C40" s="274"/>
      <c r="D40" s="321"/>
      <c r="E40" s="275">
        <f t="shared" ref="E40:Z40" si="12">E$38/E$36</f>
        <v>36.377320244347331</v>
      </c>
      <c r="F40" s="275">
        <f t="shared" si="12"/>
        <v>0</v>
      </c>
      <c r="G40" s="275">
        <f t="shared" si="12"/>
        <v>126.2483244670223</v>
      </c>
      <c r="H40" s="275">
        <f t="shared" si="12"/>
        <v>76.899632419158223</v>
      </c>
      <c r="I40" s="275">
        <f t="shared" si="12"/>
        <v>77.203520417236774</v>
      </c>
      <c r="J40" s="275">
        <f t="shared" si="12"/>
        <v>95.613098476200037</v>
      </c>
      <c r="K40" s="275">
        <f t="shared" si="12"/>
        <v>73.263504430800594</v>
      </c>
      <c r="L40" s="274">
        <f t="shared" si="12"/>
        <v>12.228197688478748</v>
      </c>
      <c r="M40" s="275">
        <f>M$38/M$36</f>
        <v>0</v>
      </c>
      <c r="N40" s="275">
        <f t="shared" si="12"/>
        <v>96.810915139296839</v>
      </c>
      <c r="O40" s="275">
        <f t="shared" si="12"/>
        <v>62.785539089989847</v>
      </c>
      <c r="P40" s="275">
        <f t="shared" si="12"/>
        <v>150.32457997554422</v>
      </c>
      <c r="Q40" s="275">
        <f>Q$38/Q$36</f>
        <v>99.323755279575849</v>
      </c>
      <c r="R40" s="275">
        <f t="shared" si="12"/>
        <v>107.36608620117359</v>
      </c>
      <c r="S40" s="275">
        <f t="shared" si="12"/>
        <v>88.657736162647765</v>
      </c>
      <c r="T40" s="275">
        <f t="shared" si="12"/>
        <v>100.37955255117738</v>
      </c>
      <c r="U40" s="275">
        <f t="shared" si="12"/>
        <v>103.37080558839496</v>
      </c>
      <c r="V40" s="274">
        <f t="shared" si="12"/>
        <v>111.93894791107122</v>
      </c>
      <c r="W40" s="275">
        <f t="shared" si="12"/>
        <v>76.23315041437823</v>
      </c>
      <c r="X40" s="275">
        <f t="shared" si="12"/>
        <v>90.917232958642842</v>
      </c>
      <c r="Y40" s="275">
        <f t="shared" si="12"/>
        <v>111.68934869835229</v>
      </c>
      <c r="Z40" s="274">
        <f t="shared" si="12"/>
        <v>248.21898164911102</v>
      </c>
      <c r="AA40" s="191"/>
    </row>
    <row r="41" spans="1:28" ht="20.100000000000001" customHeight="1" thickBot="1" x14ac:dyDescent="0.3">
      <c r="B41" s="276"/>
      <c r="C41" s="272"/>
      <c r="D41" s="320"/>
      <c r="E41" s="277"/>
      <c r="F41" s="277"/>
      <c r="G41" s="277"/>
      <c r="H41" s="220"/>
      <c r="I41" s="220"/>
      <c r="J41" s="220"/>
      <c r="K41" s="220"/>
      <c r="L41" s="278"/>
      <c r="M41" s="220"/>
      <c r="N41" s="220"/>
      <c r="O41" s="220"/>
      <c r="P41" s="220"/>
      <c r="Q41" s="277"/>
      <c r="R41" s="220"/>
      <c r="S41" s="220"/>
      <c r="T41" s="220"/>
      <c r="U41" s="220"/>
      <c r="V41" s="278"/>
      <c r="W41" s="277"/>
      <c r="X41" s="220"/>
      <c r="Y41" s="220"/>
      <c r="Z41" s="278"/>
      <c r="AA41" s="250"/>
    </row>
    <row r="42" spans="1:28" ht="20.100000000000001" customHeight="1" thickBot="1" x14ac:dyDescent="0.35">
      <c r="A42" s="185"/>
      <c r="B42" s="279" t="s">
        <v>146</v>
      </c>
      <c r="C42" s="280"/>
      <c r="D42" s="322"/>
      <c r="E42" s="281">
        <f t="shared" ref="E42:Z42" si="13">E40*E36</f>
        <v>728173.21409731079</v>
      </c>
      <c r="F42" s="281">
        <f t="shared" si="13"/>
        <v>0</v>
      </c>
      <c r="G42" s="281">
        <f t="shared" si="13"/>
        <v>315892.73063563858</v>
      </c>
      <c r="H42" s="281">
        <f t="shared" si="13"/>
        <v>481036.77756353433</v>
      </c>
      <c r="I42" s="281">
        <f t="shared" si="13"/>
        <v>386350.17109721195</v>
      </c>
      <c r="J42" s="281">
        <f t="shared" si="13"/>
        <v>478477.36418982077</v>
      </c>
      <c r="K42" s="281">
        <f t="shared" si="13"/>
        <v>485788.88239472813</v>
      </c>
      <c r="L42" s="282">
        <f t="shared" si="13"/>
        <v>15298.415938878336</v>
      </c>
      <c r="M42" s="281">
        <f>M40*M36</f>
        <v>0</v>
      </c>
      <c r="N42" s="281">
        <f t="shared" si="13"/>
        <v>605589.50916366302</v>
      </c>
      <c r="O42" s="281">
        <f t="shared" si="13"/>
        <v>549846.77340901259</v>
      </c>
      <c r="P42" s="281">
        <f t="shared" si="13"/>
        <v>94033.806489317358</v>
      </c>
      <c r="Q42" s="281">
        <f>Q40*Q36</f>
        <v>1118354.9232925533</v>
      </c>
      <c r="R42" s="281">
        <f t="shared" si="13"/>
        <v>134323.23276737594</v>
      </c>
      <c r="S42" s="281">
        <f t="shared" si="13"/>
        <v>110917.64776533103</v>
      </c>
      <c r="T42" s="281">
        <f t="shared" si="13"/>
        <v>753495.25047339185</v>
      </c>
      <c r="U42" s="281">
        <f t="shared" si="13"/>
        <v>2327846.9290472153</v>
      </c>
      <c r="V42" s="282">
        <f t="shared" si="13"/>
        <v>3991260.6839639517</v>
      </c>
      <c r="W42" s="281">
        <f t="shared" si="13"/>
        <v>1812097.169880731</v>
      </c>
      <c r="X42" s="281">
        <f t="shared" si="13"/>
        <v>2502377.9454204678</v>
      </c>
      <c r="Y42" s="281">
        <f t="shared" si="13"/>
        <v>936204.17695700075</v>
      </c>
      <c r="Z42" s="282">
        <f t="shared" si="13"/>
        <v>310541.03981085704</v>
      </c>
      <c r="AB42" s="157"/>
    </row>
    <row r="43" spans="1:28" ht="15" x14ac:dyDescent="0.25">
      <c r="A43" s="185"/>
      <c r="B43" s="283"/>
      <c r="C43" s="284"/>
      <c r="D43" s="284"/>
      <c r="E43" s="284"/>
      <c r="F43" s="210"/>
      <c r="G43" s="210"/>
      <c r="H43" s="210"/>
      <c r="I43" s="210"/>
      <c r="J43" s="210"/>
      <c r="K43" s="210"/>
      <c r="L43" s="285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B43" s="157"/>
    </row>
  </sheetData>
  <mergeCells count="2">
    <mergeCell ref="F6:L6"/>
    <mergeCell ref="M6:V6"/>
  </mergeCells>
  <pageMargins left="0.25" right="0.25" top="0.5" bottom="0.5" header="0.3" footer="0.3"/>
  <pageSetup paperSize="5" scale="41" fitToHeight="0" orientation="landscape" r:id="rId1"/>
  <headerFooter>
    <oddFooter>&amp;L&amp;Z&amp;F&amp;RMVA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72DE-CB2D-43A5-87A1-CBD488DD8769}">
  <sheetPr>
    <tabColor theme="5" tint="0.59999389629810485"/>
    <pageSetUpPr fitToPage="1"/>
  </sheetPr>
  <dimension ref="A1:AB43"/>
  <sheetViews>
    <sheetView workbookViewId="0">
      <selection activeCell="E11" sqref="E11"/>
    </sheetView>
  </sheetViews>
  <sheetFormatPr defaultColWidth="7.21875" defaultRowHeight="14.25" x14ac:dyDescent="0.2"/>
  <cols>
    <col min="1" max="1" width="12.33203125" style="155" customWidth="1"/>
    <col min="2" max="2" width="44.5546875" style="155" customWidth="1"/>
    <col min="3" max="3" width="14.6640625" style="155" bestFit="1" customWidth="1"/>
    <col min="4" max="4" width="2.21875" style="155" customWidth="1"/>
    <col min="5" max="5" width="13" style="155" bestFit="1" customWidth="1"/>
    <col min="6" max="6" width="12.77734375" style="155" bestFit="1" customWidth="1"/>
    <col min="7" max="7" width="12.6640625" style="155" bestFit="1" customWidth="1"/>
    <col min="8" max="8" width="12.6640625" style="157" bestFit="1" customWidth="1"/>
    <col min="9" max="10" width="12.6640625" style="155" bestFit="1" customWidth="1"/>
    <col min="11" max="11" width="12.6640625" style="157" bestFit="1" customWidth="1"/>
    <col min="12" max="12" width="11.33203125" style="157" bestFit="1" customWidth="1"/>
    <col min="13" max="13" width="12.77734375" style="157" bestFit="1" customWidth="1"/>
    <col min="14" max="15" width="12.6640625" style="157" bestFit="1" customWidth="1"/>
    <col min="16" max="16" width="11.33203125" style="157" bestFit="1" customWidth="1"/>
    <col min="17" max="18" width="12.6640625" style="157" bestFit="1" customWidth="1"/>
    <col min="19" max="19" width="11.33203125" style="157" bestFit="1" customWidth="1"/>
    <col min="20" max="20" width="12.6640625" style="157" bestFit="1" customWidth="1"/>
    <col min="21" max="21" width="14.77734375" style="157" bestFit="1" customWidth="1"/>
    <col min="22" max="22" width="12.21875" style="157" customWidth="1"/>
    <col min="23" max="24" width="14.77734375" style="155" bestFit="1" customWidth="1"/>
    <col min="25" max="25" width="13.5546875" style="157" bestFit="1" customWidth="1"/>
    <col min="26" max="26" width="12.6640625" style="155" bestFit="1" customWidth="1"/>
    <col min="27" max="27" width="14.21875" style="155" customWidth="1"/>
    <col min="28" max="28" width="14.33203125" style="155" customWidth="1"/>
    <col min="29" max="16384" width="7.21875" style="155"/>
  </cols>
  <sheetData>
    <row r="1" spans="1:27" ht="26.25" x14ac:dyDescent="0.4">
      <c r="B1" s="156" t="s">
        <v>87</v>
      </c>
    </row>
    <row r="2" spans="1:27" ht="26.25" x14ac:dyDescent="0.4">
      <c r="B2" s="156" t="s">
        <v>88</v>
      </c>
    </row>
    <row r="3" spans="1:27" ht="20.25" x14ac:dyDescent="0.3">
      <c r="B3" s="158" t="s">
        <v>828</v>
      </c>
    </row>
    <row r="4" spans="1:27" ht="18" x14ac:dyDescent="0.25">
      <c r="A4" s="159"/>
    </row>
    <row r="5" spans="1:27" ht="15" thickBot="1" x14ac:dyDescent="0.25"/>
    <row r="6" spans="1:27" ht="32.25" customHeight="1" x14ac:dyDescent="0.2">
      <c r="C6" s="160" t="s">
        <v>90</v>
      </c>
      <c r="D6" s="304"/>
      <c r="E6" s="292" t="s">
        <v>813</v>
      </c>
      <c r="F6" s="918" t="s">
        <v>91</v>
      </c>
      <c r="G6" s="919"/>
      <c r="H6" s="919"/>
      <c r="I6" s="919"/>
      <c r="J6" s="919"/>
      <c r="K6" s="919"/>
      <c r="L6" s="920"/>
      <c r="M6" s="918" t="s">
        <v>92</v>
      </c>
      <c r="N6" s="919"/>
      <c r="O6" s="919"/>
      <c r="P6" s="919"/>
      <c r="Q6" s="919"/>
      <c r="R6" s="919"/>
      <c r="S6" s="919"/>
      <c r="T6" s="919"/>
      <c r="U6" s="919"/>
      <c r="V6" s="920"/>
      <c r="W6" s="161" t="s">
        <v>93</v>
      </c>
      <c r="X6" s="162"/>
      <c r="Y6" s="162"/>
      <c r="Z6" s="163"/>
    </row>
    <row r="7" spans="1:27" s="164" customFormat="1" ht="21.75" customHeight="1" x14ac:dyDescent="0.25">
      <c r="B7" s="165" t="s">
        <v>94</v>
      </c>
      <c r="C7" s="166" t="s">
        <v>95</v>
      </c>
      <c r="D7" s="305"/>
      <c r="E7" s="289">
        <v>931205</v>
      </c>
      <c r="F7" s="168">
        <v>931301</v>
      </c>
      <c r="G7" s="167">
        <v>931302</v>
      </c>
      <c r="H7" s="168">
        <v>931305</v>
      </c>
      <c r="I7" s="168">
        <v>931306</v>
      </c>
      <c r="J7" s="168">
        <v>931303</v>
      </c>
      <c r="K7" s="168">
        <v>931307</v>
      </c>
      <c r="L7" s="169">
        <v>931304</v>
      </c>
      <c r="M7" s="168">
        <v>931400</v>
      </c>
      <c r="N7" s="168">
        <v>931402</v>
      </c>
      <c r="O7" s="168">
        <v>931403</v>
      </c>
      <c r="P7" s="168">
        <v>931404</v>
      </c>
      <c r="Q7" s="167">
        <v>931405</v>
      </c>
      <c r="R7" s="168">
        <v>931406</v>
      </c>
      <c r="S7" s="168">
        <v>931404</v>
      </c>
      <c r="T7" s="168">
        <v>931421</v>
      </c>
      <c r="U7" s="168">
        <v>931409</v>
      </c>
      <c r="V7" s="169">
        <v>931750</v>
      </c>
      <c r="W7" s="167">
        <v>931170</v>
      </c>
      <c r="X7" s="168">
        <v>931150</v>
      </c>
      <c r="Y7" s="168">
        <v>931116</v>
      </c>
      <c r="Z7" s="169">
        <v>931101</v>
      </c>
    </row>
    <row r="8" spans="1:27" s="170" customFormat="1" ht="15" x14ac:dyDescent="0.25">
      <c r="B8" s="165" t="s">
        <v>96</v>
      </c>
      <c r="C8" s="176" t="s">
        <v>814</v>
      </c>
      <c r="D8" s="306"/>
      <c r="E8" s="291" t="s">
        <v>814</v>
      </c>
      <c r="F8" s="172" t="s">
        <v>815</v>
      </c>
      <c r="G8" s="172" t="s">
        <v>815</v>
      </c>
      <c r="H8" s="172" t="s">
        <v>815</v>
      </c>
      <c r="I8" s="172" t="s">
        <v>815</v>
      </c>
      <c r="J8" s="172" t="s">
        <v>815</v>
      </c>
      <c r="K8" s="172" t="s">
        <v>815</v>
      </c>
      <c r="L8" s="172" t="s">
        <v>815</v>
      </c>
      <c r="M8" s="172" t="s">
        <v>819</v>
      </c>
      <c r="N8" s="172" t="s">
        <v>819</v>
      </c>
      <c r="O8" s="172" t="s">
        <v>819</v>
      </c>
      <c r="P8" s="172" t="s">
        <v>819</v>
      </c>
      <c r="Q8" s="172" t="s">
        <v>819</v>
      </c>
      <c r="R8" s="172" t="s">
        <v>819</v>
      </c>
      <c r="S8" s="172" t="s">
        <v>819</v>
      </c>
      <c r="T8" s="172" t="s">
        <v>819</v>
      </c>
      <c r="U8" s="172" t="s">
        <v>819</v>
      </c>
      <c r="V8" s="172" t="s">
        <v>819</v>
      </c>
      <c r="W8" s="172" t="s">
        <v>816</v>
      </c>
      <c r="X8" s="172" t="s">
        <v>816</v>
      </c>
      <c r="Y8" s="172" t="s">
        <v>816</v>
      </c>
      <c r="Z8" s="172" t="s">
        <v>816</v>
      </c>
    </row>
    <row r="9" spans="1:27" ht="18" customHeight="1" thickBot="1" x14ac:dyDescent="0.3">
      <c r="B9" s="175" t="s">
        <v>97</v>
      </c>
      <c r="C9" s="176" t="s">
        <v>826</v>
      </c>
      <c r="D9" s="307"/>
      <c r="E9" s="293" t="s">
        <v>812</v>
      </c>
      <c r="F9" s="178" t="s">
        <v>100</v>
      </c>
      <c r="G9" s="177" t="s">
        <v>99</v>
      </c>
      <c r="H9" s="178" t="s">
        <v>101</v>
      </c>
      <c r="I9" s="178" t="s">
        <v>102</v>
      </c>
      <c r="J9" s="178" t="s">
        <v>103</v>
      </c>
      <c r="K9" s="178" t="s">
        <v>104</v>
      </c>
      <c r="L9" s="179" t="s">
        <v>105</v>
      </c>
      <c r="M9" s="178" t="s">
        <v>113</v>
      </c>
      <c r="N9" s="178" t="s">
        <v>107</v>
      </c>
      <c r="O9" s="178" t="s">
        <v>108</v>
      </c>
      <c r="P9" s="178" t="s">
        <v>109</v>
      </c>
      <c r="Q9" s="177" t="s">
        <v>106</v>
      </c>
      <c r="R9" s="178" t="s">
        <v>110</v>
      </c>
      <c r="S9" s="178" t="s">
        <v>111</v>
      </c>
      <c r="T9" s="178" t="s">
        <v>112</v>
      </c>
      <c r="U9" s="178" t="s">
        <v>114</v>
      </c>
      <c r="V9" s="179" t="s">
        <v>115</v>
      </c>
      <c r="W9" s="177" t="s">
        <v>116</v>
      </c>
      <c r="X9" s="178" t="s">
        <v>117</v>
      </c>
      <c r="Y9" s="178" t="s">
        <v>118</v>
      </c>
      <c r="Z9" s="179" t="s">
        <v>119</v>
      </c>
    </row>
    <row r="10" spans="1:27" ht="20.100000000000001" customHeight="1" x14ac:dyDescent="0.25">
      <c r="B10" s="180" t="s">
        <v>818</v>
      </c>
      <c r="C10" s="181"/>
      <c r="D10" s="308"/>
      <c r="E10" s="181"/>
      <c r="F10" s="183"/>
      <c r="G10" s="182"/>
      <c r="H10" s="183"/>
      <c r="I10" s="182"/>
      <c r="J10" s="183"/>
      <c r="K10" s="184"/>
      <c r="L10" s="184"/>
      <c r="M10" s="183"/>
      <c r="N10" s="183"/>
      <c r="O10" s="183"/>
      <c r="P10" s="183"/>
      <c r="Q10" s="182"/>
      <c r="R10" s="183"/>
      <c r="S10" s="183"/>
      <c r="T10" s="183"/>
      <c r="U10" s="183"/>
      <c r="V10" s="184"/>
      <c r="W10" s="182"/>
      <c r="X10" s="183"/>
      <c r="Y10" s="183"/>
      <c r="Z10" s="184"/>
    </row>
    <row r="11" spans="1:27" ht="20.100000000000001" customHeight="1" x14ac:dyDescent="0.25">
      <c r="A11" s="185"/>
      <c r="B11" s="186" t="s">
        <v>74</v>
      </c>
      <c r="C11" s="187">
        <f>'PARKS_Alloc FY25-26'!C11*1.09</f>
        <v>4061822.8155000005</v>
      </c>
      <c r="D11" s="309"/>
      <c r="E11" s="188">
        <f>'PARKS_Alloc FY25-26'!E11*1.09</f>
        <v>331988.84639700007</v>
      </c>
      <c r="F11" s="188">
        <f>'PARKS_Alloc FY25-26'!F11*1.09</f>
        <v>194285.24060000005</v>
      </c>
      <c r="G11" s="188">
        <f>'PARKS_Alloc FY25-26'!G11*1.09</f>
        <v>95878.481900000013</v>
      </c>
      <c r="H11" s="188">
        <f>'PARKS_Alloc FY25-26'!H11*1.09</f>
        <v>176444.73100000003</v>
      </c>
      <c r="I11" s="188">
        <f>'PARKS_Alloc FY25-26'!I11*1.09</f>
        <v>116837.3374652091</v>
      </c>
      <c r="J11" s="188">
        <f>'PARKS_Alloc FY25-26'!J11*1.09</f>
        <v>140233.81920000003</v>
      </c>
      <c r="K11" s="188">
        <f>'PARKS_Alloc FY25-26'!K11*1.09</f>
        <v>159528.56320000003</v>
      </c>
      <c r="L11" s="188">
        <f>'PARKS_Alloc FY25-26'!L11*1.09</f>
        <v>0</v>
      </c>
      <c r="M11" s="188">
        <f>'PARKS_Alloc FY25-26'!M11*1.09</f>
        <v>154616.95780000003</v>
      </c>
      <c r="N11" s="188">
        <f>'PARKS_Alloc FY25-26'!N11*1.09</f>
        <v>185821.21620000002</v>
      </c>
      <c r="O11" s="188">
        <f>'PARKS_Alloc FY25-26'!O11*1.09</f>
        <v>188339.98820000002</v>
      </c>
      <c r="P11" s="188">
        <f>'PARKS_Alloc FY25-26'!P11*1.09</f>
        <v>16343.503600000002</v>
      </c>
      <c r="Q11" s="188">
        <f>'PARKS_Alloc FY25-26'!Q11*1.09</f>
        <v>315232.63250000001</v>
      </c>
      <c r="R11" s="188">
        <f>'PARKS_Alloc FY25-26'!R11*1.09</f>
        <v>33244.2261</v>
      </c>
      <c r="S11" s="188">
        <f>'PARKS_Alloc FY25-26'!S11*1.09</f>
        <v>33244.2261</v>
      </c>
      <c r="T11" s="188">
        <f>'PARKS_Alloc FY25-26'!T11*1.09</f>
        <v>197724.79010000004</v>
      </c>
      <c r="U11" s="188">
        <f>'PARKS_Alloc FY25-26'!U11*1.09</f>
        <v>557572.95380000013</v>
      </c>
      <c r="V11" s="188">
        <f>'PARKS_Alloc FY25-26'!V11*1.09</f>
        <v>845795.32090000005</v>
      </c>
      <c r="W11" s="188">
        <f>'PARKS_Alloc FY25-26'!W11*1.09</f>
        <v>638654.83830000006</v>
      </c>
      <c r="X11" s="188">
        <f>'PARKS_Alloc FY25-26'!X11*1.09</f>
        <v>843011.6026000001</v>
      </c>
      <c r="Y11" s="188">
        <f>'PARKS_Alloc FY25-26'!Y11*1.09</f>
        <v>316015.59040000004</v>
      </c>
      <c r="Z11" s="188">
        <f>'PARKS_Alloc FY25-26'!Z11*1.09</f>
        <v>0</v>
      </c>
    </row>
    <row r="12" spans="1:27" ht="20.100000000000001" customHeight="1" x14ac:dyDescent="0.25">
      <c r="A12" s="185"/>
      <c r="B12" s="186" t="s">
        <v>21</v>
      </c>
      <c r="C12" s="187">
        <f>'PARKS_Alloc FY25-26'!C12*1.09</f>
        <v>4708322.6781000001</v>
      </c>
      <c r="D12" s="309"/>
      <c r="E12" s="188">
        <f>'PARKS_Alloc FY25-26'!E12*1.09</f>
        <v>215142.90638800006</v>
      </c>
      <c r="F12" s="188">
        <f>'PARKS_Alloc FY25-26'!F12*1.09</f>
        <v>80906.045700000017</v>
      </c>
      <c r="G12" s="188">
        <f>'PARKS_Alloc FY25-26'!G12*1.09</f>
        <v>65061.544100000014</v>
      </c>
      <c r="H12" s="188">
        <f>'PARKS_Alloc FY25-26'!H12*1.09</f>
        <v>91843.694300000017</v>
      </c>
      <c r="I12" s="188">
        <f>'PARKS_Alloc FY25-26'!I12*1.09</f>
        <v>60006.178600000007</v>
      </c>
      <c r="J12" s="188">
        <f>'PARKS_Alloc FY25-26'!J12*1.09</f>
        <v>85758.246100000018</v>
      </c>
      <c r="K12" s="188">
        <f>'PARKS_Alloc FY25-26'!K12*1.09</f>
        <v>107850.96560000003</v>
      </c>
      <c r="L12" s="188">
        <f>'PARKS_Alloc FY25-26'!L12*1.09</f>
        <v>11895.2572</v>
      </c>
      <c r="M12" s="188">
        <f>'PARKS_Alloc FY25-26'!M12*1.09</f>
        <v>91906.663600000014</v>
      </c>
      <c r="N12" s="188">
        <f>'PARKS_Alloc FY25-26'!N12*1.09</f>
        <v>101740.56730000001</v>
      </c>
      <c r="O12" s="188">
        <f>'PARKS_Alloc FY25-26'!O12*1.09</f>
        <v>119191.38010000002</v>
      </c>
      <c r="P12" s="188">
        <f>'PARKS_Alloc FY25-26'!P12*1.09</f>
        <v>9361.0399000000016</v>
      </c>
      <c r="Q12" s="188">
        <f>'PARKS_Alloc FY25-26'!Q12*1.09</f>
        <v>173625.36970000004</v>
      </c>
      <c r="R12" s="188">
        <f>'PARKS_Alloc FY25-26'!R12*1.09</f>
        <v>18937.125900000003</v>
      </c>
      <c r="S12" s="188">
        <f>'PARKS_Alloc FY25-26'!S12*1.09</f>
        <v>18937.125900000003</v>
      </c>
      <c r="T12" s="188">
        <f>'PARKS_Alloc FY25-26'!T12*1.09</f>
        <v>120472.15190000001</v>
      </c>
      <c r="U12" s="188">
        <f>'PARKS_Alloc FY25-26'!U12*1.09</f>
        <v>289853.62840000005</v>
      </c>
      <c r="V12" s="188">
        <f>'PARKS_Alloc FY25-26'!V12*1.09</f>
        <v>501617.00810000009</v>
      </c>
      <c r="W12" s="188">
        <f>'PARKS_Alloc FY25-26'!W12*1.09</f>
        <v>309830.34180000005</v>
      </c>
      <c r="X12" s="188">
        <f>'PARKS_Alloc FY25-26'!X12*1.09</f>
        <v>641654.79080000008</v>
      </c>
      <c r="Y12" s="188">
        <f>'PARKS_Alloc FY25-26'!Y12*1.09</f>
        <v>166212.81380000003</v>
      </c>
      <c r="Z12" s="188">
        <f>'PARKS_Alloc FY25-26'!Z12*1.09</f>
        <v>0</v>
      </c>
    </row>
    <row r="13" spans="1:27" ht="20.100000000000001" customHeight="1" x14ac:dyDescent="0.25">
      <c r="A13" s="185"/>
      <c r="B13" s="186" t="s">
        <v>121</v>
      </c>
      <c r="C13" s="187">
        <f>'PARKS_Alloc FY25-26'!C13*1.09</f>
        <v>3976498.2259000004</v>
      </c>
      <c r="D13" s="309"/>
      <c r="E13" s="188">
        <f>'PARKS_Alloc FY25-26'!E13*1.09</f>
        <v>113944.73050000002</v>
      </c>
      <c r="F13" s="188">
        <f>'PARKS_Alloc FY25-26'!F13*1.09</f>
        <v>17168.045000000002</v>
      </c>
      <c r="G13" s="188">
        <f>'PARKS_Alloc FY25-26'!G13*1.09</f>
        <v>84444.207500000004</v>
      </c>
      <c r="H13" s="188">
        <f>'PARKS_Alloc FY25-26'!H13*1.09</f>
        <v>104968.63500000001</v>
      </c>
      <c r="I13" s="188">
        <f>'PARKS_Alloc FY25-26'!I13*1.09</f>
        <v>122968.35000000002</v>
      </c>
      <c r="J13" s="188">
        <f>'PARKS_Alloc FY25-26'!J13*1.09</f>
        <v>145096.71250000002</v>
      </c>
      <c r="K13" s="188">
        <f>'PARKS_Alloc FY25-26'!K13*1.09</f>
        <v>109750.73750000002</v>
      </c>
      <c r="L13" s="188">
        <f>'PARKS_Alloc FY25-26'!L13*1.09</f>
        <v>0</v>
      </c>
      <c r="M13" s="188">
        <f>'PARKS_Alloc FY25-26'!M13*1.09</f>
        <v>15595.000600000001</v>
      </c>
      <c r="N13" s="188">
        <f>'PARKS_Alloc FY25-26'!N13*1.09</f>
        <v>234649.75000000006</v>
      </c>
      <c r="O13" s="188">
        <f>'PARKS_Alloc FY25-26'!O13*1.09</f>
        <v>167581.505</v>
      </c>
      <c r="P13" s="188">
        <f>'PARKS_Alloc FY25-26'!P13*1.09</f>
        <v>55751.592500000013</v>
      </c>
      <c r="Q13" s="188">
        <f>'PARKS_Alloc FY25-26'!Q13*1.09</f>
        <v>473968.73300000007</v>
      </c>
      <c r="R13" s="188">
        <f>'PARKS_Alloc FY25-26'!R13*1.09</f>
        <v>62202.975500000008</v>
      </c>
      <c r="S13" s="188">
        <f>'PARKS_Alloc FY25-26'!S13*1.09</f>
        <v>42890.41</v>
      </c>
      <c r="T13" s="188">
        <f>'PARKS_Alloc FY25-26'!T13*1.09</f>
        <v>328572.61930000002</v>
      </c>
      <c r="U13" s="188">
        <f>'PARKS_Alloc FY25-26'!U13*1.09</f>
        <v>1163114.2570000002</v>
      </c>
      <c r="V13" s="188">
        <f>'PARKS_Alloc FY25-26'!V13*1.09</f>
        <v>1955679.1336000003</v>
      </c>
      <c r="W13" s="188">
        <f>'PARKS_Alloc FY25-26'!W13*1.09</f>
        <v>683506.80140000011</v>
      </c>
      <c r="X13" s="188">
        <f>'PARKS_Alloc FY25-26'!X13*1.09</f>
        <v>782988.79060000018</v>
      </c>
      <c r="Y13" s="188">
        <f>'PARKS_Alloc FY25-26'!Y13*1.09</f>
        <v>226128.69680000003</v>
      </c>
      <c r="Z13" s="188">
        <f>'PARKS_Alloc FY25-26'!Z13*1.09</f>
        <v>163957.80000000002</v>
      </c>
      <c r="AA13" s="191"/>
    </row>
    <row r="14" spans="1:27" ht="20.100000000000001" customHeight="1" x14ac:dyDescent="0.25">
      <c r="A14" s="185"/>
      <c r="B14" s="186" t="s">
        <v>122</v>
      </c>
      <c r="C14" s="187">
        <f>'PARKS_Alloc FY25-26'!C14*1.09</f>
        <v>532771.36629999999</v>
      </c>
      <c r="D14" s="309"/>
      <c r="E14" s="188">
        <f>'PARKS_Alloc FY25-26'!E14*1.09</f>
        <v>3683.1100000000006</v>
      </c>
      <c r="F14" s="188">
        <f>'PARKS_Alloc FY25-26'!F14*1.09</f>
        <v>415.83500000000004</v>
      </c>
      <c r="G14" s="188">
        <f>'PARKS_Alloc FY25-26'!G14*1.09</f>
        <v>237.62000000000006</v>
      </c>
      <c r="H14" s="188">
        <f>'PARKS_Alloc FY25-26'!H14*1.09</f>
        <v>772.2650000000001</v>
      </c>
      <c r="I14" s="188">
        <f>'PARKS_Alloc FY25-26'!I14*1.09</f>
        <v>594.05000000000007</v>
      </c>
      <c r="J14" s="188">
        <f>'PARKS_Alloc FY25-26'!J14*1.09</f>
        <v>950.48000000000025</v>
      </c>
      <c r="K14" s="188">
        <f>'PARKS_Alloc FY25-26'!K14*1.09</f>
        <v>594.05000000000007</v>
      </c>
      <c r="L14" s="188">
        <f>'PARKS_Alloc FY25-26'!L14*1.09</f>
        <v>0</v>
      </c>
      <c r="M14" s="188">
        <f>'PARKS_Alloc FY25-26'!M14*1.09</f>
        <v>3645.0908000000009</v>
      </c>
      <c r="N14" s="188">
        <f>'PARKS_Alloc FY25-26'!N14*1.09</f>
        <v>2376.2000000000003</v>
      </c>
      <c r="O14" s="188">
        <f>'PARKS_Alloc FY25-26'!O14*1.09</f>
        <v>1188.1000000000001</v>
      </c>
      <c r="P14" s="188">
        <f>'PARKS_Alloc FY25-26'!P14*1.09</f>
        <v>0</v>
      </c>
      <c r="Q14" s="188">
        <f>'PARKS_Alloc FY25-26'!Q14*1.09</f>
        <v>5940.5</v>
      </c>
      <c r="R14" s="188">
        <f>'PARKS_Alloc FY25-26'!R14*1.09</f>
        <v>1972.2460000000003</v>
      </c>
      <c r="S14" s="188">
        <f>'PARKS_Alloc FY25-26'!S14*1.09</f>
        <v>1009.8850000000002</v>
      </c>
      <c r="T14" s="188">
        <f>'PARKS_Alloc FY25-26'!T14*1.09</f>
        <v>5940.5</v>
      </c>
      <c r="U14" s="188">
        <f>'PARKS_Alloc FY25-26'!U14*1.09</f>
        <v>5940.5</v>
      </c>
      <c r="V14" s="188">
        <f>'PARKS_Alloc FY25-26'!V14*1.09</f>
        <v>340586.68650000007</v>
      </c>
      <c r="W14" s="188">
        <f>'PARKS_Alloc FY25-26'!W14*1.09</f>
        <v>22297.072700000004</v>
      </c>
      <c r="X14" s="188">
        <f>'PARKS_Alloc FY25-26'!X14*1.09</f>
        <v>16800.922100000003</v>
      </c>
      <c r="Y14" s="188">
        <f>'PARKS_Alloc FY25-26'!Y14*1.09</f>
        <v>15625.891200000002</v>
      </c>
      <c r="Z14" s="188">
        <f>'PARKS_Alloc FY25-26'!Z14*1.09</f>
        <v>729.49340000000018</v>
      </c>
      <c r="AA14" s="191"/>
    </row>
    <row r="15" spans="1:27" ht="20.100000000000001" customHeight="1" x14ac:dyDescent="0.25">
      <c r="A15" s="185"/>
      <c r="B15" s="186" t="s">
        <v>123</v>
      </c>
      <c r="C15" s="187">
        <f>'PARKS_Alloc FY25-26'!C15*1.09</f>
        <v>0</v>
      </c>
      <c r="D15" s="309"/>
      <c r="E15" s="188">
        <f>'PARKS_Alloc FY25-26'!E15*1.09</f>
        <v>0</v>
      </c>
      <c r="F15" s="188">
        <f>'PARKS_Alloc FY25-26'!F15*1.09</f>
        <v>0</v>
      </c>
      <c r="G15" s="188">
        <f>'PARKS_Alloc FY25-26'!G15*1.09</f>
        <v>0</v>
      </c>
      <c r="H15" s="188">
        <f>'PARKS_Alloc FY25-26'!H15*1.09</f>
        <v>0</v>
      </c>
      <c r="I15" s="188">
        <f>'PARKS_Alloc FY25-26'!I15*1.09</f>
        <v>0</v>
      </c>
      <c r="J15" s="188">
        <f>'PARKS_Alloc FY25-26'!J15*1.09</f>
        <v>0</v>
      </c>
      <c r="K15" s="188">
        <f>'PARKS_Alloc FY25-26'!K15*1.09</f>
        <v>0</v>
      </c>
      <c r="L15" s="188">
        <f>'PARKS_Alloc FY25-26'!L15*1.09</f>
        <v>0</v>
      </c>
      <c r="M15" s="188">
        <f>'PARKS_Alloc FY25-26'!M15*1.09</f>
        <v>0</v>
      </c>
      <c r="N15" s="188">
        <f>'PARKS_Alloc FY25-26'!N15*1.09</f>
        <v>0</v>
      </c>
      <c r="O15" s="188">
        <f>'PARKS_Alloc FY25-26'!O15*1.09</f>
        <v>0</v>
      </c>
      <c r="P15" s="188">
        <f>'PARKS_Alloc FY25-26'!P15*1.09</f>
        <v>0</v>
      </c>
      <c r="Q15" s="188">
        <f>'PARKS_Alloc FY25-26'!Q15*1.09</f>
        <v>0</v>
      </c>
      <c r="R15" s="188">
        <f>'PARKS_Alloc FY25-26'!R15*1.09</f>
        <v>0</v>
      </c>
      <c r="S15" s="188">
        <f>'PARKS_Alloc FY25-26'!S15*1.09</f>
        <v>0</v>
      </c>
      <c r="T15" s="188">
        <f>'PARKS_Alloc FY25-26'!T15*1.09</f>
        <v>0</v>
      </c>
      <c r="U15" s="188">
        <f>'PARKS_Alloc FY25-26'!U15*1.09</f>
        <v>0</v>
      </c>
      <c r="V15" s="188">
        <f>'PARKS_Alloc FY25-26'!V15*1.09</f>
        <v>0</v>
      </c>
      <c r="W15" s="188">
        <f>'PARKS_Alloc FY25-26'!W15*1.09</f>
        <v>0</v>
      </c>
      <c r="X15" s="188">
        <f>'PARKS_Alloc FY25-26'!X15*1.09</f>
        <v>0</v>
      </c>
      <c r="Y15" s="188">
        <f>'PARKS_Alloc FY25-26'!Y15*1.09</f>
        <v>130691.00000000003</v>
      </c>
      <c r="Z15" s="188">
        <f>'PARKS_Alloc FY25-26'!Z15*1.09</f>
        <v>0</v>
      </c>
      <c r="AA15" s="191"/>
    </row>
    <row r="16" spans="1:27" ht="20.100000000000001" customHeight="1" x14ac:dyDescent="0.25">
      <c r="A16" s="185"/>
      <c r="B16" s="186" t="s">
        <v>124</v>
      </c>
      <c r="C16" s="187">
        <f>'PARKS_Alloc FY25-26'!C16*1.09</f>
        <v>950480.00000000023</v>
      </c>
      <c r="D16" s="309"/>
      <c r="E16" s="188">
        <f>'PARKS_Alloc FY25-26'!E16*1.09</f>
        <v>0</v>
      </c>
      <c r="F16" s="188">
        <f>'PARKS_Alloc FY25-26'!F16*1.09</f>
        <v>0</v>
      </c>
      <c r="G16" s="188">
        <f>'PARKS_Alloc FY25-26'!G16*1.09</f>
        <v>0</v>
      </c>
      <c r="H16" s="188">
        <f>'PARKS_Alloc FY25-26'!H16*1.09</f>
        <v>0</v>
      </c>
      <c r="I16" s="188">
        <f>'PARKS_Alloc FY25-26'!I16*1.09</f>
        <v>0</v>
      </c>
      <c r="J16" s="188">
        <f>'PARKS_Alloc FY25-26'!J16*1.09</f>
        <v>0</v>
      </c>
      <c r="K16" s="188">
        <f>'PARKS_Alloc FY25-26'!K16*1.09</f>
        <v>0</v>
      </c>
      <c r="L16" s="188">
        <f>'PARKS_Alloc FY25-26'!L16*1.09</f>
        <v>0</v>
      </c>
      <c r="M16" s="188">
        <f>'PARKS_Alloc FY25-26'!M16*1.09</f>
        <v>0</v>
      </c>
      <c r="N16" s="188">
        <f>'PARKS_Alloc FY25-26'!N16*1.09</f>
        <v>0</v>
      </c>
      <c r="O16" s="188">
        <f>'PARKS_Alloc FY25-26'!O16*1.09</f>
        <v>0</v>
      </c>
      <c r="P16" s="188">
        <f>'PARKS_Alloc FY25-26'!P16*1.09</f>
        <v>0</v>
      </c>
      <c r="Q16" s="188">
        <f>'PARKS_Alloc FY25-26'!Q16*1.09</f>
        <v>0</v>
      </c>
      <c r="R16" s="188">
        <f>'PARKS_Alloc FY25-26'!R16*1.09</f>
        <v>0</v>
      </c>
      <c r="S16" s="188">
        <f>'PARKS_Alloc FY25-26'!S16*1.09</f>
        <v>0</v>
      </c>
      <c r="T16" s="188">
        <f>'PARKS_Alloc FY25-26'!T16*1.09</f>
        <v>0</v>
      </c>
      <c r="U16" s="188">
        <f>'PARKS_Alloc FY25-26'!U16*1.09</f>
        <v>0</v>
      </c>
      <c r="V16" s="188">
        <f>'PARKS_Alloc FY25-26'!V16*1.09</f>
        <v>0</v>
      </c>
      <c r="W16" s="188">
        <f>'PARKS_Alloc FY25-26'!W16*1.09</f>
        <v>0</v>
      </c>
      <c r="X16" s="188">
        <f>'PARKS_Alloc FY25-26'!X16*1.09</f>
        <v>0</v>
      </c>
      <c r="Y16" s="188">
        <f>'PARKS_Alloc FY25-26'!Y16*1.09</f>
        <v>0</v>
      </c>
      <c r="Z16" s="188">
        <f>'PARKS_Alloc FY25-26'!Z16*1.09</f>
        <v>118810.00000000003</v>
      </c>
      <c r="AA16" s="191"/>
    </row>
    <row r="17" spans="1:27" ht="20.100000000000001" customHeight="1" x14ac:dyDescent="0.25">
      <c r="B17" s="192" t="s">
        <v>125</v>
      </c>
      <c r="C17" s="193">
        <f>SUM(C11:C16)</f>
        <v>14229895.0858</v>
      </c>
      <c r="D17" s="310"/>
      <c r="E17" s="193">
        <f>SUM(E11:E16)</f>
        <v>664759.59328500018</v>
      </c>
      <c r="F17" s="193">
        <f>SUM(F11:F16)</f>
        <v>292775.16630000004</v>
      </c>
      <c r="G17" s="193">
        <f>SUM(G11:G16)</f>
        <v>245621.85350000003</v>
      </c>
      <c r="H17" s="193">
        <f t="shared" ref="H17:Z17" si="0">SUM(H11:H16)</f>
        <v>374029.32530000008</v>
      </c>
      <c r="I17" s="193">
        <f t="shared" si="0"/>
        <v>300405.91606520914</v>
      </c>
      <c r="J17" s="193">
        <f t="shared" si="0"/>
        <v>372039.25780000002</v>
      </c>
      <c r="K17" s="193">
        <f t="shared" si="0"/>
        <v>377724.31630000012</v>
      </c>
      <c r="L17" s="194">
        <f t="shared" si="0"/>
        <v>11895.2572</v>
      </c>
      <c r="M17" s="193">
        <f>SUM(M11:M16)</f>
        <v>265763.71280000004</v>
      </c>
      <c r="N17" s="193">
        <f t="shared" si="0"/>
        <v>524587.73350000009</v>
      </c>
      <c r="O17" s="193">
        <f t="shared" si="0"/>
        <v>476300.97330000001</v>
      </c>
      <c r="P17" s="193">
        <f t="shared" si="0"/>
        <v>81456.136000000013</v>
      </c>
      <c r="Q17" s="193">
        <f>SUM(Q11:Q16)</f>
        <v>968767.23520000011</v>
      </c>
      <c r="R17" s="193">
        <f t="shared" si="0"/>
        <v>116356.57350000001</v>
      </c>
      <c r="S17" s="193">
        <f t="shared" si="0"/>
        <v>96081.646999999997</v>
      </c>
      <c r="T17" s="193">
        <f t="shared" si="0"/>
        <v>652710.06130000006</v>
      </c>
      <c r="U17" s="193">
        <f t="shared" si="0"/>
        <v>2016481.3392000003</v>
      </c>
      <c r="V17" s="194">
        <f t="shared" si="0"/>
        <v>3643678.1491</v>
      </c>
      <c r="W17" s="193">
        <f t="shared" si="0"/>
        <v>1654289.0542000001</v>
      </c>
      <c r="X17" s="193">
        <f t="shared" si="0"/>
        <v>2284456.1061000004</v>
      </c>
      <c r="Y17" s="193">
        <f t="shared" si="0"/>
        <v>854673.9922000001</v>
      </c>
      <c r="Z17" s="194">
        <f t="shared" si="0"/>
        <v>283497.29340000008</v>
      </c>
    </row>
    <row r="18" spans="1:27" ht="20.100000000000001" customHeight="1" thickBot="1" x14ac:dyDescent="0.3">
      <c r="B18" s="195"/>
      <c r="C18" s="196"/>
      <c r="D18" s="311"/>
      <c r="E18" s="196"/>
      <c r="F18" s="198"/>
      <c r="G18" s="197"/>
      <c r="H18" s="199"/>
      <c r="I18" s="197"/>
      <c r="J18" s="198"/>
      <c r="K18" s="200"/>
      <c r="L18" s="200"/>
      <c r="M18" s="199"/>
      <c r="N18" s="199"/>
      <c r="O18" s="199"/>
      <c r="P18" s="199"/>
      <c r="Q18" s="201"/>
      <c r="R18" s="199"/>
      <c r="S18" s="199"/>
      <c r="T18" s="199"/>
      <c r="U18" s="199"/>
      <c r="V18" s="200"/>
      <c r="W18" s="197"/>
      <c r="X18" s="198"/>
      <c r="Y18" s="199"/>
      <c r="Z18" s="202"/>
    </row>
    <row r="19" spans="1:27" ht="20.100000000000001" customHeight="1" x14ac:dyDescent="0.25">
      <c r="B19" s="180" t="s">
        <v>126</v>
      </c>
      <c r="C19" s="181"/>
      <c r="D19" s="308"/>
      <c r="E19" s="290"/>
      <c r="F19" s="183"/>
      <c r="G19" s="182"/>
      <c r="H19" s="183"/>
      <c r="I19" s="182"/>
      <c r="J19" s="183"/>
      <c r="K19" s="184"/>
      <c r="L19" s="184"/>
      <c r="M19" s="183"/>
      <c r="N19" s="183"/>
      <c r="O19" s="183"/>
      <c r="P19" s="183"/>
      <c r="Q19" s="182"/>
      <c r="R19" s="183"/>
      <c r="S19" s="183"/>
      <c r="T19" s="183"/>
      <c r="U19" s="183"/>
      <c r="V19" s="184"/>
      <c r="W19" s="182"/>
      <c r="X19" s="183"/>
      <c r="Y19" s="183"/>
      <c r="Z19" s="184"/>
    </row>
    <row r="20" spans="1:27" ht="20.100000000000001" customHeight="1" x14ac:dyDescent="0.25">
      <c r="A20" s="185"/>
      <c r="B20" s="301" t="s">
        <v>90</v>
      </c>
      <c r="C20" s="325">
        <f>C17</f>
        <v>14229895.0858</v>
      </c>
      <c r="D20" s="331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6"/>
      <c r="AA20" s="191"/>
    </row>
    <row r="21" spans="1:27" ht="20.100000000000001" customHeight="1" x14ac:dyDescent="0.3">
      <c r="A21" s="185"/>
      <c r="B21" s="324" t="s">
        <v>820</v>
      </c>
      <c r="C21" s="332">
        <f>'PARKS_Alloc FY25-26'!C21*1.05</f>
        <v>-10613599.92</v>
      </c>
      <c r="D21" s="331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6"/>
      <c r="AA21" s="191"/>
    </row>
    <row r="22" spans="1:27" ht="20.100000000000001" customHeight="1" x14ac:dyDescent="0.25">
      <c r="A22" s="185"/>
      <c r="B22" s="294" t="s">
        <v>132</v>
      </c>
      <c r="C22" s="332">
        <v>-8450476</v>
      </c>
      <c r="D22" s="333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6"/>
      <c r="AA22" s="191"/>
    </row>
    <row r="23" spans="1:27" ht="20.100000000000001" customHeight="1" x14ac:dyDescent="0.25">
      <c r="A23" s="185"/>
      <c r="B23" s="294" t="s">
        <v>133</v>
      </c>
      <c r="C23" s="332">
        <v>-82532</v>
      </c>
      <c r="D23" s="333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6"/>
      <c r="AA23" s="191"/>
    </row>
    <row r="24" spans="1:27" ht="20.100000000000001" customHeight="1" x14ac:dyDescent="0.25">
      <c r="A24" s="185"/>
      <c r="B24" s="294" t="s">
        <v>817</v>
      </c>
      <c r="C24" s="332">
        <v>-90000</v>
      </c>
      <c r="D24" s="333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6"/>
      <c r="AA24" s="191"/>
    </row>
    <row r="25" spans="1:27" ht="20.100000000000001" customHeight="1" x14ac:dyDescent="0.2">
      <c r="A25" s="185"/>
      <c r="B25" s="295" t="s">
        <v>135</v>
      </c>
      <c r="C25" s="332">
        <f>-(260000+170000)</f>
        <v>-430000</v>
      </c>
      <c r="D25" s="333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6"/>
      <c r="AA25" s="191"/>
    </row>
    <row r="26" spans="1:27" ht="20.100000000000001" customHeight="1" x14ac:dyDescent="0.2">
      <c r="A26" s="185"/>
      <c r="B26" s="303" t="s">
        <v>825</v>
      </c>
      <c r="C26" s="327">
        <f>C20+C21</f>
        <v>3616295.1657999996</v>
      </c>
      <c r="D26" s="334"/>
      <c r="E26" s="338">
        <f t="shared" ref="E26:Z26" si="1">$C$26*(E$17/SUM($E$17:$Z$17))</f>
        <v>145181.54303238011</v>
      </c>
      <c r="F26" s="338">
        <f t="shared" si="1"/>
        <v>63941.236552824652</v>
      </c>
      <c r="G26" s="338">
        <f t="shared" si="1"/>
        <v>53643.091508293473</v>
      </c>
      <c r="H26" s="338">
        <f t="shared" si="1"/>
        <v>81686.906266478327</v>
      </c>
      <c r="I26" s="338">
        <f t="shared" si="1"/>
        <v>65607.769892994242</v>
      </c>
      <c r="J26" s="338">
        <f t="shared" si="1"/>
        <v>81252.281368534605</v>
      </c>
      <c r="K26" s="338">
        <f t="shared" si="1"/>
        <v>82493.881450123066</v>
      </c>
      <c r="L26" s="338">
        <f t="shared" si="1"/>
        <v>2597.8892407237972</v>
      </c>
      <c r="M26" s="338">
        <f t="shared" si="1"/>
        <v>58042.01443058579</v>
      </c>
      <c r="N26" s="338">
        <f t="shared" si="1"/>
        <v>114568.42048571535</v>
      </c>
      <c r="O26" s="338">
        <f t="shared" si="1"/>
        <v>104022.7338575195</v>
      </c>
      <c r="P26" s="338">
        <f t="shared" si="1"/>
        <v>17789.780897325567</v>
      </c>
      <c r="Q26" s="338">
        <f t="shared" si="1"/>
        <v>211575.91927409696</v>
      </c>
      <c r="R26" s="338">
        <f t="shared" si="1"/>
        <v>25411.933958278576</v>
      </c>
      <c r="S26" s="338">
        <f t="shared" si="1"/>
        <v>20983.949550273021</v>
      </c>
      <c r="T26" s="338">
        <f t="shared" si="1"/>
        <v>142549.96063165751</v>
      </c>
      <c r="U26" s="338">
        <f t="shared" si="1"/>
        <v>440393.6028577839</v>
      </c>
      <c r="V26" s="338">
        <f t="shared" si="1"/>
        <v>795768.60769410606</v>
      </c>
      <c r="W26" s="338">
        <f t="shared" si="1"/>
        <v>361291.87143202982</v>
      </c>
      <c r="X26" s="338">
        <f t="shared" si="1"/>
        <v>498918.50501080148</v>
      </c>
      <c r="Y26" s="339">
        <f t="shared" si="1"/>
        <v>186658.29005049466</v>
      </c>
      <c r="Z26" s="339">
        <f t="shared" si="1"/>
        <v>61914.97635697847</v>
      </c>
      <c r="AA26" s="191"/>
    </row>
    <row r="27" spans="1:27" ht="20.100000000000001" customHeight="1" thickBot="1" x14ac:dyDescent="0.3">
      <c r="A27" s="185"/>
      <c r="B27" s="301" t="s">
        <v>824</v>
      </c>
      <c r="C27" s="335"/>
      <c r="D27" s="336"/>
      <c r="E27" s="338"/>
      <c r="F27" s="338">
        <f>-SUM(G27:L27)</f>
        <v>-356716.40285282471</v>
      </c>
      <c r="G27" s="338">
        <f t="shared" ref="G27:L27" si="2">($F$17+$F$26)*(G17/SUM($G$17:$L$17))</f>
        <v>52099.966872738114</v>
      </c>
      <c r="H27" s="338">
        <f t="shared" si="2"/>
        <v>79337.058897174196</v>
      </c>
      <c r="I27" s="338">
        <f t="shared" si="2"/>
        <v>63720.463193117066</v>
      </c>
      <c r="J27" s="338">
        <f t="shared" si="2"/>
        <v>78914.936641572393</v>
      </c>
      <c r="K27" s="338">
        <f t="shared" si="2"/>
        <v>80120.82021951543</v>
      </c>
      <c r="L27" s="338">
        <f t="shared" si="2"/>
        <v>2523.1570287075433</v>
      </c>
      <c r="M27" s="338">
        <f>-SUM(N27:U27)</f>
        <v>-323805.72723058582</v>
      </c>
      <c r="N27" s="338">
        <f t="shared" ref="N27:U27" si="3">($M$17+$M$26)*(N17/SUM($N$17:$U$17))</f>
        <v>34436.125568190277</v>
      </c>
      <c r="O27" s="338">
        <f t="shared" si="3"/>
        <v>31266.381345552454</v>
      </c>
      <c r="P27" s="338">
        <f t="shared" si="3"/>
        <v>5347.1203165210582</v>
      </c>
      <c r="Q27" s="338">
        <f t="shared" si="3"/>
        <v>63593.919619730717</v>
      </c>
      <c r="R27" s="338">
        <f t="shared" si="3"/>
        <v>7638.1305163140287</v>
      </c>
      <c r="S27" s="338">
        <f t="shared" si="3"/>
        <v>6307.199824927915</v>
      </c>
      <c r="T27" s="338">
        <f t="shared" si="3"/>
        <v>42846.609242242172</v>
      </c>
      <c r="U27" s="338">
        <f t="shared" si="3"/>
        <v>132370.24079710717</v>
      </c>
      <c r="V27" s="338"/>
      <c r="W27" s="325"/>
      <c r="X27" s="325"/>
      <c r="Y27" s="325"/>
      <c r="Z27" s="326"/>
      <c r="AA27" s="191"/>
    </row>
    <row r="28" spans="1:27" s="164" customFormat="1" ht="44.25" customHeight="1" thickBot="1" x14ac:dyDescent="0.3">
      <c r="A28" s="215"/>
      <c r="B28" s="302" t="s">
        <v>823</v>
      </c>
      <c r="C28" s="328"/>
      <c r="D28" s="337"/>
      <c r="E28" s="328">
        <f t="shared" ref="E28:Z28" si="4">SUM(E26:E27)</f>
        <v>145181.54303238011</v>
      </c>
      <c r="F28" s="329">
        <f t="shared" si="4"/>
        <v>-292775.16630000004</v>
      </c>
      <c r="G28" s="328">
        <f t="shared" si="4"/>
        <v>105743.05838103159</v>
      </c>
      <c r="H28" s="328">
        <f t="shared" si="4"/>
        <v>161023.96516365252</v>
      </c>
      <c r="I28" s="328">
        <f t="shared" si="4"/>
        <v>129328.23308611132</v>
      </c>
      <c r="J28" s="328">
        <f t="shared" si="4"/>
        <v>160167.218010107</v>
      </c>
      <c r="K28" s="328">
        <f t="shared" si="4"/>
        <v>162614.70166963851</v>
      </c>
      <c r="L28" s="330">
        <f t="shared" si="4"/>
        <v>5121.046269431341</v>
      </c>
      <c r="M28" s="328">
        <f t="shared" si="4"/>
        <v>-265763.71280000004</v>
      </c>
      <c r="N28" s="328">
        <f t="shared" si="4"/>
        <v>149004.54605390562</v>
      </c>
      <c r="O28" s="328">
        <f t="shared" si="4"/>
        <v>135289.11520307197</v>
      </c>
      <c r="P28" s="328">
        <f t="shared" si="4"/>
        <v>23136.901213846624</v>
      </c>
      <c r="Q28" s="328">
        <f t="shared" si="4"/>
        <v>275169.83889382769</v>
      </c>
      <c r="R28" s="328">
        <f t="shared" si="4"/>
        <v>33050.064474592604</v>
      </c>
      <c r="S28" s="328">
        <f t="shared" si="4"/>
        <v>27291.149375200934</v>
      </c>
      <c r="T28" s="328">
        <f t="shared" si="4"/>
        <v>185396.56987389969</v>
      </c>
      <c r="U28" s="328">
        <f t="shared" si="4"/>
        <v>572763.84365489101</v>
      </c>
      <c r="V28" s="328">
        <f t="shared" si="4"/>
        <v>795768.60769410606</v>
      </c>
      <c r="W28" s="328">
        <f t="shared" si="4"/>
        <v>361291.87143202982</v>
      </c>
      <c r="X28" s="328">
        <f t="shared" si="4"/>
        <v>498918.50501080148</v>
      </c>
      <c r="Y28" s="328">
        <f t="shared" si="4"/>
        <v>186658.29005049466</v>
      </c>
      <c r="Z28" s="330">
        <f t="shared" si="4"/>
        <v>61914.97635697847</v>
      </c>
      <c r="AA28" s="234">
        <f>SUM(E28:Z28)</f>
        <v>3616295.1657999987</v>
      </c>
    </row>
    <row r="29" spans="1:27" s="164" customFormat="1" ht="27.75" customHeight="1" thickBot="1" x14ac:dyDescent="0.3">
      <c r="B29" s="211" t="s">
        <v>128</v>
      </c>
      <c r="C29" s="299">
        <f>C26/SUM(E30:Z30)</f>
        <v>0.17924949915803498</v>
      </c>
      <c r="D29" s="312"/>
      <c r="E29" s="213">
        <f>IFERROR(E28/E30,0)</f>
        <v>0.17924949915803495</v>
      </c>
      <c r="F29" s="213">
        <f t="shared" ref="F29:Z29" si="5">IFERROR(F28/F30,0)</f>
        <v>0</v>
      </c>
      <c r="G29" s="213">
        <f t="shared" si="5"/>
        <v>0.30094939706681656</v>
      </c>
      <c r="H29" s="213">
        <f t="shared" si="5"/>
        <v>0.30094939706681656</v>
      </c>
      <c r="I29" s="213">
        <f t="shared" si="5"/>
        <v>0.30094939706681656</v>
      </c>
      <c r="J29" s="213">
        <f t="shared" si="5"/>
        <v>0.3009493970668165</v>
      </c>
      <c r="K29" s="213">
        <f t="shared" si="5"/>
        <v>0.30094939706681662</v>
      </c>
      <c r="L29" s="213">
        <f t="shared" si="5"/>
        <v>0.30094939706681662</v>
      </c>
      <c r="M29" s="213">
        <f t="shared" si="5"/>
        <v>0</v>
      </c>
      <c r="N29" s="213">
        <f t="shared" si="5"/>
        <v>0.2212088092110937</v>
      </c>
      <c r="O29" s="213">
        <f t="shared" si="5"/>
        <v>0.2212088092110937</v>
      </c>
      <c r="P29" s="213">
        <f t="shared" si="5"/>
        <v>0.2212088092110937</v>
      </c>
      <c r="Q29" s="213">
        <f t="shared" si="5"/>
        <v>0.2212088092110937</v>
      </c>
      <c r="R29" s="213">
        <f t="shared" si="5"/>
        <v>0.22120880921109368</v>
      </c>
      <c r="S29" s="213">
        <f t="shared" si="5"/>
        <v>0.22120880921109368</v>
      </c>
      <c r="T29" s="213">
        <f t="shared" si="5"/>
        <v>0.22120880921109373</v>
      </c>
      <c r="U29" s="213">
        <f t="shared" si="5"/>
        <v>0.22120880921109368</v>
      </c>
      <c r="V29" s="213">
        <f t="shared" si="5"/>
        <v>0.17924949915803493</v>
      </c>
      <c r="W29" s="213">
        <f t="shared" si="5"/>
        <v>0.17924949915803493</v>
      </c>
      <c r="X29" s="213">
        <f t="shared" si="5"/>
        <v>0.17924949915803493</v>
      </c>
      <c r="Y29" s="213">
        <f t="shared" si="5"/>
        <v>0.17924949915803495</v>
      </c>
      <c r="Z29" s="323">
        <f t="shared" si="5"/>
        <v>0.17924949915803495</v>
      </c>
      <c r="AA29" s="300"/>
    </row>
    <row r="30" spans="1:27" s="164" customFormat="1" ht="42" customHeight="1" thickBot="1" x14ac:dyDescent="0.3">
      <c r="A30" s="215"/>
      <c r="B30" s="296" t="s">
        <v>821</v>
      </c>
      <c r="C30" s="297">
        <f>SUM(E30:Z30)</f>
        <v>20174645.85835021</v>
      </c>
      <c r="D30" s="313"/>
      <c r="E30" s="297">
        <f t="shared" ref="E30:Z30" si="6">E17+E28</f>
        <v>809941.13631738024</v>
      </c>
      <c r="F30" s="297">
        <f t="shared" si="6"/>
        <v>0</v>
      </c>
      <c r="G30" s="297">
        <f t="shared" si="6"/>
        <v>351364.91188103158</v>
      </c>
      <c r="H30" s="297">
        <f t="shared" si="6"/>
        <v>535053.29046365258</v>
      </c>
      <c r="I30" s="297">
        <f t="shared" si="6"/>
        <v>429734.14915132045</v>
      </c>
      <c r="J30" s="297">
        <f t="shared" si="6"/>
        <v>532206.47581010708</v>
      </c>
      <c r="K30" s="297">
        <f t="shared" si="6"/>
        <v>540339.01796963857</v>
      </c>
      <c r="L30" s="297">
        <f t="shared" si="6"/>
        <v>17016.303469431339</v>
      </c>
      <c r="M30" s="297">
        <f t="shared" si="6"/>
        <v>0</v>
      </c>
      <c r="N30" s="297">
        <f t="shared" si="6"/>
        <v>673592.27955390571</v>
      </c>
      <c r="O30" s="297">
        <f t="shared" si="6"/>
        <v>611590.08850307204</v>
      </c>
      <c r="P30" s="297">
        <f t="shared" si="6"/>
        <v>104593.03721384663</v>
      </c>
      <c r="Q30" s="297">
        <f t="shared" si="6"/>
        <v>1243937.0740938277</v>
      </c>
      <c r="R30" s="297">
        <f t="shared" si="6"/>
        <v>149406.63797459262</v>
      </c>
      <c r="S30" s="297">
        <f t="shared" si="6"/>
        <v>123372.79637520094</v>
      </c>
      <c r="T30" s="297">
        <f t="shared" si="6"/>
        <v>838106.63117389975</v>
      </c>
      <c r="U30" s="297">
        <f t="shared" si="6"/>
        <v>2589245.1828548913</v>
      </c>
      <c r="V30" s="297">
        <f t="shared" si="6"/>
        <v>4439446.7567941062</v>
      </c>
      <c r="W30" s="297">
        <f t="shared" si="6"/>
        <v>2015580.92563203</v>
      </c>
      <c r="X30" s="297">
        <f t="shared" si="6"/>
        <v>2783374.6111108018</v>
      </c>
      <c r="Y30" s="297">
        <f t="shared" si="6"/>
        <v>1041332.2822504947</v>
      </c>
      <c r="Z30" s="298">
        <f t="shared" si="6"/>
        <v>345412.26975697855</v>
      </c>
      <c r="AA30" s="215"/>
    </row>
    <row r="31" spans="1:27" ht="20.100000000000001" customHeight="1" x14ac:dyDescent="0.25">
      <c r="A31" s="185"/>
      <c r="B31" s="219"/>
      <c r="C31" s="220"/>
      <c r="D31" s="314"/>
      <c r="E31" s="220"/>
      <c r="F31" s="221"/>
      <c r="G31" s="221"/>
      <c r="H31" s="222"/>
      <c r="I31" s="221"/>
      <c r="J31" s="221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1"/>
      <c r="X31" s="221"/>
      <c r="Y31" s="223"/>
      <c r="Z31" s="221"/>
      <c r="AA31" s="191"/>
    </row>
    <row r="32" spans="1:27" ht="20.100000000000001" customHeight="1" thickBot="1" x14ac:dyDescent="0.3">
      <c r="B32" s="245" t="s">
        <v>138</v>
      </c>
      <c r="C32" s="212"/>
      <c r="D32" s="311"/>
      <c r="E32" s="212"/>
      <c r="F32" s="221"/>
      <c r="G32" s="246"/>
      <c r="H32" s="223"/>
      <c r="I32" s="246"/>
      <c r="J32" s="221"/>
      <c r="K32" s="247"/>
      <c r="L32" s="247"/>
      <c r="M32" s="223"/>
      <c r="N32" s="223"/>
      <c r="O32" s="223"/>
      <c r="P32" s="223"/>
      <c r="Q32" s="248"/>
      <c r="R32" s="223"/>
      <c r="S32" s="223"/>
      <c r="T32" s="223"/>
      <c r="U32" s="223"/>
      <c r="V32" s="247"/>
      <c r="W32" s="246"/>
      <c r="X32" s="221"/>
      <c r="Y32" s="223"/>
      <c r="Z32" s="249"/>
      <c r="AA32" s="250"/>
    </row>
    <row r="33" spans="1:28" ht="20.100000000000001" customHeight="1" x14ac:dyDescent="0.25">
      <c r="A33" s="185"/>
      <c r="B33" s="251" t="s">
        <v>822</v>
      </c>
      <c r="C33" s="252"/>
      <c r="D33" s="315"/>
      <c r="E33" s="288">
        <f>E30</f>
        <v>809941.13631738024</v>
      </c>
      <c r="F33" s="288">
        <f>F30</f>
        <v>0</v>
      </c>
      <c r="G33" s="288">
        <f t="shared" ref="G33:Z33" si="7">G30</f>
        <v>351364.91188103158</v>
      </c>
      <c r="H33" s="288">
        <f t="shared" si="7"/>
        <v>535053.29046365258</v>
      </c>
      <c r="I33" s="288">
        <f t="shared" si="7"/>
        <v>429734.14915132045</v>
      </c>
      <c r="J33" s="288">
        <f t="shared" si="7"/>
        <v>532206.47581010708</v>
      </c>
      <c r="K33" s="288">
        <f t="shared" si="7"/>
        <v>540339.01796963857</v>
      </c>
      <c r="L33" s="288">
        <f t="shared" si="7"/>
        <v>17016.303469431339</v>
      </c>
      <c r="M33" s="288">
        <f>M30</f>
        <v>0</v>
      </c>
      <c r="N33" s="288">
        <f t="shared" si="7"/>
        <v>673592.27955390571</v>
      </c>
      <c r="O33" s="288">
        <f t="shared" si="7"/>
        <v>611590.08850307204</v>
      </c>
      <c r="P33" s="288">
        <f t="shared" si="7"/>
        <v>104593.03721384663</v>
      </c>
      <c r="Q33" s="288">
        <f>Q30</f>
        <v>1243937.0740938277</v>
      </c>
      <c r="R33" s="288">
        <f t="shared" si="7"/>
        <v>149406.63797459262</v>
      </c>
      <c r="S33" s="288">
        <f t="shared" si="7"/>
        <v>123372.79637520094</v>
      </c>
      <c r="T33" s="288">
        <f t="shared" si="7"/>
        <v>838106.63117389975</v>
      </c>
      <c r="U33" s="288">
        <f t="shared" si="7"/>
        <v>2589245.1828548913</v>
      </c>
      <c r="V33" s="288">
        <f t="shared" si="7"/>
        <v>4439446.7567941062</v>
      </c>
      <c r="W33" s="288">
        <f t="shared" si="7"/>
        <v>2015580.92563203</v>
      </c>
      <c r="X33" s="288">
        <f t="shared" si="7"/>
        <v>2783374.6111108018</v>
      </c>
      <c r="Y33" s="288">
        <f t="shared" si="7"/>
        <v>1041332.2822504947</v>
      </c>
      <c r="Z33" s="288">
        <f t="shared" si="7"/>
        <v>345412.26975697855</v>
      </c>
      <c r="AA33" s="191"/>
    </row>
    <row r="34" spans="1:28" ht="20.100000000000001" customHeight="1" x14ac:dyDescent="0.3">
      <c r="A34" s="185"/>
      <c r="B34" s="255" t="s">
        <v>140</v>
      </c>
      <c r="C34" s="256">
        <v>39</v>
      </c>
      <c r="D34" s="316"/>
      <c r="E34" s="257">
        <v>8</v>
      </c>
      <c r="F34" s="257">
        <v>2</v>
      </c>
      <c r="G34" s="257">
        <v>1</v>
      </c>
      <c r="H34" s="257">
        <v>2.5</v>
      </c>
      <c r="I34" s="257">
        <v>2</v>
      </c>
      <c r="J34" s="257">
        <v>2</v>
      </c>
      <c r="K34" s="257">
        <v>2.65</v>
      </c>
      <c r="L34" s="258">
        <v>0.5</v>
      </c>
      <c r="M34" s="257">
        <v>1.5</v>
      </c>
      <c r="N34" s="257">
        <v>2.5</v>
      </c>
      <c r="O34" s="257">
        <v>3.5</v>
      </c>
      <c r="P34" s="257">
        <v>0.25</v>
      </c>
      <c r="Q34" s="257">
        <v>4.5</v>
      </c>
      <c r="R34" s="257">
        <v>0.5</v>
      </c>
      <c r="S34" s="257">
        <v>0.5</v>
      </c>
      <c r="T34" s="257">
        <v>3</v>
      </c>
      <c r="U34" s="257">
        <v>9</v>
      </c>
      <c r="V34" s="258">
        <v>14.25</v>
      </c>
      <c r="W34" s="257">
        <v>9.5</v>
      </c>
      <c r="X34" s="257">
        <v>11</v>
      </c>
      <c r="Y34" s="257">
        <v>3.35</v>
      </c>
      <c r="Z34" s="258">
        <v>0.5</v>
      </c>
      <c r="AA34" s="261">
        <f>SUM(C34:Z34)</f>
        <v>123.5</v>
      </c>
    </row>
    <row r="35" spans="1:28" ht="20.100000000000001" customHeight="1" x14ac:dyDescent="0.25">
      <c r="A35" s="185"/>
      <c r="B35" s="259" t="s">
        <v>141</v>
      </c>
      <c r="C35" s="260">
        <f>-SUM(E35:Z35)</f>
        <v>-38.999999999999993</v>
      </c>
      <c r="D35" s="317"/>
      <c r="E35" s="257">
        <f>$C$34*(E$34/SUM($E$34:$Z$34))</f>
        <v>3.6923076923076921</v>
      </c>
      <c r="F35" s="257">
        <f t="shared" ref="F35:Z35" si="8">$C$34*(F$34/SUM($E$34:$Z$34))</f>
        <v>0.92307692307692302</v>
      </c>
      <c r="G35" s="257">
        <f t="shared" si="8"/>
        <v>0.46153846153846151</v>
      </c>
      <c r="H35" s="257">
        <f t="shared" si="8"/>
        <v>1.1538461538461537</v>
      </c>
      <c r="I35" s="257">
        <f t="shared" si="8"/>
        <v>0.92307692307692302</v>
      </c>
      <c r="J35" s="257">
        <f t="shared" si="8"/>
        <v>0.92307692307692302</v>
      </c>
      <c r="K35" s="257">
        <f t="shared" si="8"/>
        <v>1.223076923076923</v>
      </c>
      <c r="L35" s="257">
        <f t="shared" si="8"/>
        <v>0.23076923076923075</v>
      </c>
      <c r="M35" s="257">
        <f t="shared" si="8"/>
        <v>0.69230769230769229</v>
      </c>
      <c r="N35" s="257">
        <f t="shared" si="8"/>
        <v>1.1538461538461537</v>
      </c>
      <c r="O35" s="257">
        <f t="shared" si="8"/>
        <v>1.6153846153846154</v>
      </c>
      <c r="P35" s="257">
        <f t="shared" si="8"/>
        <v>0.11538461538461538</v>
      </c>
      <c r="Q35" s="257">
        <f t="shared" si="8"/>
        <v>2.0769230769230771</v>
      </c>
      <c r="R35" s="257">
        <f t="shared" si="8"/>
        <v>0.23076923076923075</v>
      </c>
      <c r="S35" s="257">
        <f t="shared" si="8"/>
        <v>0.23076923076923075</v>
      </c>
      <c r="T35" s="257">
        <f t="shared" si="8"/>
        <v>1.3846153846153846</v>
      </c>
      <c r="U35" s="257">
        <f t="shared" si="8"/>
        <v>4.1538461538461542</v>
      </c>
      <c r="V35" s="257">
        <f t="shared" si="8"/>
        <v>6.5769230769230766</v>
      </c>
      <c r="W35" s="257">
        <f t="shared" si="8"/>
        <v>4.384615384615385</v>
      </c>
      <c r="X35" s="257">
        <f t="shared" si="8"/>
        <v>5.0769230769230766</v>
      </c>
      <c r="Y35" s="257">
        <f t="shared" si="8"/>
        <v>1.546153846153846</v>
      </c>
      <c r="Z35" s="257">
        <f t="shared" si="8"/>
        <v>0.23076923076923075</v>
      </c>
      <c r="AA35" s="261">
        <f>SUM(E35:Z35)</f>
        <v>38.999999999999993</v>
      </c>
    </row>
    <row r="36" spans="1:28" ht="20.100000000000001" customHeight="1" x14ac:dyDescent="0.25">
      <c r="A36" s="185"/>
      <c r="B36" s="246" t="s">
        <v>142</v>
      </c>
      <c r="C36" s="262"/>
      <c r="D36" s="318"/>
      <c r="E36" s="260">
        <f>1712*SUM(E34:E35)</f>
        <v>20017.23076923077</v>
      </c>
      <c r="F36" s="260">
        <f>1712*SUM(F34:F35)</f>
        <v>5004.3076923076924</v>
      </c>
      <c r="G36" s="260">
        <f>1712*SUM(G34:G35)</f>
        <v>2502.1538461538462</v>
      </c>
      <c r="H36" s="260">
        <f t="shared" ref="H36:Z36" si="9">1712*SUM(H34:H35)</f>
        <v>6255.3846153846152</v>
      </c>
      <c r="I36" s="260">
        <f t="shared" si="9"/>
        <v>5004.3076923076924</v>
      </c>
      <c r="J36" s="260">
        <f t="shared" si="9"/>
        <v>5004.3076923076924</v>
      </c>
      <c r="K36" s="260">
        <f t="shared" si="9"/>
        <v>6630.7076923076911</v>
      </c>
      <c r="L36" s="260">
        <f t="shared" si="9"/>
        <v>1251.0769230769231</v>
      </c>
      <c r="M36" s="260">
        <f>1712*SUM(M34:M35)</f>
        <v>3753.2307692307695</v>
      </c>
      <c r="N36" s="260">
        <f t="shared" si="9"/>
        <v>6255.3846153846152</v>
      </c>
      <c r="O36" s="260">
        <f t="shared" si="9"/>
        <v>8757.538461538461</v>
      </c>
      <c r="P36" s="260">
        <f t="shared" si="9"/>
        <v>625.53846153846155</v>
      </c>
      <c r="Q36" s="260">
        <f>1712*SUM(Q34:Q35)</f>
        <v>11259.692307692307</v>
      </c>
      <c r="R36" s="260">
        <f t="shared" si="9"/>
        <v>1251.0769230769231</v>
      </c>
      <c r="S36" s="260">
        <f t="shared" si="9"/>
        <v>1251.0769230769231</v>
      </c>
      <c r="T36" s="260">
        <f t="shared" si="9"/>
        <v>7506.461538461539</v>
      </c>
      <c r="U36" s="260">
        <f t="shared" si="9"/>
        <v>22519.384615384613</v>
      </c>
      <c r="V36" s="260">
        <f t="shared" si="9"/>
        <v>35655.692307692305</v>
      </c>
      <c r="W36" s="260">
        <f t="shared" si="9"/>
        <v>23770.461538461539</v>
      </c>
      <c r="X36" s="260">
        <f t="shared" si="9"/>
        <v>27523.692307692309</v>
      </c>
      <c r="Y36" s="260">
        <f t="shared" si="9"/>
        <v>8382.2153846153833</v>
      </c>
      <c r="Z36" s="260">
        <f t="shared" si="9"/>
        <v>1251.0769230769231</v>
      </c>
      <c r="AA36" s="263"/>
    </row>
    <row r="37" spans="1:28" s="164" customFormat="1" ht="20.100000000000001" customHeight="1" x14ac:dyDescent="0.25">
      <c r="A37" s="215"/>
      <c r="B37" s="264" t="s">
        <v>143</v>
      </c>
      <c r="C37" s="265"/>
      <c r="D37" s="319"/>
      <c r="E37" s="266">
        <v>1</v>
      </c>
      <c r="F37" s="266">
        <v>1</v>
      </c>
      <c r="G37" s="266">
        <v>1</v>
      </c>
      <c r="H37" s="266">
        <v>1</v>
      </c>
      <c r="I37" s="266">
        <v>1</v>
      </c>
      <c r="J37" s="266">
        <v>1</v>
      </c>
      <c r="K37" s="266">
        <v>1</v>
      </c>
      <c r="L37" s="267">
        <v>1</v>
      </c>
      <c r="M37" s="266">
        <v>1</v>
      </c>
      <c r="N37" s="266">
        <v>1</v>
      </c>
      <c r="O37" s="266">
        <v>1</v>
      </c>
      <c r="P37" s="266">
        <v>1</v>
      </c>
      <c r="Q37" s="266">
        <v>1</v>
      </c>
      <c r="R37" s="266">
        <v>1</v>
      </c>
      <c r="S37" s="266">
        <v>1</v>
      </c>
      <c r="T37" s="266">
        <v>1</v>
      </c>
      <c r="U37" s="266">
        <v>1</v>
      </c>
      <c r="V37" s="267">
        <v>1</v>
      </c>
      <c r="W37" s="266">
        <v>1</v>
      </c>
      <c r="X37" s="266">
        <v>1</v>
      </c>
      <c r="Y37" s="266">
        <v>1</v>
      </c>
      <c r="Z37" s="267">
        <v>1</v>
      </c>
      <c r="AA37" s="215"/>
    </row>
    <row r="38" spans="1:28" ht="20.100000000000001" customHeight="1" x14ac:dyDescent="0.25">
      <c r="A38" s="185"/>
      <c r="B38" s="268" t="s">
        <v>144</v>
      </c>
      <c r="C38" s="269"/>
      <c r="D38" s="309"/>
      <c r="E38" s="270">
        <f t="shared" ref="E38:F38" si="10">E33*E37</f>
        <v>809941.13631738024</v>
      </c>
      <c r="F38" s="270">
        <f t="shared" si="10"/>
        <v>0</v>
      </c>
      <c r="G38" s="270">
        <f>G33*G37</f>
        <v>351364.91188103158</v>
      </c>
      <c r="H38" s="270">
        <f t="shared" ref="H38:Z38" si="11">H33*H37</f>
        <v>535053.29046365258</v>
      </c>
      <c r="I38" s="270">
        <f t="shared" si="11"/>
        <v>429734.14915132045</v>
      </c>
      <c r="J38" s="270">
        <f t="shared" si="11"/>
        <v>532206.47581010708</v>
      </c>
      <c r="K38" s="270">
        <f t="shared" si="11"/>
        <v>540339.01796963857</v>
      </c>
      <c r="L38" s="271">
        <f t="shared" si="11"/>
        <v>17016.303469431339</v>
      </c>
      <c r="M38" s="270">
        <f>M33*M37</f>
        <v>0</v>
      </c>
      <c r="N38" s="270">
        <f t="shared" si="11"/>
        <v>673592.27955390571</v>
      </c>
      <c r="O38" s="270">
        <f t="shared" si="11"/>
        <v>611590.08850307204</v>
      </c>
      <c r="P38" s="270">
        <f t="shared" si="11"/>
        <v>104593.03721384663</v>
      </c>
      <c r="Q38" s="270">
        <f>Q33*Q37</f>
        <v>1243937.0740938277</v>
      </c>
      <c r="R38" s="270">
        <f t="shared" si="11"/>
        <v>149406.63797459262</v>
      </c>
      <c r="S38" s="270">
        <f t="shared" si="11"/>
        <v>123372.79637520094</v>
      </c>
      <c r="T38" s="270">
        <f t="shared" si="11"/>
        <v>838106.63117389975</v>
      </c>
      <c r="U38" s="270">
        <f t="shared" si="11"/>
        <v>2589245.1828548913</v>
      </c>
      <c r="V38" s="271">
        <f t="shared" si="11"/>
        <v>4439446.7567941062</v>
      </c>
      <c r="W38" s="270">
        <f t="shared" si="11"/>
        <v>2015580.92563203</v>
      </c>
      <c r="X38" s="270">
        <f t="shared" si="11"/>
        <v>2783374.6111108018</v>
      </c>
      <c r="Y38" s="270">
        <f t="shared" si="11"/>
        <v>1041332.2822504947</v>
      </c>
      <c r="Z38" s="271">
        <f t="shared" si="11"/>
        <v>345412.26975697855</v>
      </c>
      <c r="AA38" s="191"/>
    </row>
    <row r="39" spans="1:28" ht="20.100000000000001" customHeight="1" x14ac:dyDescent="0.25">
      <c r="B39" s="186"/>
      <c r="C39" s="272"/>
      <c r="D39" s="320"/>
      <c r="E39" s="246"/>
      <c r="F39" s="246"/>
      <c r="G39" s="246"/>
      <c r="H39" s="221"/>
      <c r="I39" s="246"/>
      <c r="J39" s="221"/>
      <c r="K39" s="249"/>
      <c r="L39" s="249"/>
      <c r="M39" s="221"/>
      <c r="N39" s="221"/>
      <c r="O39" s="221"/>
      <c r="P39" s="221"/>
      <c r="Q39" s="246"/>
      <c r="R39" s="221"/>
      <c r="S39" s="221"/>
      <c r="T39" s="221"/>
      <c r="U39" s="221"/>
      <c r="V39" s="249"/>
      <c r="W39" s="246"/>
      <c r="X39" s="221"/>
      <c r="Y39" s="221"/>
      <c r="Z39" s="249"/>
    </row>
    <row r="40" spans="1:28" ht="20.100000000000001" customHeight="1" x14ac:dyDescent="0.25">
      <c r="B40" s="273" t="s">
        <v>145</v>
      </c>
      <c r="C40" s="274"/>
      <c r="D40" s="321"/>
      <c r="E40" s="275">
        <f t="shared" ref="E40:Z40" si="12">E$38/E$36</f>
        <v>40.462197076848959</v>
      </c>
      <c r="F40" s="275">
        <f t="shared" si="12"/>
        <v>0</v>
      </c>
      <c r="G40" s="275">
        <f t="shared" si="12"/>
        <v>140.42498322840046</v>
      </c>
      <c r="H40" s="275">
        <f t="shared" si="12"/>
        <v>85.534834924095961</v>
      </c>
      <c r="I40" s="275">
        <f t="shared" si="12"/>
        <v>85.872847069711725</v>
      </c>
      <c r="J40" s="275">
        <f t="shared" si="12"/>
        <v>106.34967083022921</v>
      </c>
      <c r="K40" s="275">
        <f t="shared" si="12"/>
        <v>81.490399372677501</v>
      </c>
      <c r="L40" s="274">
        <f t="shared" si="12"/>
        <v>13.601324711178517</v>
      </c>
      <c r="M40" s="275">
        <f>M$38/M$36</f>
        <v>0</v>
      </c>
      <c r="N40" s="275">
        <f t="shared" si="12"/>
        <v>107.68199255042762</v>
      </c>
      <c r="O40" s="275">
        <f t="shared" si="12"/>
        <v>69.835843849166764</v>
      </c>
      <c r="P40" s="275">
        <f t="shared" si="12"/>
        <v>167.20480617068449</v>
      </c>
      <c r="Q40" s="275">
        <f>Q$38/Q$36</f>
        <v>110.47700417568291</v>
      </c>
      <c r="R40" s="275">
        <f t="shared" si="12"/>
        <v>119.42242336877177</v>
      </c>
      <c r="S40" s="275">
        <f t="shared" si="12"/>
        <v>98.613277968372614</v>
      </c>
      <c r="T40" s="275">
        <f t="shared" si="12"/>
        <v>111.6513588832257</v>
      </c>
      <c r="U40" s="275">
        <f t="shared" si="12"/>
        <v>114.97850527789251</v>
      </c>
      <c r="V40" s="274">
        <f t="shared" si="12"/>
        <v>124.50878021056813</v>
      </c>
      <c r="W40" s="275">
        <f t="shared" si="12"/>
        <v>84.793512417533037</v>
      </c>
      <c r="X40" s="275">
        <f t="shared" si="12"/>
        <v>101.12649785482834</v>
      </c>
      <c r="Y40" s="275">
        <f t="shared" si="12"/>
        <v>124.23115303881876</v>
      </c>
      <c r="Z40" s="274">
        <f t="shared" si="12"/>
        <v>276.09195197003942</v>
      </c>
      <c r="AA40" s="191"/>
    </row>
    <row r="41" spans="1:28" ht="20.100000000000001" customHeight="1" thickBot="1" x14ac:dyDescent="0.3">
      <c r="B41" s="276"/>
      <c r="C41" s="272"/>
      <c r="D41" s="320"/>
      <c r="E41" s="277"/>
      <c r="F41" s="277"/>
      <c r="G41" s="277"/>
      <c r="H41" s="220"/>
      <c r="I41" s="220"/>
      <c r="J41" s="220"/>
      <c r="K41" s="220"/>
      <c r="L41" s="278"/>
      <c r="M41" s="220"/>
      <c r="N41" s="220"/>
      <c r="O41" s="220"/>
      <c r="P41" s="220"/>
      <c r="Q41" s="277"/>
      <c r="R41" s="220"/>
      <c r="S41" s="220"/>
      <c r="T41" s="220"/>
      <c r="U41" s="220"/>
      <c r="V41" s="278"/>
      <c r="W41" s="277"/>
      <c r="X41" s="220"/>
      <c r="Y41" s="220"/>
      <c r="Z41" s="278"/>
      <c r="AA41" s="250"/>
    </row>
    <row r="42" spans="1:28" ht="20.100000000000001" customHeight="1" thickBot="1" x14ac:dyDescent="0.35">
      <c r="A42" s="185"/>
      <c r="B42" s="279" t="s">
        <v>146</v>
      </c>
      <c r="C42" s="280"/>
      <c r="D42" s="322"/>
      <c r="E42" s="281">
        <f t="shared" ref="E42:Z42" si="13">E40*E36</f>
        <v>809941.13631738024</v>
      </c>
      <c r="F42" s="281">
        <f t="shared" si="13"/>
        <v>0</v>
      </c>
      <c r="G42" s="281">
        <f t="shared" si="13"/>
        <v>351364.91188103158</v>
      </c>
      <c r="H42" s="281">
        <f t="shared" si="13"/>
        <v>535053.29046365258</v>
      </c>
      <c r="I42" s="281">
        <f t="shared" si="13"/>
        <v>429734.14915132045</v>
      </c>
      <c r="J42" s="281">
        <f t="shared" si="13"/>
        <v>532206.47581010708</v>
      </c>
      <c r="K42" s="281">
        <f t="shared" si="13"/>
        <v>540339.01796963857</v>
      </c>
      <c r="L42" s="282">
        <f t="shared" si="13"/>
        <v>17016.303469431339</v>
      </c>
      <c r="M42" s="281">
        <f>M40*M36</f>
        <v>0</v>
      </c>
      <c r="N42" s="281">
        <f t="shared" si="13"/>
        <v>673592.27955390571</v>
      </c>
      <c r="O42" s="281">
        <f t="shared" si="13"/>
        <v>611590.08850307204</v>
      </c>
      <c r="P42" s="281">
        <f t="shared" si="13"/>
        <v>104593.03721384663</v>
      </c>
      <c r="Q42" s="281">
        <f>Q40*Q36</f>
        <v>1243937.0740938277</v>
      </c>
      <c r="R42" s="281">
        <f t="shared" si="13"/>
        <v>149406.63797459262</v>
      </c>
      <c r="S42" s="281">
        <f t="shared" si="13"/>
        <v>123372.79637520094</v>
      </c>
      <c r="T42" s="281">
        <f t="shared" si="13"/>
        <v>838106.63117389975</v>
      </c>
      <c r="U42" s="281">
        <f t="shared" si="13"/>
        <v>2589245.1828548913</v>
      </c>
      <c r="V42" s="282">
        <f t="shared" si="13"/>
        <v>4439446.7567941062</v>
      </c>
      <c r="W42" s="281">
        <f t="shared" si="13"/>
        <v>2015580.92563203</v>
      </c>
      <c r="X42" s="281">
        <f t="shared" si="13"/>
        <v>2783374.6111108018</v>
      </c>
      <c r="Y42" s="281">
        <f t="shared" si="13"/>
        <v>1041332.2822504947</v>
      </c>
      <c r="Z42" s="282">
        <f t="shared" si="13"/>
        <v>345412.26975697855</v>
      </c>
      <c r="AB42" s="157"/>
    </row>
    <row r="43" spans="1:28" ht="15" x14ac:dyDescent="0.25">
      <c r="A43" s="185"/>
      <c r="B43" s="283"/>
      <c r="C43" s="284"/>
      <c r="D43" s="284"/>
      <c r="E43" s="284"/>
      <c r="F43" s="210"/>
      <c r="G43" s="210"/>
      <c r="H43" s="210"/>
      <c r="I43" s="210"/>
      <c r="J43" s="210"/>
      <c r="K43" s="210"/>
      <c r="L43" s="285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B43" s="157"/>
    </row>
  </sheetData>
  <mergeCells count="2">
    <mergeCell ref="F6:L6"/>
    <mergeCell ref="M6:V6"/>
  </mergeCells>
  <pageMargins left="0.25" right="0.25" top="0.5" bottom="0.5" header="0.3" footer="0.3"/>
  <pageSetup paperSize="5" scale="41" fitToHeight="0" orientation="landscape" r:id="rId1"/>
  <headerFooter>
    <oddFooter>&amp;L&amp;Z&amp;F&amp;RMVA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theme="9" tint="0.39997558519241921"/>
    <pageSetUpPr fitToPage="1"/>
  </sheetPr>
  <dimension ref="A1:K51"/>
  <sheetViews>
    <sheetView topLeftCell="A13" zoomScaleNormal="100" workbookViewId="0">
      <selection activeCell="N19" sqref="N19"/>
    </sheetView>
  </sheetViews>
  <sheetFormatPr defaultColWidth="9.88671875" defaultRowHeight="15" x14ac:dyDescent="0.25"/>
  <cols>
    <col min="1" max="1" width="21" style="1" customWidth="1"/>
    <col min="2" max="4" width="10.77734375" style="1" customWidth="1"/>
    <col min="5" max="5" width="8.77734375" style="1" customWidth="1"/>
    <col min="6" max="6" width="8.6640625" style="1" customWidth="1"/>
    <col min="7" max="8" width="9.77734375" style="4" customWidth="1"/>
    <col min="9" max="9" width="14.33203125" style="4" customWidth="1"/>
    <col min="10" max="10" width="1.88671875" style="1" customWidth="1"/>
    <col min="11" max="16384" width="9.88671875" style="1"/>
  </cols>
  <sheetData>
    <row r="1" spans="1:10" x14ac:dyDescent="0.25">
      <c r="B1" s="1" t="s">
        <v>2535</v>
      </c>
    </row>
    <row r="2" spans="1:10" ht="23.25" x14ac:dyDescent="0.25">
      <c r="B2" s="1" t="s">
        <v>13</v>
      </c>
      <c r="C2" s="16"/>
      <c r="D2" s="16"/>
      <c r="E2" s="16"/>
      <c r="F2" s="16"/>
      <c r="G2" s="16"/>
      <c r="H2" s="16"/>
      <c r="I2" s="16"/>
      <c r="J2" s="16"/>
    </row>
    <row r="3" spans="1:10" x14ac:dyDescent="0.25">
      <c r="B3" s="467" t="s">
        <v>10</v>
      </c>
      <c r="G3" s="1"/>
      <c r="H3" s="1"/>
      <c r="I3" s="1"/>
    </row>
    <row r="4" spans="1:10" ht="15.75" thickBot="1" x14ac:dyDescent="0.3"/>
    <row r="5" spans="1:10" ht="16.5" thickBot="1" x14ac:dyDescent="0.3">
      <c r="A5" s="921" t="s">
        <v>3679</v>
      </c>
      <c r="B5" s="935"/>
      <c r="C5" s="921" t="s">
        <v>3681</v>
      </c>
      <c r="D5" s="922"/>
      <c r="E5" s="923"/>
      <c r="F5" s="743" t="s">
        <v>0</v>
      </c>
      <c r="G5" s="921" t="s">
        <v>3548</v>
      </c>
      <c r="H5" s="922"/>
      <c r="I5" s="923"/>
    </row>
    <row r="6" spans="1:10" ht="24.75" customHeight="1" thickBot="1" x14ac:dyDescent="0.3">
      <c r="A6" s="936"/>
      <c r="B6" s="937"/>
      <c r="C6" s="932" t="s">
        <v>3707</v>
      </c>
      <c r="D6" s="933"/>
      <c r="E6" s="934"/>
      <c r="F6" s="9"/>
      <c r="G6" s="924" t="s">
        <v>2518</v>
      </c>
      <c r="H6" s="925"/>
      <c r="I6" s="926"/>
    </row>
    <row r="7" spans="1:10" ht="21" customHeight="1" thickBot="1" x14ac:dyDescent="0.3">
      <c r="A7" s="14" t="s">
        <v>9</v>
      </c>
      <c r="B7" s="2"/>
      <c r="C7" s="2"/>
      <c r="D7" s="2"/>
      <c r="E7" s="2"/>
      <c r="F7" s="2"/>
      <c r="G7" s="5"/>
      <c r="H7" s="5"/>
      <c r="I7" s="6"/>
    </row>
    <row r="8" spans="1:10" ht="84.75" customHeight="1" thickBot="1" x14ac:dyDescent="0.3">
      <c r="A8" s="927"/>
      <c r="B8" s="928"/>
      <c r="C8" s="928"/>
      <c r="D8" s="928"/>
      <c r="E8" s="928"/>
      <c r="F8" s="928"/>
      <c r="G8" s="928"/>
      <c r="H8" s="928"/>
      <c r="I8" s="929"/>
    </row>
    <row r="9" spans="1:10" ht="11.25" customHeight="1" x14ac:dyDescent="0.25">
      <c r="A9" s="462"/>
      <c r="B9" s="462"/>
      <c r="C9" s="462"/>
      <c r="D9" s="462"/>
      <c r="E9" s="462"/>
      <c r="F9" s="462"/>
      <c r="G9" s="462"/>
      <c r="H9" s="462"/>
      <c r="I9" s="462"/>
    </row>
    <row r="10" spans="1:10" ht="22.5" customHeight="1" thickBot="1" x14ac:dyDescent="0.3">
      <c r="A10" s="13" t="s">
        <v>839</v>
      </c>
      <c r="B10" s="2"/>
      <c r="C10" s="2"/>
      <c r="D10" s="2"/>
      <c r="E10" s="2"/>
      <c r="F10" s="2"/>
      <c r="G10" s="5"/>
      <c r="H10" s="5"/>
      <c r="I10" s="5"/>
    </row>
    <row r="11" spans="1:10" ht="27.75" customHeight="1" thickBot="1" x14ac:dyDescent="0.3">
      <c r="A11" s="739" t="s">
        <v>149</v>
      </c>
      <c r="B11" s="938" t="s">
        <v>148</v>
      </c>
      <c r="C11" s="939"/>
      <c r="D11" s="939"/>
      <c r="E11" s="939"/>
      <c r="F11" s="940"/>
      <c r="G11" s="740" t="s">
        <v>147</v>
      </c>
      <c r="H11" s="741" t="s">
        <v>2514</v>
      </c>
      <c r="I11" s="742" t="s">
        <v>8</v>
      </c>
    </row>
    <row r="12" spans="1:10" ht="22.5" customHeight="1" x14ac:dyDescent="0.25">
      <c r="A12" s="794">
        <v>1</v>
      </c>
      <c r="B12" s="795" t="s">
        <v>150</v>
      </c>
      <c r="C12" s="795"/>
      <c r="D12" s="795"/>
      <c r="E12" s="795"/>
      <c r="F12" s="795"/>
      <c r="G12" s="796">
        <f>VLOOKUP($G$6,KEY!$A:$F,2,FALSE)</f>
        <v>162643.64111139972</v>
      </c>
      <c r="H12" s="796">
        <f>IF($G$6="","",HLOOKUP($G$6,'PARKS_Alloc 3YR-AVG'!$D$8:$Y$27,20,FALSE)*('PARKS_Alloc 3YR-AVG'!$C12/'PARKS_Alloc 3YR-AVG'!$C$16))</f>
        <v>71878.149879132441</v>
      </c>
      <c r="I12" s="797">
        <f>SUM(G12:H12)</f>
        <v>234521.79099053214</v>
      </c>
    </row>
    <row r="13" spans="1:10" ht="22.5" customHeight="1" x14ac:dyDescent="0.25">
      <c r="A13" s="469">
        <v>2</v>
      </c>
      <c r="B13" s="470" t="s">
        <v>121</v>
      </c>
      <c r="C13" s="470"/>
      <c r="D13" s="470"/>
      <c r="E13" s="470"/>
      <c r="F13" s="470"/>
      <c r="G13" s="450">
        <f>VLOOKUP($G$6,KEY!$A:$F,3,FALSE)</f>
        <v>113094.45000000001</v>
      </c>
      <c r="H13" s="449">
        <f>IF($G$6="","",HLOOKUP($G$6,'PARKS_Alloc 3YR-AVG'!$D$8:$Y$27,20,FALSE)*('PARKS_Alloc 3YR-AVG'!$C13/'PARKS_Alloc 3YR-AVG'!$C$16))</f>
        <v>32590.48959722773</v>
      </c>
      <c r="I13" s="463">
        <f t="shared" ref="I13:I15" si="0">SUM(G13:H13)</f>
        <v>145684.93959722773</v>
      </c>
    </row>
    <row r="14" spans="1:10" ht="22.5" customHeight="1" x14ac:dyDescent="0.25">
      <c r="A14" s="469">
        <v>3</v>
      </c>
      <c r="B14" s="470" t="s">
        <v>122</v>
      </c>
      <c r="C14" s="470"/>
      <c r="D14" s="470"/>
      <c r="E14" s="470"/>
      <c r="F14" s="470"/>
      <c r="G14" s="450">
        <f>VLOOKUP($G$6,KEY!$A:$F,4,FALSE)</f>
        <v>546.35</v>
      </c>
      <c r="H14" s="449">
        <f>IF($G$6="","",HLOOKUP($G$6,'PARKS_Alloc 3YR-AVG'!$D$8:$Y$27,20,FALSE)*('PARKS_Alloc 3YR-AVG'!$C14/'PARKS_Alloc 3YR-AVG'!$C$16))</f>
        <v>4366.4748944207377</v>
      </c>
      <c r="I14" s="463">
        <f t="shared" si="0"/>
        <v>4912.824894420738</v>
      </c>
    </row>
    <row r="15" spans="1:10" ht="22.5" customHeight="1" thickBot="1" x14ac:dyDescent="0.3">
      <c r="A15" s="471">
        <v>4</v>
      </c>
      <c r="B15" s="472" t="s">
        <v>123</v>
      </c>
      <c r="C15" s="472"/>
      <c r="D15" s="472"/>
      <c r="E15" s="472"/>
      <c r="F15" s="472"/>
      <c r="G15" s="464">
        <f>VLOOKUP($G$6,KEY!$A:$F,5,FALSE)</f>
        <v>0</v>
      </c>
      <c r="H15" s="798">
        <f>IF($G$6="","",HLOOKUP($G$6,'PARKS_Alloc 3YR-AVG'!$D$8:$Y$27,20,FALSE)*('PARKS_Alloc 3YR-AVG'!$C15/'PARKS_Alloc 3YR-AVG'!$C$16))</f>
        <v>0</v>
      </c>
      <c r="I15" s="465">
        <f t="shared" si="0"/>
        <v>0</v>
      </c>
    </row>
    <row r="16" spans="1:10" ht="22.5" customHeight="1" thickBot="1" x14ac:dyDescent="0.3">
      <c r="A16" s="473"/>
      <c r="B16" s="474"/>
      <c r="C16" s="474"/>
      <c r="D16" s="474"/>
      <c r="E16" s="474"/>
      <c r="F16" s="474"/>
      <c r="G16" s="475"/>
      <c r="H16" s="722" t="s">
        <v>2657</v>
      </c>
      <c r="I16" s="813">
        <f>SUM(I12:I15)</f>
        <v>385119.55548218061</v>
      </c>
    </row>
    <row r="17" spans="1:11" ht="15.75" customHeight="1" x14ac:dyDescent="0.25">
      <c r="A17" s="473"/>
      <c r="B17" s="474"/>
      <c r="C17" s="474"/>
      <c r="D17" s="474"/>
      <c r="E17" s="474"/>
      <c r="F17" s="474"/>
      <c r="G17" s="475"/>
      <c r="H17" s="722"/>
      <c r="I17" s="826"/>
    </row>
    <row r="18" spans="1:11" ht="18.75" thickBot="1" x14ac:dyDescent="0.3">
      <c r="A18" s="13" t="s">
        <v>3547</v>
      </c>
      <c r="B18" s="2"/>
      <c r="C18" s="2"/>
      <c r="D18" s="2"/>
      <c r="E18" s="2"/>
      <c r="F18" s="2"/>
      <c r="G18" s="6"/>
      <c r="H18" s="5"/>
      <c r="I18" s="10"/>
    </row>
    <row r="19" spans="1:11" s="457" customFormat="1" ht="40.5" customHeight="1" thickBot="1" x14ac:dyDescent="0.3">
      <c r="A19" s="821" t="s">
        <v>2659</v>
      </c>
      <c r="B19" s="822" t="s">
        <v>2660</v>
      </c>
      <c r="C19" s="822" t="s">
        <v>2470</v>
      </c>
      <c r="D19" s="823" t="s">
        <v>746</v>
      </c>
      <c r="E19" s="822" t="s">
        <v>747</v>
      </c>
      <c r="F19" s="843" t="s">
        <v>2661</v>
      </c>
      <c r="G19" s="824" t="s">
        <v>2662</v>
      </c>
      <c r="H19" s="822" t="s">
        <v>3545</v>
      </c>
      <c r="I19" s="825" t="s">
        <v>3546</v>
      </c>
    </row>
    <row r="20" spans="1:11" ht="20.25" customHeight="1" x14ac:dyDescent="0.25">
      <c r="A20" s="818" t="s">
        <v>772</v>
      </c>
      <c r="B20" s="816">
        <v>741020</v>
      </c>
      <c r="C20" s="745">
        <f>IF($G$6="","",SUMIFS('Simpler_FY21-23'!O$2:O$76,'Simpler_FY21-23'!$N$2:$N$76,$A20,'Simpler_FY21-23'!$M$2:$M$76,$G$6))</f>
        <v>68756.160000000003</v>
      </c>
      <c r="D20" s="745">
        <f>IF($G$6="","",SUMIFS('Simpler_FY21-23'!P$2:P$76,'Simpler_FY21-23'!$N$2:$N$76,$A20,'Simpler_FY21-23'!$M$2:$M$76,$G$6))</f>
        <v>69201.279999999999</v>
      </c>
      <c r="E20" s="745">
        <f>IF($G$6="","",SUMIFS('Simpler_FY21-23'!Q$2:Q$76,'Simpler_FY21-23'!$N$2:$N$76,$A20,'Simpler_FY21-23'!$M$2:$M$76,$G$6))</f>
        <v>88603</v>
      </c>
      <c r="F20" s="815">
        <f>IFERROR(AVERAGE(C20:E20),"")</f>
        <v>75520.146666666667</v>
      </c>
      <c r="G20" s="738">
        <f>IFERROR(IF(F20/SUM($F$20:$F$27)&lt;=0,"",F20/SUM($F$20:$F$27)),"")</f>
        <v>0.74728303148019315</v>
      </c>
      <c r="H20" s="772">
        <f>IFERROR(VLOOKUP($G$6,KEY!$V:$AE,2,FALSE),"")</f>
        <v>22766.305555555551</v>
      </c>
      <c r="I20" s="814">
        <f>IFERROR(H20/$H$28,"")</f>
        <v>0.80687786672127315</v>
      </c>
    </row>
    <row r="21" spans="1:11" ht="20.25" customHeight="1" x14ac:dyDescent="0.25">
      <c r="A21" s="819" t="s">
        <v>785</v>
      </c>
      <c r="B21" s="817">
        <v>776700</v>
      </c>
      <c r="C21" s="745">
        <f>IF($G$6="","",SUMIFS('Simpler_FY21-23'!O$2:O$76,'Simpler_FY21-23'!$N$2:$N$76,$A21,'Simpler_FY21-23'!$M$2:$M$76,$G$6))</f>
        <v>0</v>
      </c>
      <c r="D21" s="745">
        <f>IF($G$6="","",SUMIFS('Simpler_FY21-23'!P$2:P$76,'Simpler_FY21-23'!$N$2:$N$76,$A21,'Simpler_FY21-23'!$M$2:$M$76,$G$6))</f>
        <v>0</v>
      </c>
      <c r="E21" s="745">
        <f>IF($G$6="","",SUMIFS('Simpler_FY21-23'!Q$2:Q$76,'Simpler_FY21-23'!$N$2:$N$76,$A21,'Simpler_FY21-23'!$M$2:$M$76,$G$6))</f>
        <v>0</v>
      </c>
      <c r="F21" s="815">
        <f t="shared" ref="F21:F26" si="1">IFERROR(AVERAGE(C21:E21),"")</f>
        <v>0</v>
      </c>
      <c r="G21" s="738" t="str">
        <f t="shared" ref="G21:G27" si="2">IFERROR(IF(F21/SUM($F$20:$F$27)&lt;=0,"",F21/SUM($F$20:$F$27)),"")</f>
        <v/>
      </c>
      <c r="H21" s="772">
        <f>IFERROR(VLOOKUP($G$6,KEY!$V:$AE,3,FALSE),"")</f>
        <v>0</v>
      </c>
      <c r="I21" s="814">
        <f>IFERROR(H21/$H$28,"")</f>
        <v>0</v>
      </c>
    </row>
    <row r="22" spans="1:11" ht="20.25" customHeight="1" x14ac:dyDescent="0.25">
      <c r="A22" s="819" t="s">
        <v>774</v>
      </c>
      <c r="B22" s="817">
        <v>776710</v>
      </c>
      <c r="C22" s="745">
        <f>IF($G$6="","",SUMIFS('Simpler_FY21-23'!O$2:O$76,'Simpler_FY21-23'!$N$2:$N$76,$A22,'Simpler_FY21-23'!$M$2:$M$76,$G$6))</f>
        <v>0</v>
      </c>
      <c r="D22" s="745">
        <f>IF($G$6="","",SUMIFS('Simpler_FY21-23'!P$2:P$76,'Simpler_FY21-23'!$N$2:$N$76,$A22,'Simpler_FY21-23'!$M$2:$M$76,$G$6))</f>
        <v>1100</v>
      </c>
      <c r="E22" s="745">
        <f>IF($G$6="","",SUMIFS('Simpler_FY21-23'!Q$2:Q$76,'Simpler_FY21-23'!$N$2:$N$76,$A22,'Simpler_FY21-23'!$M$2:$M$76,$G$6))</f>
        <v>0</v>
      </c>
      <c r="F22" s="815">
        <f t="shared" si="1"/>
        <v>366.66666666666669</v>
      </c>
      <c r="G22" s="738">
        <f t="shared" si="2"/>
        <v>3.6282209490245188E-3</v>
      </c>
      <c r="H22" s="772">
        <f>IFERROR(VLOOKUP($G$6,KEY!$V:$AE,4,FALSE),"")</f>
        <v>8</v>
      </c>
      <c r="I22" s="814">
        <f t="shared" ref="I22:I27" si="3">IFERROR(H22/$H$28,"")</f>
        <v>2.8353405509814908E-4</v>
      </c>
    </row>
    <row r="23" spans="1:11" ht="20.25" customHeight="1" x14ac:dyDescent="0.25">
      <c r="A23" s="819" t="s">
        <v>795</v>
      </c>
      <c r="B23" s="817">
        <v>776720</v>
      </c>
      <c r="C23" s="745">
        <f>IF($G$6="","",SUMIFS('Simpler_FY21-23'!O$2:O$76,'Simpler_FY21-23'!$N$2:$N$76,$A23,'Simpler_FY21-23'!$M$2:$M$76,$G$6))</f>
        <v>0</v>
      </c>
      <c r="D23" s="745">
        <f>IF($G$6="","",SUMIFS('Simpler_FY21-23'!P$2:P$76,'Simpler_FY21-23'!$N$2:$N$76,$A23,'Simpler_FY21-23'!$M$2:$M$76,$G$6))</f>
        <v>0</v>
      </c>
      <c r="E23" s="745">
        <f>IF($G$6="","",SUMIFS('Simpler_FY21-23'!Q$2:Q$76,'Simpler_FY21-23'!$N$2:$N$76,$A23,'Simpler_FY21-23'!$M$2:$M$76,$G$6))</f>
        <v>0</v>
      </c>
      <c r="F23" s="815">
        <f t="shared" si="1"/>
        <v>0</v>
      </c>
      <c r="G23" s="738" t="str">
        <f t="shared" si="2"/>
        <v/>
      </c>
      <c r="H23" s="772">
        <f>IFERROR(VLOOKUP($G$6,KEY!$V:$AE,5,FALSE),"")</f>
        <v>0</v>
      </c>
      <c r="I23" s="814">
        <f t="shared" si="3"/>
        <v>0</v>
      </c>
    </row>
    <row r="24" spans="1:11" ht="20.25" customHeight="1" x14ac:dyDescent="0.25">
      <c r="A24" s="819" t="s">
        <v>789</v>
      </c>
      <c r="B24" s="817" t="s">
        <v>2695</v>
      </c>
      <c r="C24" s="745">
        <f>IF($G$6="","",SUMIFS('Simpler_FY21-23'!O$2:O$76,'Simpler_FY21-23'!$N$2:$N$76,$A24,'Simpler_FY21-23'!$M$2:$M$76,$G$6))</f>
        <v>0</v>
      </c>
      <c r="D24" s="745">
        <f>IF($G$6="","",SUMIFS('Simpler_FY21-23'!P$2:P$76,'Simpler_FY21-23'!$N$2:$N$76,$A24,'Simpler_FY21-23'!$M$2:$M$76,$G$6))</f>
        <v>0</v>
      </c>
      <c r="E24" s="745">
        <f>IF($G$6="","",SUMIFS('Simpler_FY21-23'!Q$2:Q$76,'Simpler_FY21-23'!$N$2:$N$76,$A24,'Simpler_FY21-23'!$M$2:$M$76,$G$6))</f>
        <v>-200</v>
      </c>
      <c r="F24" s="815">
        <f t="shared" si="1"/>
        <v>-66.666666666666671</v>
      </c>
      <c r="G24" s="738" t="str">
        <f t="shared" si="2"/>
        <v/>
      </c>
      <c r="H24" s="772">
        <f>IFERROR(VLOOKUP($G$6,KEY!$V:$AE,6,FALSE),"")</f>
        <v>0</v>
      </c>
      <c r="I24" s="814">
        <f t="shared" si="3"/>
        <v>0</v>
      </c>
    </row>
    <row r="25" spans="1:11" ht="20.25" customHeight="1" x14ac:dyDescent="0.25">
      <c r="A25" s="819" t="s">
        <v>2697</v>
      </c>
      <c r="B25" s="817" t="s">
        <v>2698</v>
      </c>
      <c r="C25" s="745">
        <f>IF($G$6="","",SUMIFS('Simpler_FY21-23'!O$2:O$76,'Simpler_FY21-23'!$N$2:$N$76,$A25,'Simpler_FY21-23'!$M$2:$M$76,$G$6))</f>
        <v>16105.460000000001</v>
      </c>
      <c r="D25" s="745">
        <f>IF($G$6="","",SUMIFS('Simpler_FY21-23'!P$2:P$76,'Simpler_FY21-23'!$N$2:$N$76,$A25,'Simpler_FY21-23'!$M$2:$M$76,$G$6))</f>
        <v>31753.739999999998</v>
      </c>
      <c r="E25" s="745">
        <f>IF($G$6="","",SUMIFS('Simpler_FY21-23'!Q$2:Q$76,'Simpler_FY21-23'!$N$2:$N$76,$A25,'Simpler_FY21-23'!$M$2:$M$76,$G$6))</f>
        <v>23837.37</v>
      </c>
      <c r="F25" s="815">
        <f t="shared" si="1"/>
        <v>23898.856666666663</v>
      </c>
      <c r="G25" s="738">
        <f t="shared" si="2"/>
        <v>0.23648272477018434</v>
      </c>
      <c r="H25" s="772">
        <f>IFERROR(VLOOKUP($G$6,KEY!$V:$AE,7,FALSE),"")</f>
        <v>5342</v>
      </c>
      <c r="I25" s="814">
        <f t="shared" si="3"/>
        <v>0.18932986529178905</v>
      </c>
    </row>
    <row r="26" spans="1:11" ht="20.25" customHeight="1" x14ac:dyDescent="0.25">
      <c r="A26" s="819" t="s">
        <v>780</v>
      </c>
      <c r="B26" s="817">
        <v>781480</v>
      </c>
      <c r="C26" s="745">
        <f>IF($G$6="","",SUMIFS('Simpler_FY21-23'!O$2:O$76,'Simpler_FY21-23'!$N$2:$N$76,$A26,'Simpler_FY21-23'!$M$2:$M$76,$G$6))</f>
        <v>118</v>
      </c>
      <c r="D26" s="745">
        <f>IF($G$6="","",SUMIFS('Simpler_FY21-23'!P$2:P$76,'Simpler_FY21-23'!$N$2:$N$76,$A26,'Simpler_FY21-23'!$M$2:$M$76,$G$6))</f>
        <v>1155</v>
      </c>
      <c r="E26" s="745">
        <f>IF($G$6="","",SUMIFS('Simpler_FY21-23'!Q$2:Q$76,'Simpler_FY21-23'!$N$2:$N$76,$A26,'Simpler_FY21-23'!$M$2:$M$76,$G$6))</f>
        <v>2160</v>
      </c>
      <c r="F26" s="815">
        <f t="shared" si="1"/>
        <v>1144.3333333333333</v>
      </c>
      <c r="G26" s="738">
        <f t="shared" si="2"/>
        <v>1.1323347743637429E-2</v>
      </c>
      <c r="H26" s="772">
        <f>IFERROR(VLOOKUP($G$6,KEY!$V:$AE,8,FALSE),"")</f>
        <v>99</v>
      </c>
      <c r="I26" s="814">
        <f t="shared" si="3"/>
        <v>3.5087339318395951E-3</v>
      </c>
    </row>
    <row r="27" spans="1:11" s="4" customFormat="1" ht="20.25" customHeight="1" thickBot="1" x14ac:dyDescent="0.3">
      <c r="A27" s="820" t="s">
        <v>751</v>
      </c>
      <c r="B27" s="779" t="s">
        <v>2696</v>
      </c>
      <c r="C27" s="745">
        <f>IF($G$6="","",SUMIFS('Simpler_FY21-23'!O$2:O$76,'Simpler_FY21-23'!$N$2:$N$76,$A27,'Simpler_FY21-23'!$M$2:$M$76,$G$6))</f>
        <v>-98.2</v>
      </c>
      <c r="D27" s="745">
        <f>IF($G$6="","",SUMIFS('Simpler_FY21-23'!P$2:P$76,'Simpler_FY21-23'!$N$2:$N$76,$A27,'Simpler_FY21-23'!$M$2:$M$76,$G$6))</f>
        <v>327.08</v>
      </c>
      <c r="E27" s="745">
        <f>IF($G$6="","",SUMIFS('Simpler_FY21-23'!Q$2:Q$76,'Simpler_FY21-23'!$N$2:$N$76,$A27,'Simpler_FY21-23'!$M$2:$M$76,$G$6))</f>
        <v>360</v>
      </c>
      <c r="F27" s="815">
        <f t="shared" ref="F27" si="4">IFERROR(AVERAGE(C27:E27),"")</f>
        <v>196.29333333333332</v>
      </c>
      <c r="G27" s="738">
        <f t="shared" si="2"/>
        <v>1.9423515931468712E-3</v>
      </c>
      <c r="H27" s="772" t="str">
        <f>IFERROR(VLOOKUP($G$6,KEY!$V:$AE,11,FALSE),"")</f>
        <v/>
      </c>
      <c r="I27" s="814">
        <f t="shared" si="3"/>
        <v>0</v>
      </c>
      <c r="K27" s="1"/>
    </row>
    <row r="28" spans="1:11" ht="24.75" customHeight="1" thickBot="1" x14ac:dyDescent="0.3">
      <c r="A28" s="773"/>
      <c r="B28" s="774" t="s">
        <v>990</v>
      </c>
      <c r="C28" s="764">
        <f>SUM(C20:C27)</f>
        <v>84881.420000000013</v>
      </c>
      <c r="D28" s="764">
        <f t="shared" ref="D28:E28" si="5">SUM(D20:D27)</f>
        <v>103537.09999999999</v>
      </c>
      <c r="E28" s="764">
        <f t="shared" si="5"/>
        <v>114760.37</v>
      </c>
      <c r="F28" s="812">
        <f>SUM(F20:F27)</f>
        <v>101059.62999999999</v>
      </c>
      <c r="G28" s="732">
        <f>SUM(G20:G27)</f>
        <v>1.0006596765361864</v>
      </c>
      <c r="H28" s="733">
        <f>IF(SUM(H20:H27)=0,"",SUM(H20:H27))</f>
        <v>28215.305555555551</v>
      </c>
      <c r="I28" s="734">
        <f>SUM(I20:I27)</f>
        <v>1</v>
      </c>
    </row>
    <row r="29" spans="1:11" ht="15" customHeight="1" x14ac:dyDescent="0.25">
      <c r="A29" s="458"/>
      <c r="B29" s="459"/>
      <c r="C29" s="460"/>
      <c r="D29" s="460"/>
      <c r="E29" s="460"/>
      <c r="F29" s="460"/>
      <c r="G29" s="460"/>
      <c r="H29" s="460"/>
      <c r="I29" s="460"/>
    </row>
    <row r="30" spans="1:11" ht="24" customHeight="1" thickBot="1" x14ac:dyDescent="0.3">
      <c r="A30" s="13" t="s">
        <v>7</v>
      </c>
      <c r="B30" s="2"/>
      <c r="C30" s="2"/>
      <c r="D30" s="2"/>
      <c r="E30" s="2"/>
      <c r="F30" s="2"/>
      <c r="G30" s="874"/>
    </row>
    <row r="31" spans="1:11" s="461" customFormat="1" ht="27" customHeight="1" thickBot="1" x14ac:dyDescent="0.3">
      <c r="A31" s="884" t="s">
        <v>2694</v>
      </c>
      <c r="B31" s="885" t="s">
        <v>11</v>
      </c>
      <c r="C31" s="886" t="s">
        <v>3552</v>
      </c>
      <c r="D31" s="887" t="s">
        <v>3553</v>
      </c>
      <c r="E31" s="2"/>
      <c r="F31" s="2"/>
      <c r="G31" s="907"/>
      <c r="H31" s="8" t="s">
        <v>12</v>
      </c>
      <c r="I31" s="910">
        <v>5</v>
      </c>
    </row>
    <row r="32" spans="1:11" s="461" customFormat="1" ht="24" customHeight="1" thickBot="1" x14ac:dyDescent="0.3">
      <c r="A32" s="889" t="s">
        <v>2693</v>
      </c>
      <c r="B32" s="899">
        <v>6</v>
      </c>
      <c r="C32" s="890">
        <f>VLOOKUP($C$6,BOS_Apprvd_Ranges_062519!$D:$H,4,FALSE)</f>
        <v>2</v>
      </c>
      <c r="D32" s="891">
        <f>VLOOKUP($C$6,BOS_Apprvd_Ranges_062519!$D:$H,5,FALSE)</f>
        <v>100</v>
      </c>
      <c r="E32" s="11"/>
      <c r="F32" s="11"/>
      <c r="G32" s="15"/>
      <c r="H32" s="844" t="s">
        <v>3708</v>
      </c>
      <c r="I32" s="906">
        <v>22766</v>
      </c>
    </row>
    <row r="33" spans="1:9" s="461" customFormat="1" ht="24" customHeight="1" thickBot="1" x14ac:dyDescent="0.3">
      <c r="A33" s="892" t="s">
        <v>12</v>
      </c>
      <c r="B33" s="911">
        <f>IF(OR($I$31&lt;$C$32,$I$31&gt;$D$32),"ERROR:",$I$31)</f>
        <v>5</v>
      </c>
      <c r="C33" s="908" t="str">
        <f>IF(OR($I$31&lt;$C$32,$I$31&gt;$D$32),"FEE OUT OF RANGE","")</f>
        <v/>
      </c>
      <c r="D33" s="909"/>
      <c r="E33" s="12"/>
      <c r="F33" s="12"/>
      <c r="G33" s="766"/>
      <c r="H33" s="3" t="s">
        <v>2692</v>
      </c>
      <c r="I33" s="804">
        <f>I31*I32</f>
        <v>113830</v>
      </c>
    </row>
    <row r="34" spans="1:9" s="461" customFormat="1" ht="24" customHeight="1" thickBot="1" x14ac:dyDescent="0.3">
      <c r="A34" s="775"/>
      <c r="B34" s="776"/>
      <c r="C34" s="777"/>
      <c r="D34" s="778"/>
      <c r="E34" s="12"/>
      <c r="F34" s="12"/>
      <c r="G34" s="766"/>
      <c r="H34" s="803" t="s">
        <v>3544</v>
      </c>
      <c r="I34" s="804">
        <f>IF(I16&gt;F28,F28-I16,I16-F28)</f>
        <v>-284059.92548218061</v>
      </c>
    </row>
    <row r="35" spans="1:9" ht="24" customHeight="1" thickBot="1" x14ac:dyDescent="0.3">
      <c r="A35" s="897" t="s">
        <v>1</v>
      </c>
      <c r="B35" s="875" t="s">
        <v>11</v>
      </c>
      <c r="C35" s="930" t="s">
        <v>4</v>
      </c>
      <c r="D35" s="931"/>
      <c r="E35" s="12"/>
      <c r="F35" s="800"/>
      <c r="G35" s="766"/>
      <c r="H35" s="803" t="s">
        <v>3543</v>
      </c>
      <c r="I35" s="866">
        <f>I33+I34</f>
        <v>-170229.92548218061</v>
      </c>
    </row>
    <row r="36" spans="1:9" s="461" customFormat="1" ht="12" customHeight="1" thickBot="1" x14ac:dyDescent="0.3">
      <c r="A36" s="894"/>
      <c r="B36" s="895"/>
      <c r="C36" s="898" t="s">
        <v>5</v>
      </c>
      <c r="D36" s="896" t="s">
        <v>6</v>
      </c>
      <c r="E36" s="12"/>
      <c r="F36" s="800"/>
      <c r="G36" s="801"/>
    </row>
    <row r="37" spans="1:9" s="461" customFormat="1" ht="24" customHeight="1" thickBot="1" x14ac:dyDescent="0.3">
      <c r="A37" s="767"/>
      <c r="B37" s="768"/>
      <c r="C37" s="466" t="str">
        <f>IF(B37="","",$C$31-B37)</f>
        <v/>
      </c>
      <c r="D37" s="19" t="str">
        <f>IFERROR(IF(B37="","",($C$31-B37)/$C$31),"")</f>
        <v/>
      </c>
      <c r="E37" s="12"/>
      <c r="F37" s="900" t="s">
        <v>3704</v>
      </c>
      <c r="G37" s="902"/>
      <c r="H37" s="903"/>
      <c r="I37" s="904"/>
    </row>
    <row r="38" spans="1:9" s="461" customFormat="1" ht="24" customHeight="1" thickBot="1" x14ac:dyDescent="0.3">
      <c r="A38" s="468"/>
      <c r="B38" s="18"/>
      <c r="C38" s="466" t="str">
        <f t="shared" ref="C38:C39" si="6">IF(B38="","",$C$31-B38)</f>
        <v/>
      </c>
      <c r="D38" s="19" t="str">
        <f t="shared" ref="D38:D39" si="7">IFERROR(IF(B38="","",($C$31-B38)/$C$31),"")</f>
        <v/>
      </c>
      <c r="E38" s="1"/>
      <c r="F38" s="901" t="s">
        <v>3705</v>
      </c>
      <c r="G38" s="902"/>
      <c r="H38" s="903"/>
      <c r="I38" s="904"/>
    </row>
    <row r="39" spans="1:9" s="461" customFormat="1" ht="24" customHeight="1" thickBot="1" x14ac:dyDescent="0.3">
      <c r="A39" s="869"/>
      <c r="B39" s="870"/>
      <c r="C39" s="769" t="str">
        <f t="shared" si="6"/>
        <v/>
      </c>
      <c r="D39" s="770" t="str">
        <f t="shared" si="7"/>
        <v/>
      </c>
      <c r="E39" s="12"/>
      <c r="F39" s="7" t="s">
        <v>3706</v>
      </c>
      <c r="G39" s="902"/>
      <c r="H39" s="903"/>
      <c r="I39" s="904"/>
    </row>
    <row r="40" spans="1:9" s="461" customFormat="1" ht="24" customHeight="1" x14ac:dyDescent="0.25">
      <c r="A40" s="17" t="s">
        <v>3542</v>
      </c>
      <c r="B40" s="1"/>
      <c r="C40" s="1"/>
      <c r="D40" s="1"/>
      <c r="E40" s="1"/>
      <c r="F40" s="1"/>
      <c r="G40" s="4"/>
      <c r="H40" s="3"/>
      <c r="I40" s="765"/>
    </row>
    <row r="41" spans="1:9" s="461" customFormat="1" x14ac:dyDescent="0.25">
      <c r="B41" s="1"/>
      <c r="C41" s="1"/>
      <c r="D41" s="1"/>
      <c r="E41" s="1"/>
      <c r="F41" s="1"/>
      <c r="G41" s="4"/>
      <c r="H41" s="3"/>
      <c r="I41" s="765"/>
    </row>
    <row r="42" spans="1:9" s="461" customFormat="1" ht="19.5" customHeight="1" x14ac:dyDescent="0.25">
      <c r="A42" s="1"/>
      <c r="B42" s="1"/>
      <c r="C42" s="1"/>
      <c r="D42" s="1"/>
      <c r="E42" s="1"/>
      <c r="F42" s="1"/>
    </row>
    <row r="43" spans="1:9" s="461" customFormat="1" x14ac:dyDescent="0.25">
      <c r="A43" s="1"/>
      <c r="B43" s="1"/>
      <c r="C43" s="1"/>
      <c r="D43" s="1"/>
      <c r="E43" s="1"/>
      <c r="G43" s="4"/>
      <c r="H43" s="4"/>
      <c r="I43" s="4"/>
    </row>
    <row r="44" spans="1:9" ht="15.75" customHeight="1" x14ac:dyDescent="0.25"/>
    <row r="47" spans="1:9" ht="18.75" customHeight="1" x14ac:dyDescent="0.25"/>
    <row r="51" ht="15.75" customHeight="1" x14ac:dyDescent="0.25"/>
  </sheetData>
  <sheetProtection insertRows="0" selectLockedCells="1"/>
  <sortState xmlns:xlrd2="http://schemas.microsoft.com/office/spreadsheetml/2017/richdata2" ref="A20:B26">
    <sortCondition ref="A20:A26"/>
  </sortState>
  <mergeCells count="9">
    <mergeCell ref="G5:I5"/>
    <mergeCell ref="G6:I6"/>
    <mergeCell ref="A8:I8"/>
    <mergeCell ref="C35:D35"/>
    <mergeCell ref="C6:E6"/>
    <mergeCell ref="C5:E5"/>
    <mergeCell ref="A5:B5"/>
    <mergeCell ref="A6:B6"/>
    <mergeCell ref="B11:F11"/>
  </mergeCells>
  <phoneticPr fontId="0" type="noConversion"/>
  <conditionalFormatting sqref="B34">
    <cfRule type="cellIs" priority="7" stopIfTrue="1" operator="equal">
      <formula>"""N/A"""</formula>
    </cfRule>
  </conditionalFormatting>
  <conditionalFormatting sqref="A24">
    <cfRule type="duplicateValues" dxfId="34" priority="3"/>
  </conditionalFormatting>
  <conditionalFormatting sqref="A20:A23 A25:A27">
    <cfRule type="duplicateValues" dxfId="33" priority="12"/>
  </conditionalFormatting>
  <conditionalFormatting sqref="B32">
    <cfRule type="cellIs" priority="2" stopIfTrue="1" operator="equal">
      <formula>"""N/A"""</formula>
    </cfRule>
  </conditionalFormatting>
  <conditionalFormatting sqref="B39 B37">
    <cfRule type="cellIs" priority="1" stopIfTrue="1" operator="equal">
      <formula>"""N/A"""</formula>
    </cfRule>
  </conditionalFormatting>
  <dataValidations xWindow="171" yWindow="330" count="5">
    <dataValidation allowBlank="1" showInputMessage="1" showErrorMessage="1" promptTitle="Attention" prompt="Please don't change the formatting." sqref="A12:F12 A14:F14 F20:G27 A25:A27 A23 A20:A21 H12:H15" xr:uid="{00000000-0002-0000-0000-000000000000}"/>
    <dataValidation type="textLength" operator="lessThan" allowBlank="1" showInputMessage="1" showErrorMessage="1" error="You have exceeded the 255 maximum characters!!!" prompt="500 character maximum" sqref="A9:I9" xr:uid="{00000000-0002-0000-0000-000002000000}">
      <formula1>500</formula1>
    </dataValidation>
    <dataValidation allowBlank="1" showInputMessage="1" showErrorMessage="1" prompt="Total Operating Cost-TOC (Col I Row 16) multiplied by % of Total Fees (Column I Row 18) by Fee Category_x000a__x000a_" sqref="I34" xr:uid="{17308BCD-D0F5-4175-BD2D-FBA9FFF9935C}"/>
    <dataValidation allowBlank="1" showInputMessage="1" promptTitle="Please fill this out!" prompt="Get at least 3 other fee comparisions from nearby Cities._x000a_If they don't provide the service, put the city name and &quot;service not provided&quot;. Ex. Corona-Service Not Provided._x000a_And then place 0 in the fee column." sqref="A37:A39" xr:uid="{00000000-0002-0000-0000-000003000000}"/>
    <dataValidation type="textLength" operator="lessThan" allowBlank="1" showInputMessage="1" showErrorMessage="1" error="You have exceeded the 255 maximum characters!!!" prompt="750 character maximum" sqref="A8:I8" xr:uid="{C5761C65-8928-4E2D-A33A-9C74D8CA3F9C}">
      <formula1>750</formula1>
    </dataValidation>
  </dataValidations>
  <printOptions horizontalCentered="1"/>
  <pageMargins left="0.25" right="0.25" top="0.25" bottom="0.3" header="0.5" footer="0.25"/>
  <pageSetup scale="83" firstPageNumber="2" fitToHeight="0" orientation="portrait" useFirstPageNumber="1" r:id="rId1"/>
  <headerFooter alignWithMargins="0"/>
  <ignoredErrors>
    <ignoredError sqref="H21:H2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171" yWindow="330" count="3">
        <x14:dataValidation type="list" allowBlank="1" showInputMessage="1" showErrorMessage="1" promptTitle="Program Area" xr:uid="{2824989F-BA3D-45C0-A61D-44F5C39F540F}">
          <x14:formula1>
            <xm:f>KEY!$A$2:$A$24</xm:f>
          </x14:formula1>
          <xm:sqref>G6</xm:sqref>
        </x14:dataValidation>
        <x14:dataValidation type="list" allowBlank="1" showInputMessage="1" showErrorMessage="1" promptTitle="Fee Name" prompt="Select from Drop-down, if NEW, type it instead_x000a_" xr:uid="{E44E4788-78BD-49F0-8D8B-15D3E3613858}">
          <x14:formula1>
            <xm:f>'Master List'!$X$2:$X$146</xm:f>
          </x14:formula1>
          <xm:sqref>A6:B6</xm:sqref>
        </x14:dataValidation>
        <x14:dataValidation type="list" allowBlank="1" showInputMessage="1" showErrorMessage="1" promptTitle="Fee Category" prompt="Select from list" xr:uid="{44B85695-3C9D-483D-9195-53B2F13525FE}">
          <x14:formula1>
            <xm:f>BOS_Apprvd_Ranges_062519!$D$2:$D$56</xm:f>
          </x14:formula1>
          <xm:sqref>C6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C7E29-AAA2-4AAB-8DE1-C51A48486472}">
  <sheetPr transitionEvaluation="1">
    <tabColor theme="4" tint="0.39997558519241921"/>
    <pageSetUpPr fitToPage="1"/>
  </sheetPr>
  <dimension ref="B1:K48"/>
  <sheetViews>
    <sheetView tabSelected="1" zoomScaleNormal="100" workbookViewId="0">
      <selection activeCell="J29" sqref="J29"/>
    </sheetView>
  </sheetViews>
  <sheetFormatPr defaultColWidth="9.88671875" defaultRowHeight="15" x14ac:dyDescent="0.25"/>
  <cols>
    <col min="1" max="1" width="7.21875" style="1" customWidth="1"/>
    <col min="2" max="2" width="21" style="1" customWidth="1"/>
    <col min="3" max="3" width="11.44140625" style="1" customWidth="1"/>
    <col min="4" max="5" width="10.77734375" style="1" customWidth="1"/>
    <col min="6" max="6" width="8.77734375" style="1" customWidth="1"/>
    <col min="7" max="7" width="13.21875" style="1" customWidth="1"/>
    <col min="8" max="9" width="9.77734375" style="4" customWidth="1"/>
    <col min="10" max="10" width="14.33203125" style="4" customWidth="1"/>
    <col min="11" max="11" width="1.88671875" style="1" customWidth="1"/>
    <col min="12" max="16384" width="9.88671875" style="1"/>
  </cols>
  <sheetData>
    <row r="1" spans="2:11" x14ac:dyDescent="0.25">
      <c r="B1" s="1" t="s">
        <v>2535</v>
      </c>
    </row>
    <row r="2" spans="2:11" ht="23.25" x14ac:dyDescent="0.25">
      <c r="B2" s="1" t="s">
        <v>13</v>
      </c>
      <c r="D2" s="16"/>
      <c r="E2" s="16"/>
      <c r="F2" s="16"/>
      <c r="G2" s="16"/>
      <c r="H2" s="16"/>
      <c r="I2" s="16"/>
      <c r="J2" s="16"/>
      <c r="K2" s="16"/>
    </row>
    <row r="3" spans="2:11" x14ac:dyDescent="0.25">
      <c r="B3" s="467" t="s">
        <v>10</v>
      </c>
      <c r="H3" s="1"/>
      <c r="I3" s="1"/>
      <c r="J3" s="1"/>
    </row>
    <row r="4" spans="2:11" x14ac:dyDescent="0.25">
      <c r="C4" s="467"/>
      <c r="H4" s="1"/>
      <c r="I4" s="1"/>
      <c r="J4" s="1"/>
    </row>
    <row r="5" spans="2:11" x14ac:dyDescent="0.25">
      <c r="C5" s="467"/>
      <c r="H5" s="1"/>
      <c r="I5" s="1"/>
      <c r="J5" s="1"/>
    </row>
    <row r="6" spans="2:11" ht="15.75" thickBot="1" x14ac:dyDescent="0.3"/>
    <row r="7" spans="2:11" ht="16.5" thickBot="1" x14ac:dyDescent="0.3">
      <c r="B7" s="921" t="s">
        <v>3679</v>
      </c>
      <c r="C7" s="922"/>
      <c r="D7" s="921" t="s">
        <v>3681</v>
      </c>
      <c r="E7" s="922"/>
      <c r="F7" s="923"/>
      <c r="G7" s="799" t="s">
        <v>0</v>
      </c>
      <c r="H7" s="921" t="s">
        <v>3548</v>
      </c>
      <c r="I7" s="922"/>
      <c r="J7" s="923"/>
    </row>
    <row r="8" spans="2:11" ht="24.75" customHeight="1" thickBot="1" x14ac:dyDescent="0.3">
      <c r="B8" s="941"/>
      <c r="C8" s="942"/>
      <c r="D8" s="932"/>
      <c r="E8" s="933"/>
      <c r="F8" s="934"/>
      <c r="G8" s="876"/>
      <c r="H8" s="943"/>
      <c r="I8" s="944"/>
      <c r="J8" s="945"/>
    </row>
    <row r="9" spans="2:11" ht="21" customHeight="1" thickBot="1" x14ac:dyDescent="0.3">
      <c r="B9" s="14" t="s">
        <v>9</v>
      </c>
      <c r="C9" s="2"/>
      <c r="D9" s="2"/>
      <c r="E9" s="2"/>
      <c r="F9" s="2"/>
      <c r="G9" s="2"/>
      <c r="H9" s="5"/>
      <c r="I9" s="5"/>
      <c r="J9" s="6"/>
    </row>
    <row r="10" spans="2:11" ht="84.75" customHeight="1" thickBot="1" x14ac:dyDescent="0.3">
      <c r="B10" s="927"/>
      <c r="C10" s="928"/>
      <c r="D10" s="928"/>
      <c r="E10" s="928"/>
      <c r="F10" s="928"/>
      <c r="G10" s="928"/>
      <c r="H10" s="928"/>
      <c r="I10" s="928"/>
      <c r="J10" s="929"/>
    </row>
    <row r="11" spans="2:11" ht="11.25" customHeight="1" x14ac:dyDescent="0.25">
      <c r="B11" s="462"/>
      <c r="C11" s="462"/>
      <c r="D11" s="462"/>
      <c r="E11" s="462"/>
      <c r="F11" s="462"/>
      <c r="G11" s="462"/>
      <c r="H11" s="462"/>
      <c r="I11" s="462"/>
      <c r="J11" s="462"/>
    </row>
    <row r="12" spans="2:11" ht="22.5" customHeight="1" thickBot="1" x14ac:dyDescent="0.3">
      <c r="B12" s="13" t="s">
        <v>839</v>
      </c>
      <c r="C12" s="2"/>
      <c r="D12" s="2"/>
      <c r="E12" s="2"/>
      <c r="F12" s="2"/>
      <c r="G12" s="2"/>
      <c r="H12" s="5"/>
      <c r="I12" s="5"/>
      <c r="J12" s="5"/>
    </row>
    <row r="13" spans="2:11" ht="27.75" customHeight="1" thickBot="1" x14ac:dyDescent="0.3">
      <c r="B13" s="739" t="s">
        <v>149</v>
      </c>
      <c r="C13" s="938" t="s">
        <v>148</v>
      </c>
      <c r="D13" s="939"/>
      <c r="E13" s="939"/>
      <c r="F13" s="939"/>
      <c r="G13" s="940"/>
      <c r="H13" s="740" t="s">
        <v>147</v>
      </c>
      <c r="I13" s="741" t="s">
        <v>2514</v>
      </c>
      <c r="J13" s="742" t="s">
        <v>8</v>
      </c>
    </row>
    <row r="14" spans="2:11" ht="22.5" customHeight="1" x14ac:dyDescent="0.25">
      <c r="B14" s="794">
        <v>1</v>
      </c>
      <c r="C14" s="795" t="s">
        <v>150</v>
      </c>
      <c r="D14" s="795"/>
      <c r="E14" s="795"/>
      <c r="F14" s="795"/>
      <c r="G14" s="795"/>
      <c r="H14" s="796">
        <f>VLOOKUP($H$8,KEY!$A:$F,2,FALSE)</f>
        <v>0</v>
      </c>
      <c r="I14" s="796" t="str">
        <f>IF($H$8="","",HLOOKUP($H$8,'PARKS_Alloc 3YR-AVG'!$D$8:$Y$27,20,FALSE)*('PARKS_Alloc 3YR-AVG'!$C12/'PARKS_Alloc 3YR-AVG'!$C$16))</f>
        <v/>
      </c>
      <c r="J14" s="797">
        <f>SUM(H14:I14)</f>
        <v>0</v>
      </c>
    </row>
    <row r="15" spans="2:11" ht="22.5" customHeight="1" x14ac:dyDescent="0.25">
      <c r="B15" s="469">
        <v>2</v>
      </c>
      <c r="C15" s="470" t="s">
        <v>121</v>
      </c>
      <c r="D15" s="470"/>
      <c r="E15" s="470"/>
      <c r="F15" s="470"/>
      <c r="G15" s="470"/>
      <c r="H15" s="450">
        <f>VLOOKUP($H$8,KEY!$A:$F,3,FALSE)</f>
        <v>0</v>
      </c>
      <c r="I15" s="449" t="str">
        <f>IF($H$8="","",HLOOKUP($H$8,'PARKS_Alloc 3YR-AVG'!$D$8:$Y$27,20,FALSE)*('PARKS_Alloc 3YR-AVG'!$C13/'PARKS_Alloc 3YR-AVG'!$C$16))</f>
        <v/>
      </c>
      <c r="J15" s="463">
        <f t="shared" ref="J15:J17" si="0">SUM(H15:I15)</f>
        <v>0</v>
      </c>
    </row>
    <row r="16" spans="2:11" ht="22.5" customHeight="1" x14ac:dyDescent="0.25">
      <c r="B16" s="469">
        <v>3</v>
      </c>
      <c r="C16" s="470" t="s">
        <v>122</v>
      </c>
      <c r="D16" s="470"/>
      <c r="E16" s="470"/>
      <c r="F16" s="470"/>
      <c r="G16" s="470"/>
      <c r="H16" s="450">
        <f>VLOOKUP($H$8,KEY!$A:$F,4,FALSE)</f>
        <v>0</v>
      </c>
      <c r="I16" s="449" t="str">
        <f>IF($H$8="","",HLOOKUP($H$8,'PARKS_Alloc 3YR-AVG'!$D$8:$Y$27,20,FALSE)*('PARKS_Alloc 3YR-AVG'!$C14/'PARKS_Alloc 3YR-AVG'!$C$16))</f>
        <v/>
      </c>
      <c r="J16" s="463">
        <f t="shared" si="0"/>
        <v>0</v>
      </c>
    </row>
    <row r="17" spans="2:10" ht="22.5" customHeight="1" thickBot="1" x14ac:dyDescent="0.3">
      <c r="B17" s="471">
        <v>4</v>
      </c>
      <c r="C17" s="472" t="s">
        <v>123</v>
      </c>
      <c r="D17" s="472"/>
      <c r="E17" s="472"/>
      <c r="F17" s="472"/>
      <c r="G17" s="472"/>
      <c r="H17" s="464">
        <f>VLOOKUP($H$8,KEY!$A:$F,5,FALSE)</f>
        <v>0</v>
      </c>
      <c r="I17" s="798" t="str">
        <f>IF($H$8="","",HLOOKUP($H$8,'PARKS_Alloc 3YR-AVG'!$D$8:$Y$27,20,FALSE)*('PARKS_Alloc 3YR-AVG'!$C15/'PARKS_Alloc 3YR-AVG'!$C$16))</f>
        <v/>
      </c>
      <c r="J17" s="465">
        <f t="shared" si="0"/>
        <v>0</v>
      </c>
    </row>
    <row r="18" spans="2:10" ht="22.5" customHeight="1" thickBot="1" x14ac:dyDescent="0.3">
      <c r="B18" s="473"/>
      <c r="C18" s="474"/>
      <c r="D18" s="474"/>
      <c r="E18" s="474"/>
      <c r="F18" s="474"/>
      <c r="G18" s="474"/>
      <c r="H18" s="475"/>
      <c r="I18" s="722" t="s">
        <v>2657</v>
      </c>
      <c r="J18" s="813">
        <f>SUM(J14:J17)</f>
        <v>0</v>
      </c>
    </row>
    <row r="19" spans="2:10" ht="12.75" customHeight="1" x14ac:dyDescent="0.25">
      <c r="B19" s="473"/>
      <c r="C19" s="474"/>
      <c r="D19" s="474"/>
      <c r="E19" s="474"/>
      <c r="F19" s="474"/>
      <c r="G19" s="474"/>
      <c r="H19" s="475"/>
      <c r="I19" s="722"/>
      <c r="J19" s="826"/>
    </row>
    <row r="20" spans="2:10" ht="18" x14ac:dyDescent="0.25">
      <c r="B20" s="13" t="s">
        <v>3700</v>
      </c>
      <c r="J20" s="873" t="s">
        <v>3699</v>
      </c>
    </row>
    <row r="21" spans="2:10" ht="18" x14ac:dyDescent="0.25">
      <c r="B21" s="878" t="s">
        <v>3697</v>
      </c>
      <c r="C21" s="878" t="s">
        <v>3698</v>
      </c>
      <c r="D21" s="766"/>
      <c r="E21" s="766"/>
      <c r="F21" s="474"/>
      <c r="G21" s="474"/>
      <c r="H21" s="475"/>
      <c r="I21" s="860" t="s">
        <v>3686</v>
      </c>
      <c r="J21" s="861">
        <f>HLOOKUP($H$8,'PARKS_Alloc 3YR-AVG'!$D$8:$Y$36,25,FALSE)</f>
        <v>0.5</v>
      </c>
    </row>
    <row r="22" spans="2:10" ht="18.75" thickBot="1" x14ac:dyDescent="0.3">
      <c r="B22" s="871" t="s">
        <v>3688</v>
      </c>
      <c r="C22" s="882">
        <f>$J$25*8*$J$21</f>
        <v>0</v>
      </c>
      <c r="D22" s="879"/>
      <c r="E22" s="872"/>
      <c r="F22" s="474"/>
      <c r="G22" s="474"/>
      <c r="H22" s="475"/>
      <c r="I22" s="860" t="s">
        <v>3702</v>
      </c>
      <c r="J22" s="881">
        <v>1712</v>
      </c>
    </row>
    <row r="23" spans="2:10" ht="18.75" thickBot="1" x14ac:dyDescent="0.3">
      <c r="B23" s="871" t="s">
        <v>3689</v>
      </c>
      <c r="C23" s="883">
        <f>C22*7</f>
        <v>0</v>
      </c>
      <c r="D23" s="765"/>
      <c r="E23" s="872"/>
      <c r="F23" s="474"/>
      <c r="G23" s="474"/>
      <c r="H23" s="475"/>
      <c r="I23" s="862" t="s">
        <v>3703</v>
      </c>
      <c r="J23" s="880">
        <f>J21*J22</f>
        <v>856</v>
      </c>
    </row>
    <row r="24" spans="2:10" ht="18.75" thickBot="1" x14ac:dyDescent="0.3">
      <c r="B24" s="871" t="s">
        <v>3690</v>
      </c>
      <c r="C24" s="883">
        <f>(C23*52)/12</f>
        <v>0</v>
      </c>
      <c r="D24" s="765"/>
      <c r="E24" s="872"/>
      <c r="F24" s="474"/>
      <c r="G24" s="474"/>
      <c r="H24" s="475"/>
      <c r="I24" s="860"/>
      <c r="J24" s="863"/>
    </row>
    <row r="25" spans="2:10" ht="18.75" thickBot="1" x14ac:dyDescent="0.3">
      <c r="B25" s="871" t="s">
        <v>3691</v>
      </c>
      <c r="C25" s="883">
        <f>C26/4</f>
        <v>0</v>
      </c>
      <c r="D25" s="765"/>
      <c r="E25" s="872"/>
      <c r="F25" s="474"/>
      <c r="G25" s="474"/>
      <c r="H25" s="475"/>
      <c r="I25" s="862" t="s">
        <v>3701</v>
      </c>
      <c r="J25" s="864">
        <f>J18/J23</f>
        <v>0</v>
      </c>
    </row>
    <row r="26" spans="2:10" ht="18" x14ac:dyDescent="0.25">
      <c r="B26" s="871" t="s">
        <v>3692</v>
      </c>
      <c r="C26" s="883">
        <f>J18</f>
        <v>0</v>
      </c>
      <c r="D26" s="765"/>
      <c r="E26" s="872"/>
      <c r="F26" s="474"/>
      <c r="G26" s="474"/>
      <c r="H26" s="475"/>
      <c r="I26" s="1"/>
      <c r="J26" s="1"/>
    </row>
    <row r="27" spans="2:10" ht="13.5" customHeight="1" thickBot="1" x14ac:dyDescent="0.3">
      <c r="C27" s="474"/>
      <c r="D27" s="474"/>
      <c r="E27" s="474"/>
      <c r="F27" s="474"/>
      <c r="G27" s="474"/>
      <c r="H27" s="475"/>
      <c r="I27" s="722"/>
      <c r="J27" s="826"/>
    </row>
    <row r="28" spans="2:10" ht="24" customHeight="1" thickBot="1" x14ac:dyDescent="0.3">
      <c r="B28" s="13" t="s">
        <v>7</v>
      </c>
      <c r="C28" s="2"/>
      <c r="D28" s="946"/>
      <c r="E28" s="946"/>
      <c r="F28" s="2"/>
      <c r="G28" s="2"/>
      <c r="H28" s="874"/>
      <c r="I28" s="905" t="s">
        <v>12</v>
      </c>
      <c r="J28" s="912">
        <v>0</v>
      </c>
    </row>
    <row r="29" spans="2:10" s="461" customFormat="1" ht="27" customHeight="1" thickBot="1" x14ac:dyDescent="0.3">
      <c r="B29" s="884" t="s">
        <v>2694</v>
      </c>
      <c r="C29" s="885" t="s">
        <v>11</v>
      </c>
      <c r="D29" s="886" t="s">
        <v>3552</v>
      </c>
      <c r="E29" s="887" t="s">
        <v>3553</v>
      </c>
      <c r="F29" s="2"/>
      <c r="G29" s="2"/>
      <c r="I29" s="844" t="s">
        <v>3693</v>
      </c>
      <c r="J29" s="913"/>
    </row>
    <row r="30" spans="2:10" s="461" customFormat="1" ht="24" customHeight="1" thickBot="1" x14ac:dyDescent="0.3">
      <c r="B30" s="889" t="s">
        <v>2693</v>
      </c>
      <c r="C30" s="899"/>
      <c r="D30" s="890">
        <f>VLOOKUP('Fee Calculation Worksheet_FY25'!$D$8,BOS_Apprvd_Ranges_062519!$D:$H,4,FALSE)</f>
        <v>0</v>
      </c>
      <c r="E30" s="891">
        <f>VLOOKUP('Fee Calculation Worksheet_FY25'!$D$8,BOS_Apprvd_Ranges_062519!$D:$H,5,FALSE)</f>
        <v>0</v>
      </c>
      <c r="F30" s="888"/>
      <c r="G30" s="11"/>
      <c r="H30" s="15"/>
      <c r="I30" s="3" t="s">
        <v>3695</v>
      </c>
      <c r="J30" s="914"/>
    </row>
    <row r="31" spans="2:10" s="461" customFormat="1" ht="24" customHeight="1" thickBot="1" x14ac:dyDescent="0.3">
      <c r="B31" s="892" t="s">
        <v>12</v>
      </c>
      <c r="C31" s="893">
        <f>IF(OR($J$28&lt;$D$30,$J$28&gt;$E$30),"ERROR:",$J$28)</f>
        <v>0</v>
      </c>
      <c r="D31" s="947" t="str">
        <f>IF(OR($J$28&lt;$D$30,$J$28&gt;$E$30),"FEE OUT OF RANGE","")</f>
        <v/>
      </c>
      <c r="E31" s="948"/>
      <c r="F31" s="800"/>
      <c r="G31" s="12"/>
      <c r="H31" s="766"/>
      <c r="I31" s="844" t="s">
        <v>2692</v>
      </c>
      <c r="J31" s="868"/>
    </row>
    <row r="32" spans="2:10" s="461" customFormat="1" ht="24" customHeight="1" thickBot="1" x14ac:dyDescent="0.3">
      <c r="B32" s="775"/>
      <c r="C32" s="776"/>
      <c r="D32" s="777"/>
      <c r="E32" s="778"/>
      <c r="F32" s="12"/>
      <c r="G32" s="12"/>
      <c r="H32" s="766"/>
      <c r="I32" s="867" t="s">
        <v>3696</v>
      </c>
      <c r="J32" s="877" t="str">
        <f>IF(J29="","",VLOOKUP($J$29,$B$22:$C$26,2,FALSE))</f>
        <v/>
      </c>
    </row>
    <row r="33" spans="2:10" ht="24" customHeight="1" thickBot="1" x14ac:dyDescent="0.3">
      <c r="B33" s="897" t="s">
        <v>1</v>
      </c>
      <c r="C33" s="875" t="s">
        <v>11</v>
      </c>
      <c r="D33" s="930" t="s">
        <v>4</v>
      </c>
      <c r="E33" s="931"/>
      <c r="F33" s="12"/>
      <c r="G33" s="800"/>
      <c r="H33" s="766"/>
      <c r="I33" s="802" t="s">
        <v>3694</v>
      </c>
      <c r="J33" s="865">
        <f>J31-J32</f>
        <v>0</v>
      </c>
    </row>
    <row r="34" spans="2:10" s="461" customFormat="1" ht="12" customHeight="1" thickBot="1" x14ac:dyDescent="0.3">
      <c r="B34" s="894"/>
      <c r="C34" s="895"/>
      <c r="D34" s="898" t="s">
        <v>5</v>
      </c>
      <c r="E34" s="896" t="s">
        <v>6</v>
      </c>
      <c r="F34" s="12"/>
      <c r="G34" s="800"/>
      <c r="H34" s="801"/>
    </row>
    <row r="35" spans="2:10" s="461" customFormat="1" ht="24" customHeight="1" thickBot="1" x14ac:dyDescent="0.3">
      <c r="B35" s="767"/>
      <c r="C35" s="768"/>
      <c r="D35" s="466" t="str">
        <f>IF(C35="","",$C$31-C35)</f>
        <v/>
      </c>
      <c r="E35" s="19" t="str">
        <f>IFERROR(IF(C35="","",($C$31-C35)/$C$31),"")</f>
        <v/>
      </c>
      <c r="F35" s="12"/>
      <c r="G35" s="900" t="s">
        <v>3704</v>
      </c>
      <c r="H35" s="915"/>
      <c r="I35" s="916"/>
      <c r="J35" s="917"/>
    </row>
    <row r="36" spans="2:10" s="461" customFormat="1" ht="24" customHeight="1" thickBot="1" x14ac:dyDescent="0.3">
      <c r="B36" s="468"/>
      <c r="C36" s="18"/>
      <c r="D36" s="466" t="str">
        <f t="shared" ref="D36:D37" si="1">IF(C36="","",$C$31-C36)</f>
        <v/>
      </c>
      <c r="E36" s="19" t="str">
        <f t="shared" ref="E36:E37" si="2">IFERROR(IF(C36="","",($C$31-C36)/$C$31),"")</f>
        <v/>
      </c>
      <c r="F36" s="1"/>
      <c r="G36" s="901" t="s">
        <v>3705</v>
      </c>
      <c r="H36" s="915"/>
      <c r="I36" s="916"/>
      <c r="J36" s="917"/>
    </row>
    <row r="37" spans="2:10" s="461" customFormat="1" ht="24" customHeight="1" thickBot="1" x14ac:dyDescent="0.3">
      <c r="B37" s="869"/>
      <c r="C37" s="870"/>
      <c r="D37" s="769" t="str">
        <f t="shared" si="1"/>
        <v/>
      </c>
      <c r="E37" s="770" t="str">
        <f t="shared" si="2"/>
        <v/>
      </c>
      <c r="F37" s="1"/>
      <c r="G37" s="7" t="s">
        <v>3706</v>
      </c>
      <c r="H37" s="915"/>
      <c r="I37" s="916"/>
      <c r="J37" s="917"/>
    </row>
    <row r="38" spans="2:10" s="461" customFormat="1" x14ac:dyDescent="0.25">
      <c r="C38" s="1"/>
      <c r="D38" s="1"/>
      <c r="E38" s="1"/>
      <c r="F38" s="1"/>
      <c r="G38" s="1"/>
      <c r="H38" s="4"/>
      <c r="I38" s="3"/>
      <c r="J38" s="765"/>
    </row>
    <row r="39" spans="2:10" s="461" customFormat="1" ht="19.5" customHeight="1" x14ac:dyDescent="0.25">
      <c r="B39" s="1"/>
      <c r="C39" s="1"/>
      <c r="D39" s="1"/>
      <c r="E39" s="1"/>
      <c r="F39" s="1"/>
      <c r="G39" s="1"/>
    </row>
    <row r="40" spans="2:10" s="461" customFormat="1" x14ac:dyDescent="0.25">
      <c r="B40" s="1"/>
      <c r="C40" s="1"/>
      <c r="D40" s="1"/>
      <c r="E40" s="1"/>
      <c r="F40" s="1"/>
      <c r="H40" s="4"/>
      <c r="I40" s="4"/>
      <c r="J40" s="4"/>
    </row>
    <row r="41" spans="2:10" ht="15.75" customHeight="1" x14ac:dyDescent="0.25"/>
    <row r="44" spans="2:10" ht="18.75" customHeight="1" x14ac:dyDescent="0.25"/>
    <row r="48" spans="2:10" ht="15.75" customHeight="1" x14ac:dyDescent="0.25"/>
  </sheetData>
  <sheetProtection algorithmName="SHA-512" hashValue="FDiIV3kFFoug/lwQX73Cw9JHjI8Nuupn5tJ432WwzNiOBELWB8dRXmo659RUFHtdBDMhRFTrt6pRX8MbnLJOHA==" saltValue="EvX6ZjrMyyDwr1o3IHO99A==" spinCount="100000" sheet="1" insertRows="0" selectLockedCells="1"/>
  <mergeCells count="11">
    <mergeCell ref="B10:J10"/>
    <mergeCell ref="C13:G13"/>
    <mergeCell ref="D8:F8"/>
    <mergeCell ref="D33:E33"/>
    <mergeCell ref="D28:E28"/>
    <mergeCell ref="D31:E31"/>
    <mergeCell ref="B7:C7"/>
    <mergeCell ref="D7:F7"/>
    <mergeCell ref="H7:J7"/>
    <mergeCell ref="B8:C8"/>
    <mergeCell ref="H8:J8"/>
  </mergeCells>
  <conditionalFormatting sqref="C37 C30 C35 C32">
    <cfRule type="cellIs" priority="2" stopIfTrue="1" operator="equal">
      <formula>"""N/A"""</formula>
    </cfRule>
  </conditionalFormatting>
  <dataValidations count="5">
    <dataValidation type="list" allowBlank="1" showInputMessage="1" showErrorMessage="1" sqref="J29" xr:uid="{071A5390-43B7-47BA-8284-C2F00275F065}">
      <formula1>$B$22:$B$26</formula1>
    </dataValidation>
    <dataValidation type="textLength" operator="lessThan" allowBlank="1" showInputMessage="1" showErrorMessage="1" error="You have exceeded the 255 maximum characters!!!" prompt="750 character maximum" sqref="B10:J10" xr:uid="{E2A0DEA9-39EC-44DF-86D7-1D5598731AF6}">
      <formula1>750</formula1>
    </dataValidation>
    <dataValidation allowBlank="1" showInputMessage="1" promptTitle="Please fill this out!" prompt="Get at least 3 other fee comparisions from nearby Cities._x000a_If they don't provide the service, put the city name and &quot;service not provided&quot;. Ex. Corona-Service Not Provided._x000a_And then place 0 in the fee column." sqref="B35:B37" xr:uid="{18B37EFD-A86E-4F4E-AB24-2382462D2497}"/>
    <dataValidation type="textLength" operator="lessThan" allowBlank="1" showInputMessage="1" showErrorMessage="1" error="You have exceeded the 255 maximum characters!!!" prompt="500 character maximum" sqref="B11:J11" xr:uid="{39EB7AC9-DB20-452D-AC57-3C226752397E}">
      <formula1>500</formula1>
    </dataValidation>
    <dataValidation allowBlank="1" showInputMessage="1" showErrorMessage="1" promptTitle="Attention" prompt="Please don't change the formatting." sqref="B14:G14 B16:G16 I14:I17" xr:uid="{29E7F6FA-DC47-4968-9224-954607DC8E8A}"/>
  </dataValidations>
  <printOptions horizontalCentered="1"/>
  <pageMargins left="0.25" right="0.25" top="0.25" bottom="0.3" header="0.5" footer="0.25"/>
  <pageSetup scale="71" firstPageNumber="2" fitToHeight="0" orientation="portrait" useFirstPageNumber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Fee Category" prompt="Select from list" xr:uid="{3181910D-9584-41CE-BFDA-972D0696ADFF}">
          <x14:formula1>
            <xm:f>BOS_Apprvd_Ranges_062519!$D$2:$D$56</xm:f>
          </x14:formula1>
          <xm:sqref>D8</xm:sqref>
        </x14:dataValidation>
        <x14:dataValidation type="list" allowBlank="1" showInputMessage="1" showErrorMessage="1" promptTitle="Program Area" xr:uid="{25068DBE-7843-45B0-8333-21C5D4F641ED}">
          <x14:formula1>
            <xm:f>KEY!$A$2:$A$24</xm:f>
          </x14:formula1>
          <xm:sqref>H8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83518-D884-4E69-A340-ECEB227BC32D}">
  <sheetPr filterMode="1"/>
  <dimension ref="A1:I58"/>
  <sheetViews>
    <sheetView topLeftCell="A49" workbookViewId="0">
      <selection activeCell="D32" sqref="D32"/>
    </sheetView>
  </sheetViews>
  <sheetFormatPr defaultRowHeight="15" x14ac:dyDescent="0.25"/>
  <cols>
    <col min="1" max="1" width="11.21875" style="832" bestFit="1" customWidth="1"/>
    <col min="2" max="2" width="14.77734375" style="832" bestFit="1" customWidth="1"/>
    <col min="3" max="3" width="22.5546875" style="832" bestFit="1" customWidth="1"/>
    <col min="4" max="4" width="31.88671875" style="832" customWidth="1"/>
    <col min="5" max="5" width="81.109375" style="845" customWidth="1"/>
    <col min="6" max="6" width="12.44140625" style="832" bestFit="1" customWidth="1"/>
    <col min="7" max="7" width="11.6640625" style="842" bestFit="1" customWidth="1"/>
    <col min="8" max="8" width="12.109375" style="842" bestFit="1" customWidth="1"/>
    <col min="9" max="9" width="13.44140625" style="846" customWidth="1"/>
    <col min="10" max="16384" width="8.88671875" style="832"/>
  </cols>
  <sheetData>
    <row r="1" spans="1:9" x14ac:dyDescent="0.25">
      <c r="A1" s="836" t="s">
        <v>34</v>
      </c>
      <c r="B1" s="836" t="s">
        <v>3549</v>
      </c>
      <c r="C1" s="837" t="s">
        <v>765</v>
      </c>
      <c r="D1" s="837" t="s">
        <v>3680</v>
      </c>
      <c r="E1" s="837" t="s">
        <v>3550</v>
      </c>
      <c r="F1" s="847" t="s">
        <v>3551</v>
      </c>
      <c r="G1" s="848" t="s">
        <v>3552</v>
      </c>
      <c r="H1" s="848" t="s">
        <v>3553</v>
      </c>
      <c r="I1" s="838" t="s">
        <v>3682</v>
      </c>
    </row>
    <row r="2" spans="1:9" hidden="1" x14ac:dyDescent="0.25">
      <c r="A2" s="833" t="s">
        <v>1195</v>
      </c>
      <c r="B2" s="833" t="s">
        <v>1196</v>
      </c>
      <c r="C2" s="834" t="s">
        <v>3554</v>
      </c>
      <c r="D2" s="834" t="str">
        <f>A2&amp;"-"&amp;B2&amp;"-"&amp;C2</f>
        <v>Aquatics-Pool-Monthly Pass - Rec/Lap Swim</v>
      </c>
      <c r="E2" s="834" t="s">
        <v>3555</v>
      </c>
      <c r="F2" s="835" t="s">
        <v>3556</v>
      </c>
      <c r="G2" s="839">
        <v>25</v>
      </c>
      <c r="H2" s="839">
        <v>35</v>
      </c>
      <c r="I2" s="849">
        <v>776710</v>
      </c>
    </row>
    <row r="3" spans="1:9" hidden="1" x14ac:dyDescent="0.25">
      <c r="A3" s="833" t="s">
        <v>1195</v>
      </c>
      <c r="B3" s="833" t="s">
        <v>1196</v>
      </c>
      <c r="C3" s="834" t="s">
        <v>3557</v>
      </c>
      <c r="D3" s="834" t="str">
        <f t="shared" ref="D3:D58" si="0">A3&amp;"-"&amp;B3&amp;"-"&amp;C3</f>
        <v>Aquatics-Pool-Pool Rentals</v>
      </c>
      <c r="E3" s="834" t="s">
        <v>3558</v>
      </c>
      <c r="F3" s="835" t="s">
        <v>3559</v>
      </c>
      <c r="G3" s="839">
        <v>50</v>
      </c>
      <c r="H3" s="839">
        <v>500</v>
      </c>
      <c r="I3" s="849">
        <v>776710</v>
      </c>
    </row>
    <row r="4" spans="1:9" hidden="1" x14ac:dyDescent="0.25">
      <c r="A4" s="833" t="s">
        <v>1195</v>
      </c>
      <c r="B4" s="833" t="s">
        <v>1196</v>
      </c>
      <c r="C4" s="834" t="s">
        <v>3560</v>
      </c>
      <c r="D4" s="834" t="str">
        <f t="shared" si="0"/>
        <v>Aquatics-Pool-Recreation/Lap Swim</v>
      </c>
      <c r="E4" s="834" t="s">
        <v>3561</v>
      </c>
      <c r="F4" s="835" t="s">
        <v>2461</v>
      </c>
      <c r="G4" s="839">
        <v>2</v>
      </c>
      <c r="H4" s="839">
        <v>8</v>
      </c>
      <c r="I4" s="849">
        <v>776710</v>
      </c>
    </row>
    <row r="5" spans="1:9" ht="30" hidden="1" x14ac:dyDescent="0.25">
      <c r="A5" s="833" t="s">
        <v>1195</v>
      </c>
      <c r="B5" s="833" t="s">
        <v>1196</v>
      </c>
      <c r="C5" s="834" t="s">
        <v>3562</v>
      </c>
      <c r="D5" s="834" t="str">
        <f t="shared" si="0"/>
        <v>Aquatics-Pool-Swim Lessons</v>
      </c>
      <c r="E5" s="834" t="s">
        <v>3563</v>
      </c>
      <c r="F5" s="835" t="s">
        <v>3564</v>
      </c>
      <c r="G5" s="839">
        <v>25</v>
      </c>
      <c r="H5" s="839">
        <v>155</v>
      </c>
      <c r="I5" s="849">
        <v>776710</v>
      </c>
    </row>
    <row r="6" spans="1:9" ht="30" hidden="1" x14ac:dyDescent="0.25">
      <c r="A6" s="833" t="s">
        <v>845</v>
      </c>
      <c r="B6" s="833" t="s">
        <v>863</v>
      </c>
      <c r="C6" s="834" t="s">
        <v>1254</v>
      </c>
      <c r="D6" s="834" t="str">
        <f t="shared" si="0"/>
        <v>Facility Rentals-Community Room-Rental - Daily</v>
      </c>
      <c r="E6" s="834" t="s">
        <v>3565</v>
      </c>
      <c r="F6" s="835" t="s">
        <v>3566</v>
      </c>
      <c r="G6" s="839">
        <v>350</v>
      </c>
      <c r="H6" s="839">
        <v>6000</v>
      </c>
      <c r="I6" s="817" t="s">
        <v>2695</v>
      </c>
    </row>
    <row r="7" spans="1:9" ht="30" hidden="1" x14ac:dyDescent="0.25">
      <c r="A7" s="833" t="s">
        <v>845</v>
      </c>
      <c r="B7" s="833" t="s">
        <v>863</v>
      </c>
      <c r="C7" s="834" t="s">
        <v>3567</v>
      </c>
      <c r="D7" s="834" t="str">
        <f t="shared" si="0"/>
        <v>Facility Rentals-Community Room-Rental - Hourly</v>
      </c>
      <c r="E7" s="834" t="s">
        <v>3568</v>
      </c>
      <c r="F7" s="835" t="s">
        <v>869</v>
      </c>
      <c r="G7" s="839">
        <v>25</v>
      </c>
      <c r="H7" s="839">
        <v>600</v>
      </c>
      <c r="I7" s="817" t="s">
        <v>2695</v>
      </c>
    </row>
    <row r="8" spans="1:9" hidden="1" x14ac:dyDescent="0.25">
      <c r="A8" s="833" t="s">
        <v>845</v>
      </c>
      <c r="B8" s="833" t="s">
        <v>1234</v>
      </c>
      <c r="C8" s="834" t="s">
        <v>2611</v>
      </c>
      <c r="D8" s="834" t="str">
        <f t="shared" si="0"/>
        <v>Facility Rentals-Facilities-Extra Rental Time</v>
      </c>
      <c r="E8" s="834" t="s">
        <v>3569</v>
      </c>
      <c r="F8" s="835" t="s">
        <v>865</v>
      </c>
      <c r="G8" s="839">
        <v>50</v>
      </c>
      <c r="H8" s="839">
        <v>150</v>
      </c>
      <c r="I8" s="817" t="s">
        <v>2695</v>
      </c>
    </row>
    <row r="9" spans="1:9" ht="30" hidden="1" x14ac:dyDescent="0.25">
      <c r="A9" s="833" t="s">
        <v>845</v>
      </c>
      <c r="B9" s="833" t="s">
        <v>1234</v>
      </c>
      <c r="C9" s="834" t="s">
        <v>2609</v>
      </c>
      <c r="D9" s="834" t="str">
        <f t="shared" si="0"/>
        <v>Facility Rentals-Facilities-Field Cancellation Fee</v>
      </c>
      <c r="E9" s="834" t="s">
        <v>3570</v>
      </c>
      <c r="F9" s="827" t="s">
        <v>2642</v>
      </c>
      <c r="G9" s="828" t="s">
        <v>3571</v>
      </c>
      <c r="H9" s="828" t="s">
        <v>3571</v>
      </c>
      <c r="I9" s="817" t="s">
        <v>2695</v>
      </c>
    </row>
    <row r="10" spans="1:9" hidden="1" x14ac:dyDescent="0.25">
      <c r="A10" s="833" t="s">
        <v>845</v>
      </c>
      <c r="B10" s="833" t="s">
        <v>1234</v>
      </c>
      <c r="C10" s="834" t="s">
        <v>2608</v>
      </c>
      <c r="D10" s="834" t="str">
        <f t="shared" si="0"/>
        <v>Facility Rentals-Facilities-Snack Bar</v>
      </c>
      <c r="E10" s="834" t="s">
        <v>3572</v>
      </c>
      <c r="F10" s="835" t="s">
        <v>2641</v>
      </c>
      <c r="G10" s="839">
        <v>25</v>
      </c>
      <c r="H10" s="839">
        <v>500</v>
      </c>
      <c r="I10" s="817" t="s">
        <v>2695</v>
      </c>
    </row>
    <row r="11" spans="1:9" ht="30" hidden="1" x14ac:dyDescent="0.25">
      <c r="A11" s="833" t="s">
        <v>845</v>
      </c>
      <c r="B11" s="833" t="s">
        <v>1234</v>
      </c>
      <c r="C11" s="834" t="s">
        <v>3573</v>
      </c>
      <c r="D11" s="834" t="str">
        <f t="shared" si="0"/>
        <v>Facility Rentals-Facilities-Sports/Athletic Fields</v>
      </c>
      <c r="E11" s="834" t="s">
        <v>3574</v>
      </c>
      <c r="F11" s="835" t="s">
        <v>2640</v>
      </c>
      <c r="G11" s="839">
        <v>20</v>
      </c>
      <c r="H11" s="839">
        <v>200</v>
      </c>
      <c r="I11" s="817" t="s">
        <v>2695</v>
      </c>
    </row>
    <row r="12" spans="1:9" ht="30" hidden="1" x14ac:dyDescent="0.25">
      <c r="A12" s="833" t="s">
        <v>845</v>
      </c>
      <c r="B12" s="833" t="s">
        <v>846</v>
      </c>
      <c r="C12" s="834" t="s">
        <v>2638</v>
      </c>
      <c r="D12" s="834" t="str">
        <f t="shared" si="0"/>
        <v>Facility Rentals-Group Spaces-Outdoor Space Rental</v>
      </c>
      <c r="E12" s="834" t="s">
        <v>3575</v>
      </c>
      <c r="F12" s="835" t="s">
        <v>3576</v>
      </c>
      <c r="G12" s="840">
        <v>5</v>
      </c>
      <c r="H12" s="839">
        <v>2000</v>
      </c>
      <c r="I12" s="817" t="s">
        <v>2695</v>
      </c>
    </row>
    <row r="13" spans="1:9" hidden="1" x14ac:dyDescent="0.25">
      <c r="A13" s="833" t="s">
        <v>845</v>
      </c>
      <c r="B13" s="833" t="s">
        <v>1253</v>
      </c>
      <c r="C13" s="834" t="s">
        <v>1254</v>
      </c>
      <c r="D13" s="834" t="str">
        <f t="shared" si="0"/>
        <v>Facility Rentals-Kitchen-Rental - Daily</v>
      </c>
      <c r="E13" s="834" t="s">
        <v>3577</v>
      </c>
      <c r="F13" s="835" t="s">
        <v>2467</v>
      </c>
      <c r="G13" s="839">
        <v>200</v>
      </c>
      <c r="H13" s="839">
        <v>500</v>
      </c>
      <c r="I13" s="817" t="s">
        <v>2695</v>
      </c>
    </row>
    <row r="14" spans="1:9" hidden="1" x14ac:dyDescent="0.25">
      <c r="A14" s="833" t="s">
        <v>845</v>
      </c>
      <c r="B14" s="833" t="s">
        <v>1210</v>
      </c>
      <c r="C14" s="834" t="s">
        <v>3578</v>
      </c>
      <c r="D14" s="834" t="str">
        <f t="shared" si="0"/>
        <v>Facility Rentals-Storage-Dry Storage</v>
      </c>
      <c r="E14" s="834" t="s">
        <v>3579</v>
      </c>
      <c r="F14" s="835" t="s">
        <v>848</v>
      </c>
      <c r="G14" s="839">
        <v>2</v>
      </c>
      <c r="H14" s="839">
        <v>500</v>
      </c>
      <c r="I14" s="817" t="s">
        <v>2695</v>
      </c>
    </row>
    <row r="15" spans="1:9" hidden="1" x14ac:dyDescent="0.25">
      <c r="A15" s="833" t="s">
        <v>845</v>
      </c>
      <c r="B15" s="833" t="s">
        <v>1250</v>
      </c>
      <c r="C15" s="834" t="s">
        <v>1254</v>
      </c>
      <c r="D15" s="834" t="str">
        <f t="shared" si="0"/>
        <v>Facility Rentals-VIP Room-Rental - Daily</v>
      </c>
      <c r="E15" s="834" t="s">
        <v>3580</v>
      </c>
      <c r="F15" s="835" t="s">
        <v>2466</v>
      </c>
      <c r="G15" s="839">
        <v>100</v>
      </c>
      <c r="H15" s="839">
        <v>200</v>
      </c>
      <c r="I15" s="817" t="s">
        <v>2695</v>
      </c>
    </row>
    <row r="16" spans="1:9" ht="30" hidden="1" x14ac:dyDescent="0.25">
      <c r="A16" s="833" t="s">
        <v>73</v>
      </c>
      <c r="B16" s="833" t="s">
        <v>3581</v>
      </c>
      <c r="C16" s="834" t="s">
        <v>3582</v>
      </c>
      <c r="D16" s="834" t="str">
        <f t="shared" si="0"/>
        <v>General-Administrative Fees-General &amp; Administrative Rate</v>
      </c>
      <c r="E16" s="834" t="s">
        <v>3583</v>
      </c>
      <c r="F16" s="827" t="s">
        <v>3584</v>
      </c>
      <c r="G16" s="828" t="s">
        <v>3571</v>
      </c>
      <c r="H16" s="828" t="s">
        <v>3571</v>
      </c>
      <c r="I16" s="849"/>
    </row>
    <row r="17" spans="1:9" hidden="1" x14ac:dyDescent="0.25">
      <c r="A17" s="833" t="s">
        <v>73</v>
      </c>
      <c r="B17" s="833" t="s">
        <v>3581</v>
      </c>
      <c r="C17" s="834" t="s">
        <v>3585</v>
      </c>
      <c r="D17" s="834" t="str">
        <f t="shared" si="0"/>
        <v>General-Administrative Fees-Key/Gate Card</v>
      </c>
      <c r="E17" s="834" t="s">
        <v>3586</v>
      </c>
      <c r="F17" s="835" t="s">
        <v>2446</v>
      </c>
      <c r="G17" s="839">
        <v>20</v>
      </c>
      <c r="H17" s="839">
        <v>20</v>
      </c>
      <c r="I17" s="849"/>
    </row>
    <row r="18" spans="1:9" ht="30" hidden="1" x14ac:dyDescent="0.25">
      <c r="A18" s="833" t="s">
        <v>73</v>
      </c>
      <c r="B18" s="833" t="s">
        <v>3581</v>
      </c>
      <c r="C18" s="834" t="s">
        <v>3587</v>
      </c>
      <c r="D18" s="834" t="str">
        <f t="shared" si="0"/>
        <v>General-Administrative Fees-Non-Resident Rate</v>
      </c>
      <c r="E18" s="834" t="s">
        <v>3588</v>
      </c>
      <c r="F18" s="835" t="s">
        <v>3589</v>
      </c>
      <c r="G18" s="839">
        <v>0</v>
      </c>
      <c r="H18" s="839">
        <v>20</v>
      </c>
      <c r="I18" s="849"/>
    </row>
    <row r="19" spans="1:9" ht="30" hidden="1" x14ac:dyDescent="0.25">
      <c r="A19" s="833" t="s">
        <v>73</v>
      </c>
      <c r="B19" s="833" t="s">
        <v>3581</v>
      </c>
      <c r="C19" s="834" t="s">
        <v>3590</v>
      </c>
      <c r="D19" s="834" t="str">
        <f t="shared" si="0"/>
        <v>General-Administrative Fees-Printed Publications</v>
      </c>
      <c r="E19" s="834" t="s">
        <v>3591</v>
      </c>
      <c r="F19" s="835" t="s">
        <v>3592</v>
      </c>
      <c r="G19" s="839">
        <v>0.5</v>
      </c>
      <c r="H19" s="839">
        <v>30</v>
      </c>
      <c r="I19" s="849"/>
    </row>
    <row r="20" spans="1:9" hidden="1" x14ac:dyDescent="0.25">
      <c r="A20" s="833" t="s">
        <v>73</v>
      </c>
      <c r="B20" s="833" t="s">
        <v>3581</v>
      </c>
      <c r="C20" s="834" t="s">
        <v>1228</v>
      </c>
      <c r="D20" s="834" t="str">
        <f t="shared" si="0"/>
        <v>General-Administrative Fees-Processing Fee</v>
      </c>
      <c r="E20" s="834" t="s">
        <v>3593</v>
      </c>
      <c r="F20" s="827" t="s">
        <v>2452</v>
      </c>
      <c r="G20" s="828" t="s">
        <v>3571</v>
      </c>
      <c r="H20" s="828" t="s">
        <v>3571</v>
      </c>
      <c r="I20" s="849"/>
    </row>
    <row r="21" spans="1:9" ht="30" hidden="1" x14ac:dyDescent="0.25">
      <c r="A21" s="833" t="s">
        <v>73</v>
      </c>
      <c r="B21" s="833" t="s">
        <v>3581</v>
      </c>
      <c r="C21" s="834" t="s">
        <v>3594</v>
      </c>
      <c r="D21" s="834" t="str">
        <f t="shared" si="0"/>
        <v>General-Administrative Fees-Refunds/Transfers</v>
      </c>
      <c r="E21" s="834" t="s">
        <v>3595</v>
      </c>
      <c r="F21" s="835" t="s">
        <v>2465</v>
      </c>
      <c r="G21" s="839">
        <v>0</v>
      </c>
      <c r="H21" s="839">
        <v>30</v>
      </c>
      <c r="I21" s="849"/>
    </row>
    <row r="22" spans="1:9" ht="30" hidden="1" x14ac:dyDescent="0.25">
      <c r="A22" s="833" t="s">
        <v>73</v>
      </c>
      <c r="B22" s="833" t="s">
        <v>3581</v>
      </c>
      <c r="C22" s="834" t="s">
        <v>3596</v>
      </c>
      <c r="D22" s="834" t="str">
        <f t="shared" si="0"/>
        <v>General-Administrative Fees-Returned Checks</v>
      </c>
      <c r="E22" s="834" t="s">
        <v>3597</v>
      </c>
      <c r="F22" s="835" t="s">
        <v>2447</v>
      </c>
      <c r="G22" s="839">
        <v>25</v>
      </c>
      <c r="H22" s="839">
        <v>50</v>
      </c>
      <c r="I22" s="849"/>
    </row>
    <row r="23" spans="1:9" ht="30" hidden="1" x14ac:dyDescent="0.25">
      <c r="A23" s="833" t="s">
        <v>73</v>
      </c>
      <c r="B23" s="833" t="s">
        <v>3598</v>
      </c>
      <c r="C23" s="834" t="s">
        <v>3599</v>
      </c>
      <c r="D23" s="834" t="str">
        <f t="shared" si="0"/>
        <v>General-Classes-Class Registration</v>
      </c>
      <c r="E23" s="834" t="s">
        <v>3600</v>
      </c>
      <c r="F23" s="835" t="s">
        <v>3601</v>
      </c>
      <c r="G23" s="839">
        <v>3</v>
      </c>
      <c r="H23" s="839">
        <v>300</v>
      </c>
      <c r="I23" s="849"/>
    </row>
    <row r="24" spans="1:9" ht="30" hidden="1" x14ac:dyDescent="0.25">
      <c r="A24" s="833" t="s">
        <v>73</v>
      </c>
      <c r="B24" s="833" t="s">
        <v>3602</v>
      </c>
      <c r="C24" s="834" t="s">
        <v>1222</v>
      </c>
      <c r="D24" s="834" t="str">
        <f t="shared" si="0"/>
        <v>General-Concessions/Retail-Retail/Resale Items</v>
      </c>
      <c r="E24" s="834" t="s">
        <v>3603</v>
      </c>
      <c r="F24" s="835" t="s">
        <v>2451</v>
      </c>
      <c r="G24" s="839">
        <v>0.1</v>
      </c>
      <c r="H24" s="839">
        <v>200</v>
      </c>
      <c r="I24" s="817" t="s">
        <v>2698</v>
      </c>
    </row>
    <row r="25" spans="1:9" ht="30" hidden="1" x14ac:dyDescent="0.25">
      <c r="A25" s="833" t="s">
        <v>73</v>
      </c>
      <c r="B25" s="833" t="s">
        <v>1121</v>
      </c>
      <c r="C25" s="834" t="s">
        <v>3604</v>
      </c>
      <c r="D25" s="834" t="str">
        <f t="shared" si="0"/>
        <v>General-Deposit-Cleaning/Security Deposit</v>
      </c>
      <c r="E25" s="834" t="s">
        <v>3605</v>
      </c>
      <c r="F25" s="835" t="s">
        <v>2459</v>
      </c>
      <c r="G25" s="839">
        <v>50</v>
      </c>
      <c r="H25" s="839">
        <v>2500</v>
      </c>
      <c r="I25" s="849">
        <v>201800</v>
      </c>
    </row>
    <row r="26" spans="1:9" ht="30" hidden="1" x14ac:dyDescent="0.25">
      <c r="A26" s="833" t="s">
        <v>73</v>
      </c>
      <c r="B26" s="833" t="s">
        <v>1121</v>
      </c>
      <c r="C26" s="834" t="s">
        <v>3606</v>
      </c>
      <c r="D26" s="834" t="str">
        <f t="shared" si="0"/>
        <v>General-Deposit-Rental Deposit</v>
      </c>
      <c r="E26" s="834" t="s">
        <v>3607</v>
      </c>
      <c r="F26" s="835" t="s">
        <v>2448</v>
      </c>
      <c r="G26" s="839">
        <v>500</v>
      </c>
      <c r="H26" s="839">
        <v>10000</v>
      </c>
      <c r="I26" s="849">
        <v>741000</v>
      </c>
    </row>
    <row r="27" spans="1:9" hidden="1" x14ac:dyDescent="0.25">
      <c r="A27" s="833" t="s">
        <v>73</v>
      </c>
      <c r="B27" s="833" t="s">
        <v>855</v>
      </c>
      <c r="C27" s="834" t="s">
        <v>3608</v>
      </c>
      <c r="D27" s="834" t="str">
        <f t="shared" si="0"/>
        <v xml:space="preserve">General-Miscellaneous-Electricity Use </v>
      </c>
      <c r="E27" s="834" t="s">
        <v>3609</v>
      </c>
      <c r="F27" s="835" t="s">
        <v>2445</v>
      </c>
      <c r="G27" s="839">
        <v>25</v>
      </c>
      <c r="H27" s="839">
        <v>100</v>
      </c>
      <c r="I27" s="849">
        <v>741000</v>
      </c>
    </row>
    <row r="28" spans="1:9" hidden="1" x14ac:dyDescent="0.25">
      <c r="A28" s="833" t="s">
        <v>73</v>
      </c>
      <c r="B28" s="833" t="s">
        <v>855</v>
      </c>
      <c r="C28" s="834" t="s">
        <v>3610</v>
      </c>
      <c r="D28" s="834" t="str">
        <f t="shared" si="0"/>
        <v>General-Miscellaneous-Equipment Rentals</v>
      </c>
      <c r="E28" s="834" t="s">
        <v>3611</v>
      </c>
      <c r="F28" s="835" t="s">
        <v>2460</v>
      </c>
      <c r="G28" s="839">
        <v>1</v>
      </c>
      <c r="H28" s="839">
        <v>300</v>
      </c>
      <c r="I28" s="849">
        <v>741000</v>
      </c>
    </row>
    <row r="29" spans="1:9" ht="30" hidden="1" x14ac:dyDescent="0.25">
      <c r="A29" s="833" t="s">
        <v>73</v>
      </c>
      <c r="B29" s="833" t="s">
        <v>855</v>
      </c>
      <c r="C29" s="834" t="s">
        <v>3612</v>
      </c>
      <c r="D29" s="834" t="str">
        <f t="shared" si="0"/>
        <v>General-Miscellaneous-Filming/Photography</v>
      </c>
      <c r="E29" s="834" t="s">
        <v>3613</v>
      </c>
      <c r="F29" s="835" t="s">
        <v>856</v>
      </c>
      <c r="G29" s="839">
        <v>0</v>
      </c>
      <c r="H29" s="839">
        <v>2000</v>
      </c>
      <c r="I29" s="849">
        <v>741000</v>
      </c>
    </row>
    <row r="30" spans="1:9" hidden="1" x14ac:dyDescent="0.25">
      <c r="A30" s="833" t="s">
        <v>73</v>
      </c>
      <c r="B30" s="833" t="s">
        <v>855</v>
      </c>
      <c r="C30" s="834" t="s">
        <v>3614</v>
      </c>
      <c r="D30" s="834" t="str">
        <f t="shared" si="0"/>
        <v>General-Miscellaneous-Linen Rentals</v>
      </c>
      <c r="E30" s="834" t="s">
        <v>3615</v>
      </c>
      <c r="F30" s="835" t="s">
        <v>870</v>
      </c>
      <c r="G30" s="839">
        <v>1</v>
      </c>
      <c r="H30" s="839">
        <v>15</v>
      </c>
      <c r="I30" s="849">
        <v>741000</v>
      </c>
    </row>
    <row r="31" spans="1:9" hidden="1" x14ac:dyDescent="0.25">
      <c r="A31" s="833" t="s">
        <v>73</v>
      </c>
      <c r="B31" s="833" t="s">
        <v>855</v>
      </c>
      <c r="C31" s="834" t="s">
        <v>1118</v>
      </c>
      <c r="D31" s="834" t="str">
        <f t="shared" si="0"/>
        <v>General-Miscellaneous-Staff Fee</v>
      </c>
      <c r="E31" s="834" t="s">
        <v>3616</v>
      </c>
      <c r="F31" s="835" t="s">
        <v>3617</v>
      </c>
      <c r="G31" s="839">
        <v>20</v>
      </c>
      <c r="H31" s="839">
        <v>200</v>
      </c>
      <c r="I31" s="849"/>
    </row>
    <row r="32" spans="1:9" ht="30" hidden="1" x14ac:dyDescent="0.25">
      <c r="A32" s="833" t="s">
        <v>73</v>
      </c>
      <c r="B32" s="833" t="s">
        <v>855</v>
      </c>
      <c r="C32" s="834" t="s">
        <v>1116</v>
      </c>
      <c r="D32" s="834" t="str">
        <f t="shared" si="0"/>
        <v>General-Miscellaneous-Towing Services</v>
      </c>
      <c r="E32" s="834" t="s">
        <v>3618</v>
      </c>
      <c r="F32" s="835" t="s">
        <v>2444</v>
      </c>
      <c r="G32" s="839">
        <v>20</v>
      </c>
      <c r="H32" s="839">
        <v>50</v>
      </c>
      <c r="I32" s="849">
        <v>781360</v>
      </c>
    </row>
    <row r="33" spans="1:9" hidden="1" x14ac:dyDescent="0.25">
      <c r="A33" s="833" t="s">
        <v>73</v>
      </c>
      <c r="B33" s="833" t="s">
        <v>3619</v>
      </c>
      <c r="C33" s="834" t="s">
        <v>3620</v>
      </c>
      <c r="D33" s="834" t="str">
        <f t="shared" si="0"/>
        <v>General-Planning-Application Fees</v>
      </c>
      <c r="E33" s="834" t="s">
        <v>3621</v>
      </c>
      <c r="F33" s="835" t="s">
        <v>3622</v>
      </c>
      <c r="G33" s="839">
        <v>1000</v>
      </c>
      <c r="H33" s="839">
        <v>10000</v>
      </c>
      <c r="I33" s="849"/>
    </row>
    <row r="34" spans="1:9" hidden="1" x14ac:dyDescent="0.25">
      <c r="A34" s="833" t="s">
        <v>73</v>
      </c>
      <c r="B34" s="833" t="s">
        <v>3619</v>
      </c>
      <c r="C34" s="834" t="s">
        <v>1121</v>
      </c>
      <c r="D34" s="834" t="str">
        <f t="shared" si="0"/>
        <v>General-Planning-Deposit</v>
      </c>
      <c r="E34" s="834" t="s">
        <v>3623</v>
      </c>
      <c r="F34" s="835" t="s">
        <v>3624</v>
      </c>
      <c r="G34" s="839">
        <v>0</v>
      </c>
      <c r="H34" s="839">
        <v>20000</v>
      </c>
      <c r="I34" s="849"/>
    </row>
    <row r="35" spans="1:9" hidden="1" x14ac:dyDescent="0.25">
      <c r="A35" s="833" t="s">
        <v>73</v>
      </c>
      <c r="B35" s="833" t="s">
        <v>3619</v>
      </c>
      <c r="C35" s="834" t="s">
        <v>3625</v>
      </c>
      <c r="D35" s="834" t="str">
        <f t="shared" si="0"/>
        <v>General-Planning-Permit Fees</v>
      </c>
      <c r="E35" s="834" t="s">
        <v>3626</v>
      </c>
      <c r="F35" s="835" t="s">
        <v>844</v>
      </c>
      <c r="G35" s="839" t="s">
        <v>3571</v>
      </c>
      <c r="H35" s="839" t="s">
        <v>3571</v>
      </c>
      <c r="I35" s="849"/>
    </row>
    <row r="36" spans="1:9" ht="30" hidden="1" x14ac:dyDescent="0.25">
      <c r="A36" s="833" t="s">
        <v>73</v>
      </c>
      <c r="B36" s="833" t="s">
        <v>3627</v>
      </c>
      <c r="C36" s="834" t="s">
        <v>3628</v>
      </c>
      <c r="D36" s="834" t="str">
        <f t="shared" si="0"/>
        <v>General-Programs-Program/Team Registration</v>
      </c>
      <c r="E36" s="834" t="s">
        <v>3629</v>
      </c>
      <c r="F36" s="835" t="s">
        <v>3630</v>
      </c>
      <c r="G36" s="839">
        <v>0</v>
      </c>
      <c r="H36" s="839">
        <v>700</v>
      </c>
      <c r="I36" s="849">
        <v>781480</v>
      </c>
    </row>
    <row r="37" spans="1:9" ht="30" hidden="1" x14ac:dyDescent="0.25">
      <c r="A37" s="833" t="s">
        <v>73</v>
      </c>
      <c r="B37" s="833" t="s">
        <v>1123</v>
      </c>
      <c r="C37" s="834" t="s">
        <v>3631</v>
      </c>
      <c r="D37" s="834" t="str">
        <f t="shared" si="0"/>
        <v>General-Special Events-Application/Processing</v>
      </c>
      <c r="E37" s="834" t="s">
        <v>3632</v>
      </c>
      <c r="F37" s="835" t="s">
        <v>2449</v>
      </c>
      <c r="G37" s="839">
        <v>150</v>
      </c>
      <c r="H37" s="839">
        <v>10000</v>
      </c>
      <c r="I37" s="849">
        <v>741320</v>
      </c>
    </row>
    <row r="38" spans="1:9" ht="30" hidden="1" x14ac:dyDescent="0.25">
      <c r="A38" s="833" t="s">
        <v>73</v>
      </c>
      <c r="B38" s="833" t="s">
        <v>1123</v>
      </c>
      <c r="C38" s="834" t="s">
        <v>3633</v>
      </c>
      <c r="D38" s="834" t="str">
        <f t="shared" si="0"/>
        <v>General-Special Events-District Event Admission</v>
      </c>
      <c r="E38" s="834" t="s">
        <v>3634</v>
      </c>
      <c r="F38" s="835" t="s">
        <v>2455</v>
      </c>
      <c r="G38" s="839">
        <v>0</v>
      </c>
      <c r="H38" s="839">
        <v>15</v>
      </c>
      <c r="I38" s="849">
        <v>741020</v>
      </c>
    </row>
    <row r="39" spans="1:9" hidden="1" x14ac:dyDescent="0.25">
      <c r="A39" s="833" t="s">
        <v>73</v>
      </c>
      <c r="B39" s="833" t="s">
        <v>1123</v>
      </c>
      <c r="C39" s="834" t="s">
        <v>3635</v>
      </c>
      <c r="D39" s="834" t="str">
        <f t="shared" si="0"/>
        <v>General-Special Events-Non-District Events</v>
      </c>
      <c r="E39" s="834" t="s">
        <v>3636</v>
      </c>
      <c r="F39" s="835" t="s">
        <v>844</v>
      </c>
      <c r="G39" s="839" t="s">
        <v>3571</v>
      </c>
      <c r="H39" s="839" t="s">
        <v>3571</v>
      </c>
      <c r="I39" s="849">
        <v>741320</v>
      </c>
    </row>
    <row r="40" spans="1:9" hidden="1" x14ac:dyDescent="0.25">
      <c r="A40" s="833" t="s">
        <v>73</v>
      </c>
      <c r="B40" s="833" t="s">
        <v>1123</v>
      </c>
      <c r="C40" s="834" t="s">
        <v>3637</v>
      </c>
      <c r="D40" s="834" t="str">
        <f t="shared" si="0"/>
        <v>General-Special Events-Vendor Fees</v>
      </c>
      <c r="E40" s="834" t="s">
        <v>3638</v>
      </c>
      <c r="F40" s="835" t="s">
        <v>2450</v>
      </c>
      <c r="G40" s="839">
        <v>25</v>
      </c>
      <c r="H40" s="839">
        <v>300</v>
      </c>
      <c r="I40" s="849">
        <v>741320</v>
      </c>
    </row>
    <row r="41" spans="1:9" hidden="1" x14ac:dyDescent="0.25">
      <c r="A41" s="833" t="s">
        <v>849</v>
      </c>
      <c r="B41" s="833" t="s">
        <v>785</v>
      </c>
      <c r="C41" s="834" t="s">
        <v>3639</v>
      </c>
      <c r="D41" s="834" t="str">
        <f t="shared" si="0"/>
        <v>Parks-Camping-Cabins - Daily</v>
      </c>
      <c r="E41" s="834" t="s">
        <v>3640</v>
      </c>
      <c r="F41" s="835" t="s">
        <v>3641</v>
      </c>
      <c r="G41" s="839">
        <v>80</v>
      </c>
      <c r="H41" s="839">
        <v>200</v>
      </c>
      <c r="I41" s="849">
        <v>776700</v>
      </c>
    </row>
    <row r="42" spans="1:9" hidden="1" x14ac:dyDescent="0.25">
      <c r="A42" s="833" t="s">
        <v>849</v>
      </c>
      <c r="B42" s="833" t="s">
        <v>785</v>
      </c>
      <c r="C42" s="834" t="s">
        <v>3642</v>
      </c>
      <c r="D42" s="834" t="str">
        <f t="shared" si="0"/>
        <v>Parks-Camping-Cabins - Weekly</v>
      </c>
      <c r="E42" s="834" t="s">
        <v>3643</v>
      </c>
      <c r="F42" s="835" t="s">
        <v>3644</v>
      </c>
      <c r="G42" s="839">
        <v>480</v>
      </c>
      <c r="H42" s="839">
        <v>600</v>
      </c>
      <c r="I42" s="849">
        <v>776700</v>
      </c>
    </row>
    <row r="43" spans="1:9" ht="30" hidden="1" x14ac:dyDescent="0.25">
      <c r="A43" s="833" t="s">
        <v>849</v>
      </c>
      <c r="B43" s="833" t="s">
        <v>785</v>
      </c>
      <c r="C43" s="834" t="s">
        <v>3645</v>
      </c>
      <c r="D43" s="834" t="str">
        <f t="shared" si="0"/>
        <v>Parks-Camping-Camping - Daily</v>
      </c>
      <c r="E43" s="834" t="s">
        <v>3646</v>
      </c>
      <c r="F43" s="835" t="s">
        <v>2453</v>
      </c>
      <c r="G43" s="839">
        <v>10</v>
      </c>
      <c r="H43" s="839">
        <v>100</v>
      </c>
      <c r="I43" s="849">
        <v>776700</v>
      </c>
    </row>
    <row r="44" spans="1:9" ht="30" hidden="1" x14ac:dyDescent="0.25">
      <c r="A44" s="833" t="s">
        <v>849</v>
      </c>
      <c r="B44" s="833" t="s">
        <v>785</v>
      </c>
      <c r="C44" s="834" t="s">
        <v>3647</v>
      </c>
      <c r="D44" s="834" t="str">
        <f t="shared" si="0"/>
        <v>Parks-Camping-Camping - Monthly</v>
      </c>
      <c r="E44" s="834" t="s">
        <v>3648</v>
      </c>
      <c r="F44" s="835" t="s">
        <v>3649</v>
      </c>
      <c r="G44" s="839">
        <v>275</v>
      </c>
      <c r="H44" s="839">
        <v>1200</v>
      </c>
      <c r="I44" s="849">
        <v>776700</v>
      </c>
    </row>
    <row r="45" spans="1:9" ht="30" hidden="1" x14ac:dyDescent="0.25">
      <c r="A45" s="833" t="s">
        <v>849</v>
      </c>
      <c r="B45" s="833" t="s">
        <v>785</v>
      </c>
      <c r="C45" s="834" t="s">
        <v>3650</v>
      </c>
      <c r="D45" s="834" t="str">
        <f t="shared" si="0"/>
        <v>Parks-Camping-Camping - Weekly</v>
      </c>
      <c r="E45" s="834" t="s">
        <v>3648</v>
      </c>
      <c r="F45" s="835" t="s">
        <v>3651</v>
      </c>
      <c r="G45" s="839">
        <v>75</v>
      </c>
      <c r="H45" s="839">
        <v>400</v>
      </c>
      <c r="I45" s="849">
        <v>776700</v>
      </c>
    </row>
    <row r="46" spans="1:9" hidden="1" x14ac:dyDescent="0.25">
      <c r="A46" s="833" t="s">
        <v>849</v>
      </c>
      <c r="B46" s="833" t="s">
        <v>850</v>
      </c>
      <c r="C46" s="834" t="s">
        <v>795</v>
      </c>
      <c r="D46" s="834" t="str">
        <f t="shared" si="0"/>
        <v>Parks-Day Use/Entry-Fishing</v>
      </c>
      <c r="E46" s="834" t="s">
        <v>3652</v>
      </c>
      <c r="F46" s="835" t="s">
        <v>2454</v>
      </c>
      <c r="G46" s="839">
        <v>2</v>
      </c>
      <c r="H46" s="839">
        <v>15</v>
      </c>
      <c r="I46" s="849">
        <v>776720</v>
      </c>
    </row>
    <row r="47" spans="1:9" hidden="1" x14ac:dyDescent="0.25">
      <c r="A47" s="833" t="s">
        <v>849</v>
      </c>
      <c r="B47" s="833" t="s">
        <v>850</v>
      </c>
      <c r="C47" s="834" t="s">
        <v>3653</v>
      </c>
      <c r="D47" s="834" t="str">
        <f t="shared" si="0"/>
        <v>Parks-Day Use/Entry-Miniature Golf</v>
      </c>
      <c r="E47" s="834" t="s">
        <v>3654</v>
      </c>
      <c r="F47" s="835" t="s">
        <v>2464</v>
      </c>
      <c r="G47" s="839">
        <v>4</v>
      </c>
      <c r="H47" s="839">
        <v>5</v>
      </c>
      <c r="I47" s="849">
        <v>741020</v>
      </c>
    </row>
    <row r="48" spans="1:9" hidden="1" x14ac:dyDescent="0.25">
      <c r="A48" s="833" t="s">
        <v>849</v>
      </c>
      <c r="B48" s="833" t="s">
        <v>850</v>
      </c>
      <c r="C48" s="834" t="s">
        <v>3655</v>
      </c>
      <c r="D48" s="834" t="str">
        <f t="shared" si="0"/>
        <v>Parks-Day Use/Entry-Park Admission</v>
      </c>
      <c r="E48" s="834" t="s">
        <v>3656</v>
      </c>
      <c r="F48" s="835" t="s">
        <v>2455</v>
      </c>
      <c r="G48" s="839">
        <v>0</v>
      </c>
      <c r="H48" s="839">
        <v>15</v>
      </c>
      <c r="I48" s="849">
        <v>741020</v>
      </c>
    </row>
    <row r="49" spans="1:9" x14ac:dyDescent="0.25">
      <c r="A49" s="833" t="s">
        <v>849</v>
      </c>
      <c r="B49" s="833" t="s">
        <v>850</v>
      </c>
      <c r="C49" s="834" t="s">
        <v>1040</v>
      </c>
      <c r="D49" s="834" t="str">
        <f t="shared" si="0"/>
        <v>Parks-Day Use/Entry-Parking Fee</v>
      </c>
      <c r="E49" s="834" t="s">
        <v>3657</v>
      </c>
      <c r="F49" s="835" t="s">
        <v>852</v>
      </c>
      <c r="G49" s="839">
        <v>2</v>
      </c>
      <c r="H49" s="839">
        <v>100</v>
      </c>
      <c r="I49" s="849">
        <v>741020</v>
      </c>
    </row>
    <row r="50" spans="1:9" hidden="1" x14ac:dyDescent="0.25">
      <c r="A50" s="833" t="s">
        <v>849</v>
      </c>
      <c r="B50" s="833" t="s">
        <v>850</v>
      </c>
      <c r="C50" s="834" t="s">
        <v>3658</v>
      </c>
      <c r="D50" s="834" t="str">
        <f t="shared" si="0"/>
        <v>Parks-Day Use/Entry-Pet Admission</v>
      </c>
      <c r="E50" s="834" t="s">
        <v>3659</v>
      </c>
      <c r="F50" s="835" t="s">
        <v>2456</v>
      </c>
      <c r="G50" s="839">
        <v>0</v>
      </c>
      <c r="H50" s="839">
        <v>3</v>
      </c>
      <c r="I50" s="849">
        <v>741020</v>
      </c>
    </row>
    <row r="51" spans="1:9" ht="30" hidden="1" x14ac:dyDescent="0.25">
      <c r="A51" s="833" t="s">
        <v>849</v>
      </c>
      <c r="B51" s="833" t="s">
        <v>853</v>
      </c>
      <c r="C51" s="834" t="s">
        <v>1025</v>
      </c>
      <c r="D51" s="834" t="str">
        <f t="shared" si="0"/>
        <v>Parks-Discount Passes-Annual Passes</v>
      </c>
      <c r="E51" s="834" t="s">
        <v>3660</v>
      </c>
      <c r="F51" s="835" t="s">
        <v>3661</v>
      </c>
      <c r="G51" s="839">
        <v>0</v>
      </c>
      <c r="H51" s="839">
        <v>400</v>
      </c>
      <c r="I51" s="850" t="s">
        <v>3683</v>
      </c>
    </row>
    <row r="52" spans="1:9" hidden="1" x14ac:dyDescent="0.25">
      <c r="A52" s="833" t="s">
        <v>849</v>
      </c>
      <c r="B52" s="833" t="s">
        <v>853</v>
      </c>
      <c r="C52" s="834" t="s">
        <v>3662</v>
      </c>
      <c r="D52" s="834" t="str">
        <f t="shared" si="0"/>
        <v>Parks-Discount Passes-Fishing Books</v>
      </c>
      <c r="E52" s="834" t="s">
        <v>3663</v>
      </c>
      <c r="F52" s="835" t="s">
        <v>2457</v>
      </c>
      <c r="G52" s="839">
        <v>55</v>
      </c>
      <c r="H52" s="839">
        <v>100</v>
      </c>
      <c r="I52" s="849">
        <v>776720</v>
      </c>
    </row>
    <row r="53" spans="1:9" ht="30" hidden="1" x14ac:dyDescent="0.25">
      <c r="A53" s="833" t="s">
        <v>849</v>
      </c>
      <c r="B53" s="833" t="s">
        <v>3664</v>
      </c>
      <c r="C53" s="834" t="s">
        <v>3665</v>
      </c>
      <c r="D53" s="834" t="str">
        <f t="shared" si="0"/>
        <v>Parks-Discounts-Complimentary/Special Passes</v>
      </c>
      <c r="E53" s="834" t="s">
        <v>3666</v>
      </c>
      <c r="F53" s="835" t="s">
        <v>3667</v>
      </c>
      <c r="G53" s="839">
        <v>0</v>
      </c>
      <c r="H53" s="839">
        <v>100</v>
      </c>
      <c r="I53" s="850" t="s">
        <v>3683</v>
      </c>
    </row>
    <row r="54" spans="1:9" ht="30" hidden="1" x14ac:dyDescent="0.25">
      <c r="A54" s="833" t="s">
        <v>849</v>
      </c>
      <c r="B54" s="833" t="s">
        <v>3664</v>
      </c>
      <c r="C54" s="834" t="s">
        <v>3668</v>
      </c>
      <c r="D54" s="834" t="str">
        <f t="shared" si="0"/>
        <v>Parks-Discounts-Park Preview Pass</v>
      </c>
      <c r="E54" s="834" t="s">
        <v>3669</v>
      </c>
      <c r="F54" s="835" t="s">
        <v>2643</v>
      </c>
      <c r="G54" s="839">
        <v>0</v>
      </c>
      <c r="H54" s="839">
        <v>0</v>
      </c>
      <c r="I54" s="850" t="s">
        <v>3683</v>
      </c>
    </row>
    <row r="55" spans="1:9" hidden="1" x14ac:dyDescent="0.25">
      <c r="A55" s="833" t="s">
        <v>849</v>
      </c>
      <c r="B55" s="833" t="s">
        <v>1181</v>
      </c>
      <c r="C55" s="834" t="s">
        <v>3670</v>
      </c>
      <c r="D55" s="834" t="str">
        <f t="shared" si="0"/>
        <v>Parks-Sewage-Dumping/Pumping Fees</v>
      </c>
      <c r="E55" s="834" t="s">
        <v>3671</v>
      </c>
      <c r="F55" s="835" t="s">
        <v>2458</v>
      </c>
      <c r="G55" s="839">
        <v>5</v>
      </c>
      <c r="H55" s="839">
        <v>50</v>
      </c>
      <c r="I55" s="849">
        <v>776700</v>
      </c>
    </row>
    <row r="56" spans="1:9" hidden="1" x14ac:dyDescent="0.25">
      <c r="A56" s="829" t="s">
        <v>3672</v>
      </c>
      <c r="B56" s="829" t="s">
        <v>2612</v>
      </c>
      <c r="C56" s="830" t="s">
        <v>3673</v>
      </c>
      <c r="D56" s="834" t="str">
        <f t="shared" si="0"/>
        <v>Recreation -Boxing Club-Membership</v>
      </c>
      <c r="E56" s="830" t="s">
        <v>3674</v>
      </c>
      <c r="F56" s="831" t="s">
        <v>2447</v>
      </c>
      <c r="G56" s="839">
        <v>25</v>
      </c>
      <c r="H56" s="839">
        <v>50</v>
      </c>
      <c r="I56" s="849">
        <v>776710</v>
      </c>
    </row>
    <row r="57" spans="1:9" ht="30" hidden="1" x14ac:dyDescent="0.25">
      <c r="A57" s="829" t="s">
        <v>3672</v>
      </c>
      <c r="B57" s="829" t="s">
        <v>2612</v>
      </c>
      <c r="C57" s="830" t="s">
        <v>3675</v>
      </c>
      <c r="D57" s="834" t="str">
        <f t="shared" si="0"/>
        <v>Recreation -Boxing Club-Youth Scholarship Membership</v>
      </c>
      <c r="E57" s="830" t="s">
        <v>3676</v>
      </c>
      <c r="F57" s="831" t="s">
        <v>2643</v>
      </c>
      <c r="G57" s="839">
        <v>0</v>
      </c>
      <c r="H57" s="839">
        <v>0</v>
      </c>
      <c r="I57" s="849">
        <v>776710</v>
      </c>
    </row>
    <row r="58" spans="1:9" ht="30" hidden="1" x14ac:dyDescent="0.25">
      <c r="A58" s="829" t="s">
        <v>845</v>
      </c>
      <c r="B58" s="829" t="s">
        <v>3677</v>
      </c>
      <c r="C58" s="830" t="s">
        <v>3567</v>
      </c>
      <c r="D58" s="834" t="str">
        <f t="shared" si="0"/>
        <v>Facility Rentals-Garden Room-Rental - Hourly</v>
      </c>
      <c r="E58" s="830" t="s">
        <v>3678</v>
      </c>
      <c r="F58" s="831" t="s">
        <v>2445</v>
      </c>
      <c r="G58" s="841">
        <v>25</v>
      </c>
      <c r="H58" s="839">
        <v>100</v>
      </c>
      <c r="I58" s="849">
        <v>776710</v>
      </c>
    </row>
  </sheetData>
  <autoFilter ref="A1:I58" xr:uid="{A2A83518-D884-4E69-A340-ECEB227BC32D}">
    <filterColumn colId="3">
      <filters>
        <filter val="Parks-Day Use/Entry-Parking Fee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238DF-D9C4-4890-A7CC-093D680AA041}">
  <sheetPr>
    <tabColor theme="5" tint="0.39997558519241921"/>
  </sheetPr>
  <dimension ref="A1:AC64"/>
  <sheetViews>
    <sheetView topLeftCell="B14" zoomScale="80" zoomScaleNormal="80" workbookViewId="0">
      <selection activeCell="B32" sqref="B32:B37"/>
    </sheetView>
  </sheetViews>
  <sheetFormatPr defaultColWidth="7.21875" defaultRowHeight="14.25" outlineLevelRow="1" x14ac:dyDescent="0.2"/>
  <cols>
    <col min="1" max="1" width="9.44140625" style="494" customWidth="1"/>
    <col min="2" max="2" width="44.5546875" style="494" customWidth="1"/>
    <col min="3" max="6" width="20.77734375" style="494" customWidth="1"/>
    <col min="7" max="7" width="20.77734375" style="495" customWidth="1"/>
    <col min="8" max="9" width="20.77734375" style="494" customWidth="1"/>
    <col min="10" max="11" width="20.77734375" style="495" customWidth="1"/>
    <col min="12" max="21" width="18.77734375" style="495" customWidth="1"/>
    <col min="22" max="23" width="18.77734375" style="494" customWidth="1"/>
    <col min="24" max="24" width="18.77734375" style="495" customWidth="1"/>
    <col min="25" max="25" width="18.77734375" style="494" customWidth="1"/>
    <col min="26" max="26" width="10.21875" style="496" customWidth="1"/>
    <col min="27" max="27" width="14.33203125" style="494" customWidth="1"/>
    <col min="28" max="16384" width="7.21875" style="494"/>
  </cols>
  <sheetData>
    <row r="1" spans="1:26" ht="26.25" x14ac:dyDescent="0.4">
      <c r="B1" s="156" t="s">
        <v>87</v>
      </c>
    </row>
    <row r="2" spans="1:26" ht="26.25" x14ac:dyDescent="0.4">
      <c r="B2" s="156" t="s">
        <v>88</v>
      </c>
    </row>
    <row r="3" spans="1:26" ht="20.25" x14ac:dyDescent="0.3">
      <c r="B3" s="158" t="s">
        <v>998</v>
      </c>
    </row>
    <row r="4" spans="1:26" ht="26.25" customHeight="1" thickBot="1" x14ac:dyDescent="0.25"/>
    <row r="5" spans="1:26" ht="15" x14ac:dyDescent="0.2">
      <c r="C5" s="952" t="s">
        <v>90</v>
      </c>
      <c r="D5" s="953"/>
      <c r="E5" s="949" t="s">
        <v>91</v>
      </c>
      <c r="F5" s="950"/>
      <c r="G5" s="950"/>
      <c r="H5" s="950"/>
      <c r="I5" s="950"/>
      <c r="J5" s="950"/>
      <c r="K5" s="951"/>
      <c r="L5" s="949" t="s">
        <v>92</v>
      </c>
      <c r="M5" s="950"/>
      <c r="N5" s="950"/>
      <c r="O5" s="950"/>
      <c r="P5" s="950"/>
      <c r="Q5" s="950"/>
      <c r="R5" s="950"/>
      <c r="S5" s="950"/>
      <c r="T5" s="950"/>
      <c r="U5" s="951"/>
      <c r="V5" s="497" t="s">
        <v>93</v>
      </c>
      <c r="W5" s="498"/>
      <c r="X5" s="498"/>
      <c r="Y5" s="499"/>
    </row>
    <row r="6" spans="1:26" s="500" customFormat="1" ht="21.75" customHeight="1" x14ac:dyDescent="0.25">
      <c r="B6" s="501" t="s">
        <v>94</v>
      </c>
      <c r="C6" s="502" t="s">
        <v>95</v>
      </c>
      <c r="D6" s="502">
        <v>931205</v>
      </c>
      <c r="E6" s="503">
        <v>931301</v>
      </c>
      <c r="F6" s="504">
        <v>931302</v>
      </c>
      <c r="G6" s="503">
        <v>931305</v>
      </c>
      <c r="H6" s="503">
        <v>931306</v>
      </c>
      <c r="I6" s="503">
        <v>931303</v>
      </c>
      <c r="J6" s="503">
        <v>931307</v>
      </c>
      <c r="K6" s="505">
        <v>931304</v>
      </c>
      <c r="L6" s="504">
        <v>931400</v>
      </c>
      <c r="M6" s="503">
        <v>931402</v>
      </c>
      <c r="N6" s="503">
        <v>931403</v>
      </c>
      <c r="O6" s="503">
        <v>931404</v>
      </c>
      <c r="P6" s="504">
        <v>931405</v>
      </c>
      <c r="Q6" s="503">
        <v>931406</v>
      </c>
      <c r="R6" s="503">
        <v>931404</v>
      </c>
      <c r="S6" s="503">
        <v>931421</v>
      </c>
      <c r="T6" s="503">
        <v>931409</v>
      </c>
      <c r="U6" s="505">
        <v>931750</v>
      </c>
      <c r="V6" s="504">
        <v>931170</v>
      </c>
      <c r="W6" s="503">
        <v>931150</v>
      </c>
      <c r="X6" s="503">
        <v>931116</v>
      </c>
      <c r="Y6" s="505">
        <v>931101</v>
      </c>
      <c r="Z6" s="506"/>
    </row>
    <row r="7" spans="1:26" s="507" customFormat="1" ht="15" x14ac:dyDescent="0.25">
      <c r="B7" s="501" t="s">
        <v>96</v>
      </c>
      <c r="C7" s="508" t="s">
        <v>814</v>
      </c>
      <c r="D7" s="509" t="s">
        <v>814</v>
      </c>
      <c r="E7" s="510" t="s">
        <v>815</v>
      </c>
      <c r="F7" s="510" t="s">
        <v>815</v>
      </c>
      <c r="G7" s="510" t="s">
        <v>815</v>
      </c>
      <c r="H7" s="510" t="s">
        <v>815</v>
      </c>
      <c r="I7" s="510" t="s">
        <v>815</v>
      </c>
      <c r="J7" s="510" t="s">
        <v>815</v>
      </c>
      <c r="K7" s="509" t="s">
        <v>815</v>
      </c>
      <c r="L7" s="510" t="s">
        <v>819</v>
      </c>
      <c r="M7" s="510" t="s">
        <v>819</v>
      </c>
      <c r="N7" s="510" t="s">
        <v>819</v>
      </c>
      <c r="O7" s="510" t="s">
        <v>819</v>
      </c>
      <c r="P7" s="510" t="s">
        <v>819</v>
      </c>
      <c r="Q7" s="510" t="s">
        <v>819</v>
      </c>
      <c r="R7" s="510" t="s">
        <v>819</v>
      </c>
      <c r="S7" s="510" t="s">
        <v>819</v>
      </c>
      <c r="T7" s="510" t="s">
        <v>819</v>
      </c>
      <c r="U7" s="509" t="s">
        <v>819</v>
      </c>
      <c r="V7" s="510" t="s">
        <v>816</v>
      </c>
      <c r="W7" s="510" t="s">
        <v>816</v>
      </c>
      <c r="X7" s="510" t="s">
        <v>816</v>
      </c>
      <c r="Y7" s="509" t="s">
        <v>816</v>
      </c>
      <c r="Z7" s="511"/>
    </row>
    <row r="8" spans="1:26" s="806" customFormat="1" ht="33" customHeight="1" thickBot="1" x14ac:dyDescent="0.3">
      <c r="B8" s="805" t="s">
        <v>97</v>
      </c>
      <c r="C8" s="807" t="s">
        <v>2532</v>
      </c>
      <c r="D8" s="807" t="s">
        <v>1235</v>
      </c>
      <c r="E8" s="808" t="s">
        <v>2515</v>
      </c>
      <c r="F8" s="809" t="s">
        <v>2516</v>
      </c>
      <c r="G8" s="808" t="s">
        <v>2517</v>
      </c>
      <c r="H8" s="808" t="s">
        <v>2518</v>
      </c>
      <c r="I8" s="808" t="s">
        <v>2519</v>
      </c>
      <c r="J8" s="808" t="s">
        <v>2520</v>
      </c>
      <c r="K8" s="810" t="s">
        <v>2521</v>
      </c>
      <c r="L8" s="809" t="s">
        <v>2522</v>
      </c>
      <c r="M8" s="808" t="s">
        <v>2523</v>
      </c>
      <c r="N8" s="808" t="s">
        <v>2524</v>
      </c>
      <c r="O8" s="808" t="s">
        <v>2525</v>
      </c>
      <c r="P8" s="809" t="s">
        <v>2526</v>
      </c>
      <c r="Q8" s="808" t="s">
        <v>1206</v>
      </c>
      <c r="R8" s="808" t="s">
        <v>2527</v>
      </c>
      <c r="S8" s="808" t="s">
        <v>1209</v>
      </c>
      <c r="T8" s="808" t="s">
        <v>1217</v>
      </c>
      <c r="U8" s="810" t="s">
        <v>1202</v>
      </c>
      <c r="V8" s="809" t="s">
        <v>2528</v>
      </c>
      <c r="W8" s="808" t="s">
        <v>2529</v>
      </c>
      <c r="X8" s="808" t="s">
        <v>2530</v>
      </c>
      <c r="Y8" s="810" t="s">
        <v>2531</v>
      </c>
      <c r="Z8" s="811"/>
    </row>
    <row r="9" spans="1:26" ht="20.100000000000001" customHeight="1" x14ac:dyDescent="0.3">
      <c r="B9" s="512" t="s">
        <v>818</v>
      </c>
      <c r="C9" s="513"/>
      <c r="D9" s="513"/>
      <c r="E9" s="514"/>
      <c r="F9" s="515"/>
      <c r="G9" s="514"/>
      <c r="H9" s="515"/>
      <c r="I9" s="514"/>
      <c r="J9" s="516"/>
      <c r="K9" s="516"/>
      <c r="L9" s="515"/>
      <c r="M9" s="514"/>
      <c r="N9" s="514"/>
      <c r="O9" s="514"/>
      <c r="P9" s="515"/>
      <c r="Q9" s="514"/>
      <c r="R9" s="514"/>
      <c r="S9" s="514"/>
      <c r="T9" s="514"/>
      <c r="U9" s="516"/>
      <c r="V9" s="515"/>
      <c r="W9" s="514"/>
      <c r="X9" s="514"/>
      <c r="Y9" s="516"/>
      <c r="Z9" s="517" t="s">
        <v>1000</v>
      </c>
    </row>
    <row r="10" spans="1:26" ht="20.100000000000001" hidden="1" customHeight="1" outlineLevel="1" x14ac:dyDescent="0.3">
      <c r="A10" s="518"/>
      <c r="B10" s="519" t="s">
        <v>74</v>
      </c>
      <c r="C10" s="520">
        <f>AVERAGE('PARKS_Alloc FY24-25'!C11,'PARKS_Alloc FY25-26'!C11,'PARKS_Alloc FY26-27'!C11)</f>
        <v>3735673.5885000005</v>
      </c>
      <c r="D10" s="521">
        <f>AVERAGE('PARKS_Alloc FY24-25'!E11,'PARKS_Alloc FY25-26'!E11,'PARKS_Alloc FY26-27'!E11)</f>
        <v>305331.37989900005</v>
      </c>
      <c r="E10" s="521">
        <f>AVERAGE('PARKS_Alloc FY24-25'!F11,'PARKS_Alloc FY25-26'!F11,'PARKS_Alloc FY26-27'!F11)</f>
        <v>178684.86020000002</v>
      </c>
      <c r="F10" s="521">
        <f>AVERAGE('PARKS_Alloc FY24-25'!G11,'PARKS_Alloc FY25-26'!G11,'PARKS_Alloc FY26-27'!G11)</f>
        <v>88179.79730000002</v>
      </c>
      <c r="G10" s="521">
        <f>AVERAGE('PARKS_Alloc FY24-25'!H11,'PARKS_Alloc FY25-26'!H11,'PARKS_Alloc FY26-27'!H11)</f>
        <v>162276.87700000001</v>
      </c>
      <c r="H10" s="521">
        <f>AVERAGE('PARKS_Alloc FY24-25'!I11,'PARKS_Alloc FY25-26'!I11,'PARKS_Alloc FY26-27'!I11)</f>
        <v>107455.7349113997</v>
      </c>
      <c r="I10" s="521">
        <f>AVERAGE('PARKS_Alloc FY24-25'!J11,'PARKS_Alloc FY25-26'!J11,'PARKS_Alloc FY26-27'!J11)</f>
        <v>128973.56640000001</v>
      </c>
      <c r="J10" s="521">
        <f>AVERAGE('PARKS_Alloc FY24-25'!K11,'PARKS_Alloc FY25-26'!K11,'PARKS_Alloc FY26-27'!K11)</f>
        <v>146719.01440000001</v>
      </c>
      <c r="K10" s="522">
        <f>AVERAGE('PARKS_Alloc FY24-25'!L11,'PARKS_Alloc FY25-26'!L11,'PARKS_Alloc FY26-27'!L11)</f>
        <v>0</v>
      </c>
      <c r="L10" s="521">
        <f>AVERAGE('PARKS_Alloc FY24-25'!M11,'PARKS_Alloc FY25-26'!M11,'PARKS_Alloc FY26-27'!M11)</f>
        <v>142201.79260000002</v>
      </c>
      <c r="M10" s="521">
        <f>AVERAGE('PARKS_Alloc FY24-25'!N11,'PARKS_Alloc FY25-26'!N11,'PARKS_Alloc FY26-27'!N11)</f>
        <v>170900.46540000002</v>
      </c>
      <c r="N10" s="521">
        <f>AVERAGE('PARKS_Alloc FY24-25'!O11,'PARKS_Alloc FY25-26'!O11,'PARKS_Alloc FY26-27'!O11)</f>
        <v>173216.98939999999</v>
      </c>
      <c r="O10" s="521">
        <f>AVERAGE('PARKS_Alloc FY24-25'!P11,'PARKS_Alloc FY25-26'!P11,'PARKS_Alloc FY26-27'!P11)</f>
        <v>15031.181200000001</v>
      </c>
      <c r="P10" s="521">
        <f>AVERAGE('PARKS_Alloc FY24-25'!Q11,'PARKS_Alloc FY25-26'!Q11,'PARKS_Alloc FY26-27'!Q11)</f>
        <v>289920.6275</v>
      </c>
      <c r="Q10" s="521">
        <f>AVERAGE('PARKS_Alloc FY24-25'!R11,'PARKS_Alloc FY25-26'!R11,'PARKS_Alloc FY26-27'!R11)</f>
        <v>30574.838700000004</v>
      </c>
      <c r="R10" s="521">
        <f>AVERAGE('PARKS_Alloc FY24-25'!S11,'PARKS_Alloc FY25-26'!S11,'PARKS_Alloc FY26-27'!S11)</f>
        <v>30574.838700000004</v>
      </c>
      <c r="S10" s="521">
        <f>AVERAGE('PARKS_Alloc FY24-25'!T11,'PARKS_Alloc FY25-26'!T11,'PARKS_Alloc FY26-27'!T11)</f>
        <v>181848.2267</v>
      </c>
      <c r="T10" s="521">
        <f>AVERAGE('PARKS_Alloc FY24-25'!U11,'PARKS_Alloc FY25-26'!U11,'PARKS_Alloc FY26-27'!U11)</f>
        <v>512801.92460000003</v>
      </c>
      <c r="U10" s="522">
        <f>AVERAGE('PARKS_Alloc FY24-25'!V11,'PARKS_Alloc FY25-26'!V11,'PARKS_Alloc FY26-27'!V11)</f>
        <v>777881.11029999994</v>
      </c>
      <c r="V10" s="521">
        <f>AVERAGE('PARKS_Alloc FY24-25'!W11,'PARKS_Alloc FY25-26'!W11,'PARKS_Alloc FY26-27'!W11)</f>
        <v>587373.23609999998</v>
      </c>
      <c r="W10" s="521">
        <f>AVERAGE('PARKS_Alloc FY24-25'!X11,'PARKS_Alloc FY25-26'!X11,'PARKS_Alloc FY26-27'!X11)</f>
        <v>775320.91420000012</v>
      </c>
      <c r="X10" s="521">
        <f>AVERAGE('PARKS_Alloc FY24-25'!Y11,'PARKS_Alloc FY25-26'!Y11,'PARKS_Alloc FY26-27'!Y11)</f>
        <v>290640.71680000005</v>
      </c>
      <c r="Y10" s="522">
        <f>AVERAGE('PARKS_Alloc FY24-25'!Z11,'PARKS_Alloc FY25-26'!Z11,'PARKS_Alloc FY26-27'!Z11)</f>
        <v>0</v>
      </c>
      <c r="Z10" s="523">
        <f t="shared" ref="Z10:Z16" si="0">SUM(D10:Y10)</f>
        <v>5095908.0923104007</v>
      </c>
    </row>
    <row r="11" spans="1:26" ht="20.100000000000001" hidden="1" customHeight="1" outlineLevel="1" x14ac:dyDescent="0.3">
      <c r="A11" s="518"/>
      <c r="B11" s="519" t="s">
        <v>21</v>
      </c>
      <c r="C11" s="520">
        <f>AVERAGE('PARKS_Alloc FY24-25'!C12,'PARKS_Alloc FY25-26'!C12,'PARKS_Alloc FY26-27'!C12)</f>
        <v>4330261.9227</v>
      </c>
      <c r="D11" s="521">
        <f>AVERAGE('PARKS_Alloc FY24-25'!E12,'PARKS_Alloc FY25-26'!E12,'PARKS_Alloc FY26-27'!E12)</f>
        <v>197867.73319600002</v>
      </c>
      <c r="E11" s="521">
        <f>AVERAGE('PARKS_Alloc FY24-25'!F12,'PARKS_Alloc FY25-26'!F12,'PARKS_Alloc FY26-27'!F12)</f>
        <v>74409.591900000014</v>
      </c>
      <c r="F11" s="521">
        <f>AVERAGE('PARKS_Alloc FY24-25'!G12,'PARKS_Alloc FY25-26'!G12,'PARKS_Alloc FY26-27'!G12)</f>
        <v>59837.344700000009</v>
      </c>
      <c r="G11" s="521">
        <f>AVERAGE('PARKS_Alloc FY24-25'!H12,'PARKS_Alloc FY25-26'!H12,'PARKS_Alloc FY26-27'!H12)</f>
        <v>84468.988100000017</v>
      </c>
      <c r="H11" s="521">
        <f>AVERAGE('PARKS_Alloc FY24-25'!I12,'PARKS_Alloc FY25-26'!I12,'PARKS_Alloc FY26-27'!I12)</f>
        <v>55187.906200000005</v>
      </c>
      <c r="I11" s="521">
        <f>AVERAGE('PARKS_Alloc FY24-25'!J12,'PARKS_Alloc FY25-26'!J12,'PARKS_Alloc FY26-27'!J12)</f>
        <v>78872.178700000004</v>
      </c>
      <c r="J11" s="521">
        <f>AVERAGE('PARKS_Alloc FY24-25'!K12,'PARKS_Alloc FY25-26'!K12,'PARKS_Alloc FY26-27'!K12)</f>
        <v>99190.935200000022</v>
      </c>
      <c r="K11" s="522">
        <f>AVERAGE('PARKS_Alloc FY24-25'!L12,'PARKS_Alloc FY25-26'!L12,'PARKS_Alloc FY26-27'!L12)</f>
        <v>10940.1124</v>
      </c>
      <c r="L11" s="521">
        <f>AVERAGE('PARKS_Alloc FY24-25'!M12,'PARKS_Alloc FY25-26'!M12,'PARKS_Alloc FY26-27'!M12)</f>
        <v>84526.901200000008</v>
      </c>
      <c r="M11" s="521">
        <f>AVERAGE('PARKS_Alloc FY24-25'!N12,'PARKS_Alloc FY25-26'!N12,'PARKS_Alloc FY26-27'!N12)</f>
        <v>93571.179100000008</v>
      </c>
      <c r="N11" s="521">
        <f>AVERAGE('PARKS_Alloc FY24-25'!O12,'PARKS_Alloc FY25-26'!O12,'PARKS_Alloc FY26-27'!O12)</f>
        <v>109620.75670000001</v>
      </c>
      <c r="O11" s="521">
        <f>AVERAGE('PARKS_Alloc FY24-25'!P12,'PARKS_Alloc FY25-26'!P12,'PARKS_Alloc FY26-27'!P12)</f>
        <v>8609.3833000000013</v>
      </c>
      <c r="P11" s="521">
        <f>AVERAGE('PARKS_Alloc FY24-25'!Q12,'PARKS_Alloc FY25-26'!Q12,'PARKS_Alloc FY26-27'!Q12)</f>
        <v>159683.89990000002</v>
      </c>
      <c r="Q11" s="521">
        <f>AVERAGE('PARKS_Alloc FY24-25'!R12,'PARKS_Alloc FY25-26'!R12,'PARKS_Alloc FY26-27'!R12)</f>
        <v>17416.545300000002</v>
      </c>
      <c r="R11" s="521">
        <f>AVERAGE('PARKS_Alloc FY24-25'!S12,'PARKS_Alloc FY25-26'!S12,'PARKS_Alloc FY26-27'!S12)</f>
        <v>17416.545300000002</v>
      </c>
      <c r="S11" s="521">
        <f>AVERAGE('PARKS_Alloc FY24-25'!T12,'PARKS_Alloc FY25-26'!T12,'PARKS_Alloc FY26-27'!T12)</f>
        <v>110798.68730000001</v>
      </c>
      <c r="T11" s="521">
        <f>AVERAGE('PARKS_Alloc FY24-25'!U12,'PARKS_Alloc FY25-26'!U12,'PARKS_Alloc FY26-27'!U12)</f>
        <v>266579.46280000004</v>
      </c>
      <c r="U11" s="522">
        <f>AVERAGE('PARKS_Alloc FY24-25'!V12,'PARKS_Alloc FY25-26'!V12,'PARKS_Alloc FY26-27'!V12)</f>
        <v>461339.03270000004</v>
      </c>
      <c r="V11" s="521">
        <f>AVERAGE('PARKS_Alloc FY24-25'!W12,'PARKS_Alloc FY25-26'!W12,'PARKS_Alloc FY26-27'!W12)</f>
        <v>284952.12060000002</v>
      </c>
      <c r="W11" s="521">
        <f>AVERAGE('PARKS_Alloc FY24-25'!X12,'PARKS_Alloc FY25-26'!X12,'PARKS_Alloc FY26-27'!X12)</f>
        <v>590132.3036000001</v>
      </c>
      <c r="X11" s="521">
        <f>AVERAGE('PARKS_Alloc FY24-25'!Y12,'PARKS_Alloc FY25-26'!Y12,'PARKS_Alloc FY26-27'!Y12)</f>
        <v>152866.54460000002</v>
      </c>
      <c r="Y11" s="522">
        <f>AVERAGE('PARKS_Alloc FY24-25'!Z12,'PARKS_Alloc FY25-26'!Z12,'PARKS_Alloc FY26-27'!Z12)</f>
        <v>0</v>
      </c>
      <c r="Z11" s="523">
        <f t="shared" si="0"/>
        <v>3018288.1527960007</v>
      </c>
    </row>
    <row r="12" spans="1:26" ht="20.100000000000001" customHeight="1" collapsed="1" x14ac:dyDescent="0.3">
      <c r="A12" s="518"/>
      <c r="B12" s="524" t="s">
        <v>150</v>
      </c>
      <c r="C12" s="525">
        <f>SUM(C10:C11)</f>
        <v>8065935.5112000005</v>
      </c>
      <c r="D12" s="526">
        <f t="shared" ref="D12:Y12" si="1">SUM(D10:D11)</f>
        <v>503199.11309500004</v>
      </c>
      <c r="E12" s="526">
        <f t="shared" si="1"/>
        <v>253094.45210000005</v>
      </c>
      <c r="F12" s="526">
        <f t="shared" si="1"/>
        <v>148017.14200000002</v>
      </c>
      <c r="G12" s="526">
        <f t="shared" si="1"/>
        <v>246745.86510000002</v>
      </c>
      <c r="H12" s="526">
        <f t="shared" si="1"/>
        <v>162643.64111139972</v>
      </c>
      <c r="I12" s="526">
        <f t="shared" si="1"/>
        <v>207845.7451</v>
      </c>
      <c r="J12" s="526">
        <f t="shared" si="1"/>
        <v>245909.94960000005</v>
      </c>
      <c r="K12" s="526">
        <f t="shared" si="1"/>
        <v>10940.1124</v>
      </c>
      <c r="L12" s="526">
        <f t="shared" si="1"/>
        <v>226728.69380000001</v>
      </c>
      <c r="M12" s="526">
        <f t="shared" si="1"/>
        <v>264471.64450000005</v>
      </c>
      <c r="N12" s="526">
        <f t="shared" si="1"/>
        <v>282837.74609999999</v>
      </c>
      <c r="O12" s="526">
        <f t="shared" si="1"/>
        <v>23640.5645</v>
      </c>
      <c r="P12" s="526">
        <f t="shared" si="1"/>
        <v>449604.52740000002</v>
      </c>
      <c r="Q12" s="526">
        <f t="shared" si="1"/>
        <v>47991.384000000005</v>
      </c>
      <c r="R12" s="526">
        <f t="shared" si="1"/>
        <v>47991.384000000005</v>
      </c>
      <c r="S12" s="526">
        <f t="shared" si="1"/>
        <v>292646.91399999999</v>
      </c>
      <c r="T12" s="526">
        <f t="shared" si="1"/>
        <v>779381.38740000012</v>
      </c>
      <c r="U12" s="526">
        <f t="shared" si="1"/>
        <v>1239220.1429999999</v>
      </c>
      <c r="V12" s="526">
        <f t="shared" si="1"/>
        <v>872325.3567</v>
      </c>
      <c r="W12" s="526">
        <f t="shared" si="1"/>
        <v>1365453.2178000002</v>
      </c>
      <c r="X12" s="526">
        <f t="shared" si="1"/>
        <v>443507.26140000008</v>
      </c>
      <c r="Y12" s="526">
        <f t="shared" si="1"/>
        <v>0</v>
      </c>
      <c r="Z12" s="523"/>
    </row>
    <row r="13" spans="1:26" ht="20.100000000000001" customHeight="1" x14ac:dyDescent="0.3">
      <c r="A13" s="518"/>
      <c r="B13" s="524" t="s">
        <v>121</v>
      </c>
      <c r="C13" s="520">
        <f>AVERAGE('PARKS_Alloc FY24-25'!C13,'PARKS_Alloc FY25-26'!C13,'PARKS_Alloc FY26-27'!C13)</f>
        <v>3657200.2453000001</v>
      </c>
      <c r="D13" s="521">
        <f>AVERAGE('PARKS_Alloc FY24-25'!E13,'PARKS_Alloc FY25-26'!E13,'PARKS_Alloc FY26-27'!E13)</f>
        <v>104795.39350000001</v>
      </c>
      <c r="E13" s="521">
        <f>AVERAGE('PARKS_Alloc FY24-25'!F13,'PARKS_Alloc FY25-26'!F13,'PARKS_Alloc FY26-27'!F13)</f>
        <v>15789.514999999999</v>
      </c>
      <c r="F13" s="521">
        <f>AVERAGE('PARKS_Alloc FY24-25'!G13,'PARKS_Alloc FY25-26'!G13,'PARKS_Alloc FY26-27'!G13)</f>
        <v>77663.652500000011</v>
      </c>
      <c r="G13" s="521">
        <f>AVERAGE('PARKS_Alloc FY24-25'!H13,'PARKS_Alloc FY25-26'!H13,'PARKS_Alloc FY26-27'!H13)</f>
        <v>96540.044999999998</v>
      </c>
      <c r="H13" s="521">
        <f>AVERAGE('PARKS_Alloc FY24-25'!I13,'PARKS_Alloc FY25-26'!I13,'PARKS_Alloc FY26-27'!I13)</f>
        <v>113094.45000000001</v>
      </c>
      <c r="I13" s="521">
        <f>AVERAGE('PARKS_Alloc FY24-25'!J13,'PARKS_Alloc FY25-26'!J13,'PARKS_Alloc FY26-27'!J13)</f>
        <v>133445.98750000002</v>
      </c>
      <c r="J13" s="521">
        <f>AVERAGE('PARKS_Alloc FY24-25'!K13,'PARKS_Alloc FY25-26'!K13,'PARKS_Alloc FY26-27'!K13)</f>
        <v>100938.16250000002</v>
      </c>
      <c r="K13" s="522">
        <f>AVERAGE('PARKS_Alloc FY24-25'!L13,'PARKS_Alloc FY25-26'!L13,'PARKS_Alloc FY26-27'!L13)</f>
        <v>0</v>
      </c>
      <c r="L13" s="521">
        <f>AVERAGE('PARKS_Alloc FY24-25'!M13,'PARKS_Alloc FY25-26'!M13,'PARKS_Alloc FY26-27'!M13)</f>
        <v>14342.780200000001</v>
      </c>
      <c r="M13" s="521">
        <f>AVERAGE('PARKS_Alloc FY24-25'!N13,'PARKS_Alloc FY25-26'!N13,'PARKS_Alloc FY26-27'!N13)</f>
        <v>215808.25</v>
      </c>
      <c r="N13" s="521">
        <f>AVERAGE('PARKS_Alloc FY24-25'!O13,'PARKS_Alloc FY25-26'!O13,'PARKS_Alloc FY26-27'!O13)</f>
        <v>154125.33499999999</v>
      </c>
      <c r="O13" s="521">
        <f>AVERAGE('PARKS_Alloc FY24-25'!P13,'PARKS_Alloc FY25-26'!P13,'PARKS_Alloc FY26-27'!P13)</f>
        <v>51274.947500000009</v>
      </c>
      <c r="P13" s="521">
        <f>AVERAGE('PARKS_Alloc FY24-25'!Q13,'PARKS_Alloc FY25-26'!Q13,'PARKS_Alloc FY26-27'!Q13)</f>
        <v>435910.81099999999</v>
      </c>
      <c r="Q13" s="521">
        <f>AVERAGE('PARKS_Alloc FY24-25'!R13,'PARKS_Alloc FY25-26'!R13,'PARKS_Alloc FY26-27'!R13)</f>
        <v>57208.308500000006</v>
      </c>
      <c r="R13" s="521">
        <f>AVERAGE('PARKS_Alloc FY24-25'!S13,'PARKS_Alloc FY25-26'!S13,'PARKS_Alloc FY26-27'!S13)</f>
        <v>39446.47</v>
      </c>
      <c r="S13" s="521">
        <f>AVERAGE('PARKS_Alloc FY24-25'!T13,'PARKS_Alloc FY25-26'!T13,'PARKS_Alloc FY26-27'!T13)</f>
        <v>302189.46309999999</v>
      </c>
      <c r="T13" s="521">
        <f>AVERAGE('PARKS_Alloc FY24-25'!U13,'PARKS_Alloc FY25-26'!U13,'PARKS_Alloc FY26-27'!U13)</f>
        <v>1069720.5190000001</v>
      </c>
      <c r="U13" s="522">
        <f>AVERAGE('PARKS_Alloc FY24-25'!V13,'PARKS_Alloc FY25-26'!V13,'PARKS_Alloc FY26-27'!V13)</f>
        <v>1798645.3912000002</v>
      </c>
      <c r="V13" s="521">
        <f>AVERAGE('PARKS_Alloc FY24-25'!W13,'PARKS_Alloc FY25-26'!W13,'PARKS_Alloc FY26-27'!W13)</f>
        <v>628623.75380000006</v>
      </c>
      <c r="W13" s="521">
        <f>AVERAGE('PARKS_Alloc FY24-25'!X13,'PARKS_Alloc FY25-26'!X13,'PARKS_Alloc FY26-27'!X13)</f>
        <v>720117.71020000009</v>
      </c>
      <c r="X13" s="521">
        <f>AVERAGE('PARKS_Alloc FY24-25'!Y13,'PARKS_Alloc FY25-26'!Y13,'PARKS_Alloc FY26-27'!Y13)</f>
        <v>207971.40560000003</v>
      </c>
      <c r="Y13" s="522">
        <f>AVERAGE('PARKS_Alloc FY24-25'!Z13,'PARKS_Alloc FY25-26'!Z13,'PARKS_Alloc FY26-27'!Z13)</f>
        <v>150792.6</v>
      </c>
      <c r="Z13" s="523">
        <f t="shared" si="0"/>
        <v>6488444.9511000011</v>
      </c>
    </row>
    <row r="14" spans="1:26" ht="20.100000000000001" customHeight="1" x14ac:dyDescent="0.3">
      <c r="A14" s="518"/>
      <c r="B14" s="524" t="s">
        <v>122</v>
      </c>
      <c r="C14" s="520">
        <f>AVERAGE('PARKS_Alloc FY24-25'!C14,'PARKS_Alloc FY25-26'!C14,'PARKS_Alloc FY26-27'!C14)</f>
        <v>489991.81210000004</v>
      </c>
      <c r="D14" s="521">
        <f>AVERAGE('PARKS_Alloc FY24-25'!E14,'PARKS_Alloc FY25-26'!E14,'PARKS_Alloc FY26-27'!E14)</f>
        <v>3387.3700000000003</v>
      </c>
      <c r="E14" s="521">
        <f>AVERAGE('PARKS_Alloc FY24-25'!F14,'PARKS_Alloc FY25-26'!F14,'PARKS_Alloc FY26-27'!F14)</f>
        <v>382.44499999999999</v>
      </c>
      <c r="F14" s="521">
        <f>AVERAGE('PARKS_Alloc FY24-25'!G14,'PARKS_Alloc FY25-26'!G14,'PARKS_Alloc FY26-27'!G14)</f>
        <v>218.54000000000005</v>
      </c>
      <c r="G14" s="521">
        <f>AVERAGE('PARKS_Alloc FY24-25'!H14,'PARKS_Alloc FY25-26'!H14,'PARKS_Alloc FY26-27'!H14)</f>
        <v>710.25500000000011</v>
      </c>
      <c r="H14" s="521">
        <f>AVERAGE('PARKS_Alloc FY24-25'!I14,'PARKS_Alloc FY25-26'!I14,'PARKS_Alloc FY26-27'!I14)</f>
        <v>546.35</v>
      </c>
      <c r="I14" s="521">
        <f>AVERAGE('PARKS_Alloc FY24-25'!J14,'PARKS_Alloc FY25-26'!J14,'PARKS_Alloc FY26-27'!J14)</f>
        <v>874.1600000000002</v>
      </c>
      <c r="J14" s="521">
        <f>AVERAGE('PARKS_Alloc FY24-25'!K14,'PARKS_Alloc FY25-26'!K14,'PARKS_Alloc FY26-27'!K14)</f>
        <v>546.35</v>
      </c>
      <c r="K14" s="522">
        <f>AVERAGE('PARKS_Alloc FY24-25'!L14,'PARKS_Alloc FY25-26'!L14,'PARKS_Alloc FY26-27'!L14)</f>
        <v>0</v>
      </c>
      <c r="L14" s="521">
        <f>AVERAGE('PARKS_Alloc FY24-25'!M14,'PARKS_Alloc FY25-26'!M14,'PARKS_Alloc FY26-27'!M14)</f>
        <v>3352.4036000000001</v>
      </c>
      <c r="M14" s="521">
        <f>AVERAGE('PARKS_Alloc FY24-25'!N14,'PARKS_Alloc FY25-26'!N14,'PARKS_Alloc FY26-27'!N14)</f>
        <v>2185.4</v>
      </c>
      <c r="N14" s="521">
        <f>AVERAGE('PARKS_Alloc FY24-25'!O14,'PARKS_Alloc FY25-26'!O14,'PARKS_Alloc FY26-27'!O14)</f>
        <v>1092.7</v>
      </c>
      <c r="O14" s="521">
        <f>AVERAGE('PARKS_Alloc FY24-25'!P14,'PARKS_Alloc FY25-26'!P14,'PARKS_Alloc FY26-27'!P14)</f>
        <v>0</v>
      </c>
      <c r="P14" s="521">
        <f>AVERAGE('PARKS_Alloc FY24-25'!Q14,'PARKS_Alloc FY25-26'!Q14,'PARKS_Alloc FY26-27'!Q14)</f>
        <v>5463.5</v>
      </c>
      <c r="Q14" s="521">
        <f>AVERAGE('PARKS_Alloc FY24-25'!R14,'PARKS_Alloc FY25-26'!R14,'PARKS_Alloc FY26-27'!R14)</f>
        <v>1813.8820000000003</v>
      </c>
      <c r="R14" s="521">
        <f>AVERAGE('PARKS_Alloc FY24-25'!S14,'PARKS_Alloc FY25-26'!S14,'PARKS_Alloc FY26-27'!S14)</f>
        <v>928.79500000000007</v>
      </c>
      <c r="S14" s="521">
        <f>AVERAGE('PARKS_Alloc FY24-25'!T14,'PARKS_Alloc FY25-26'!T14,'PARKS_Alloc FY26-27'!T14)</f>
        <v>5463.5</v>
      </c>
      <c r="T14" s="521">
        <f>AVERAGE('PARKS_Alloc FY24-25'!U14,'PARKS_Alloc FY25-26'!U14,'PARKS_Alloc FY26-27'!U14)</f>
        <v>5463.5</v>
      </c>
      <c r="U14" s="522">
        <f>AVERAGE('PARKS_Alloc FY24-25'!V14,'PARKS_Alloc FY25-26'!V14,'PARKS_Alloc FY26-27'!V14)</f>
        <v>313238.84550000005</v>
      </c>
      <c r="V14" s="521">
        <f>AVERAGE('PARKS_Alloc FY24-25'!W14,'PARKS_Alloc FY25-26'!W14,'PARKS_Alloc FY26-27'!W14)</f>
        <v>20506.7009</v>
      </c>
      <c r="W14" s="521">
        <f>AVERAGE('PARKS_Alloc FY24-25'!X14,'PARKS_Alloc FY25-26'!X14,'PARKS_Alloc FY26-27'!X14)</f>
        <v>15451.870700000001</v>
      </c>
      <c r="X14" s="521">
        <f>AVERAGE('PARKS_Alloc FY24-25'!Y14,'PARKS_Alloc FY25-26'!Y14,'PARKS_Alloc FY26-27'!Y14)</f>
        <v>14371.190400000001</v>
      </c>
      <c r="Y14" s="522">
        <f>AVERAGE('PARKS_Alloc FY24-25'!Z14,'PARKS_Alloc FY25-26'!Z14,'PARKS_Alloc FY26-27'!Z14)</f>
        <v>670.91780000000017</v>
      </c>
      <c r="Z14" s="523">
        <f t="shared" si="0"/>
        <v>396668.67590000009</v>
      </c>
    </row>
    <row r="15" spans="1:26" ht="20.100000000000001" customHeight="1" x14ac:dyDescent="0.3">
      <c r="A15" s="518"/>
      <c r="B15" s="524" t="s">
        <v>123</v>
      </c>
      <c r="C15" s="520">
        <f>AVERAGE('PARKS_Alloc FY24-25'!C15,'PARKS_Alloc FY25-26'!C15,'PARKS_Alloc FY26-27'!C15)</f>
        <v>0</v>
      </c>
      <c r="D15" s="521">
        <f>AVERAGE('PARKS_Alloc FY24-25'!E15,'PARKS_Alloc FY25-26'!E15,'PARKS_Alloc FY26-27'!E15)</f>
        <v>0</v>
      </c>
      <c r="E15" s="521">
        <f>AVERAGE('PARKS_Alloc FY24-25'!F15,'PARKS_Alloc FY25-26'!F15,'PARKS_Alloc FY26-27'!F15)</f>
        <v>0</v>
      </c>
      <c r="F15" s="521">
        <f>AVERAGE('PARKS_Alloc FY24-25'!G15,'PARKS_Alloc FY25-26'!G15,'PARKS_Alloc FY26-27'!G15)</f>
        <v>0</v>
      </c>
      <c r="G15" s="521">
        <f>AVERAGE('PARKS_Alloc FY24-25'!H15,'PARKS_Alloc FY25-26'!H15,'PARKS_Alloc FY26-27'!H15)</f>
        <v>0</v>
      </c>
      <c r="H15" s="521">
        <f>AVERAGE('PARKS_Alloc FY24-25'!I15,'PARKS_Alloc FY25-26'!I15,'PARKS_Alloc FY26-27'!I15)</f>
        <v>0</v>
      </c>
      <c r="I15" s="521">
        <f>AVERAGE('PARKS_Alloc FY24-25'!J15,'PARKS_Alloc FY25-26'!J15,'PARKS_Alloc FY26-27'!J15)</f>
        <v>0</v>
      </c>
      <c r="J15" s="521">
        <f>AVERAGE('PARKS_Alloc FY24-25'!K15,'PARKS_Alloc FY25-26'!K15,'PARKS_Alloc FY26-27'!K15)</f>
        <v>0</v>
      </c>
      <c r="K15" s="522">
        <f>AVERAGE('PARKS_Alloc FY24-25'!L15,'PARKS_Alloc FY25-26'!L15,'PARKS_Alloc FY26-27'!L15)</f>
        <v>0</v>
      </c>
      <c r="L15" s="521">
        <f>AVERAGE('PARKS_Alloc FY24-25'!M15,'PARKS_Alloc FY25-26'!M15,'PARKS_Alloc FY26-27'!M15)</f>
        <v>0</v>
      </c>
      <c r="M15" s="521">
        <f>AVERAGE('PARKS_Alloc FY24-25'!N15,'PARKS_Alloc FY25-26'!N15,'PARKS_Alloc FY26-27'!N15)</f>
        <v>0</v>
      </c>
      <c r="N15" s="521">
        <f>AVERAGE('PARKS_Alloc FY24-25'!O15,'PARKS_Alloc FY25-26'!O15,'PARKS_Alloc FY26-27'!O15)</f>
        <v>0</v>
      </c>
      <c r="O15" s="521">
        <f>AVERAGE('PARKS_Alloc FY24-25'!P15,'PARKS_Alloc FY25-26'!P15,'PARKS_Alloc FY26-27'!P15)</f>
        <v>0</v>
      </c>
      <c r="P15" s="521">
        <f>AVERAGE('PARKS_Alloc FY24-25'!Q15,'PARKS_Alloc FY25-26'!Q15,'PARKS_Alloc FY26-27'!Q15)</f>
        <v>0</v>
      </c>
      <c r="Q15" s="521">
        <f>AVERAGE('PARKS_Alloc FY24-25'!R15,'PARKS_Alloc FY25-26'!R15,'PARKS_Alloc FY26-27'!R15)</f>
        <v>0</v>
      </c>
      <c r="R15" s="521">
        <f>AVERAGE('PARKS_Alloc FY24-25'!S15,'PARKS_Alloc FY25-26'!S15,'PARKS_Alloc FY26-27'!S15)</f>
        <v>0</v>
      </c>
      <c r="S15" s="521">
        <f>AVERAGE('PARKS_Alloc FY24-25'!T15,'PARKS_Alloc FY25-26'!T15,'PARKS_Alloc FY26-27'!T15)</f>
        <v>0</v>
      </c>
      <c r="T15" s="521">
        <f>AVERAGE('PARKS_Alloc FY24-25'!U15,'PARKS_Alloc FY25-26'!U15,'PARKS_Alloc FY26-27'!U15)</f>
        <v>0</v>
      </c>
      <c r="U15" s="522">
        <f>AVERAGE('PARKS_Alloc FY24-25'!V15,'PARKS_Alloc FY25-26'!V15,'PARKS_Alloc FY26-27'!V15)</f>
        <v>0</v>
      </c>
      <c r="V15" s="521">
        <f>AVERAGE('PARKS_Alloc FY24-25'!W15,'PARKS_Alloc FY25-26'!W15,'PARKS_Alloc FY26-27'!W15)</f>
        <v>0</v>
      </c>
      <c r="W15" s="521">
        <f>AVERAGE('PARKS_Alloc FY24-25'!X15,'PARKS_Alloc FY25-26'!X15,'PARKS_Alloc FY26-27'!X15)</f>
        <v>0</v>
      </c>
      <c r="X15" s="521">
        <v>0</v>
      </c>
      <c r="Y15" s="522">
        <f>AVERAGE('PARKS_Alloc FY24-25'!Z15,'PARKS_Alloc FY25-26'!Z15,'PARKS_Alloc FY26-27'!Z15)</f>
        <v>0</v>
      </c>
      <c r="Z15" s="523">
        <f t="shared" si="0"/>
        <v>0</v>
      </c>
    </row>
    <row r="16" spans="1:26" ht="20.100000000000001" customHeight="1" thickBot="1" x14ac:dyDescent="0.35">
      <c r="B16" s="527" t="s">
        <v>838</v>
      </c>
      <c r="C16" s="528">
        <f>SUM(C12:C15)</f>
        <v>12213127.568600001</v>
      </c>
      <c r="D16" s="528">
        <f t="shared" ref="D16:Y16" si="2">SUM(D12:D15)</f>
        <v>611381.87659500004</v>
      </c>
      <c r="E16" s="528">
        <f t="shared" si="2"/>
        <v>269266.41210000007</v>
      </c>
      <c r="F16" s="528">
        <f t="shared" si="2"/>
        <v>225899.33450000003</v>
      </c>
      <c r="G16" s="528">
        <f t="shared" si="2"/>
        <v>343996.16510000004</v>
      </c>
      <c r="H16" s="528">
        <f t="shared" si="2"/>
        <v>276284.44111139968</v>
      </c>
      <c r="I16" s="528">
        <f t="shared" si="2"/>
        <v>342165.89259999996</v>
      </c>
      <c r="J16" s="528">
        <f t="shared" si="2"/>
        <v>347394.46210000006</v>
      </c>
      <c r="K16" s="528">
        <f t="shared" si="2"/>
        <v>10940.1124</v>
      </c>
      <c r="L16" s="528">
        <f t="shared" si="2"/>
        <v>244423.87760000001</v>
      </c>
      <c r="M16" s="528">
        <f t="shared" si="2"/>
        <v>482465.29450000008</v>
      </c>
      <c r="N16" s="528">
        <f t="shared" si="2"/>
        <v>438055.78109999996</v>
      </c>
      <c r="O16" s="528">
        <f t="shared" si="2"/>
        <v>74915.512000000017</v>
      </c>
      <c r="P16" s="528">
        <f t="shared" si="2"/>
        <v>890978.83840000001</v>
      </c>
      <c r="Q16" s="528">
        <f t="shared" si="2"/>
        <v>107013.5745</v>
      </c>
      <c r="R16" s="528">
        <f t="shared" si="2"/>
        <v>88366.649000000005</v>
      </c>
      <c r="S16" s="528">
        <f t="shared" si="2"/>
        <v>600299.87709999993</v>
      </c>
      <c r="T16" s="528">
        <f t="shared" si="2"/>
        <v>1854565.4064000002</v>
      </c>
      <c r="U16" s="528">
        <f t="shared" si="2"/>
        <v>3351104.3797000004</v>
      </c>
      <c r="V16" s="528">
        <f t="shared" si="2"/>
        <v>1521455.8114</v>
      </c>
      <c r="W16" s="528">
        <f t="shared" si="2"/>
        <v>2101022.7987000002</v>
      </c>
      <c r="X16" s="528">
        <f t="shared" si="2"/>
        <v>665849.8574000001</v>
      </c>
      <c r="Y16" s="528">
        <f t="shared" si="2"/>
        <v>151463.5178</v>
      </c>
      <c r="Z16" s="523">
        <f t="shared" si="0"/>
        <v>14999309.872106403</v>
      </c>
    </row>
    <row r="17" spans="1:27" ht="15" customHeight="1" thickBot="1" x14ac:dyDescent="0.35">
      <c r="B17" s="529"/>
      <c r="C17" s="530"/>
      <c r="D17" s="530"/>
      <c r="E17" s="531"/>
      <c r="F17" s="532"/>
      <c r="G17" s="533"/>
      <c r="H17" s="532"/>
      <c r="I17" s="531"/>
      <c r="J17" s="534"/>
      <c r="K17" s="534"/>
      <c r="L17" s="535"/>
      <c r="M17" s="533"/>
      <c r="N17" s="533"/>
      <c r="O17" s="533"/>
      <c r="P17" s="535"/>
      <c r="Q17" s="533"/>
      <c r="R17" s="533"/>
      <c r="S17" s="533"/>
      <c r="T17" s="533"/>
      <c r="U17" s="534"/>
      <c r="V17" s="532"/>
      <c r="W17" s="531"/>
      <c r="X17" s="533"/>
      <c r="Y17" s="536"/>
      <c r="Z17" s="523"/>
    </row>
    <row r="18" spans="1:27" ht="20.100000000000001" customHeight="1" thickBot="1" x14ac:dyDescent="0.35">
      <c r="B18" s="537" t="s">
        <v>126</v>
      </c>
      <c r="C18" s="538"/>
      <c r="D18" s="539"/>
      <c r="E18" s="540"/>
      <c r="F18" s="541"/>
      <c r="G18" s="540"/>
      <c r="H18" s="541"/>
      <c r="I18" s="540"/>
      <c r="J18" s="542"/>
      <c r="K18" s="542"/>
      <c r="L18" s="541"/>
      <c r="M18" s="540"/>
      <c r="N18" s="540"/>
      <c r="O18" s="540"/>
      <c r="P18" s="541"/>
      <c r="Q18" s="540"/>
      <c r="R18" s="540"/>
      <c r="S18" s="540"/>
      <c r="T18" s="540"/>
      <c r="U18" s="542"/>
      <c r="V18" s="541"/>
      <c r="W18" s="540"/>
      <c r="X18" s="540"/>
      <c r="Y18" s="542"/>
      <c r="Z18" s="523"/>
    </row>
    <row r="19" spans="1:27" ht="20.100000000000001" customHeight="1" x14ac:dyDescent="0.3">
      <c r="A19" s="518"/>
      <c r="B19" s="543" t="s">
        <v>878</v>
      </c>
      <c r="C19" s="544">
        <f>C16</f>
        <v>12213127.568600001</v>
      </c>
      <c r="D19" s="545"/>
      <c r="E19" s="546"/>
      <c r="F19" s="546"/>
      <c r="G19" s="546"/>
      <c r="H19" s="546"/>
      <c r="I19" s="546"/>
      <c r="J19" s="546"/>
      <c r="K19" s="547"/>
      <c r="L19" s="546"/>
      <c r="M19" s="546"/>
      <c r="N19" s="546"/>
      <c r="O19" s="546"/>
      <c r="P19" s="546"/>
      <c r="Q19" s="546"/>
      <c r="R19" s="546"/>
      <c r="S19" s="546"/>
      <c r="T19" s="546"/>
      <c r="U19" s="547"/>
      <c r="V19" s="546"/>
      <c r="W19" s="546"/>
      <c r="X19" s="546"/>
      <c r="Y19" s="547"/>
      <c r="Z19" s="523"/>
    </row>
    <row r="20" spans="1:27" ht="20.100000000000001" customHeight="1" thickBot="1" x14ac:dyDescent="0.35">
      <c r="A20" s="518"/>
      <c r="B20" s="548" t="s">
        <v>820</v>
      </c>
      <c r="C20" s="549">
        <f>SUM(C21:C24)</f>
        <v>-9404735.4666666668</v>
      </c>
      <c r="D20" s="550"/>
      <c r="E20" s="546"/>
      <c r="F20" s="546"/>
      <c r="G20" s="546"/>
      <c r="H20" s="546"/>
      <c r="I20" s="546"/>
      <c r="J20" s="546"/>
      <c r="K20" s="547"/>
      <c r="L20" s="546"/>
      <c r="M20" s="546"/>
      <c r="N20" s="546"/>
      <c r="O20" s="546"/>
      <c r="P20" s="546"/>
      <c r="Q20" s="546"/>
      <c r="R20" s="546"/>
      <c r="S20" s="546"/>
      <c r="T20" s="546"/>
      <c r="U20" s="547"/>
      <c r="V20" s="546"/>
      <c r="W20" s="546"/>
      <c r="X20" s="546"/>
      <c r="Y20" s="547"/>
      <c r="Z20" s="523"/>
      <c r="AA20" s="551"/>
    </row>
    <row r="21" spans="1:27" ht="20.100000000000001" customHeight="1" outlineLevel="1" x14ac:dyDescent="0.3">
      <c r="A21" s="518"/>
      <c r="B21" s="552" t="s">
        <v>132</v>
      </c>
      <c r="C21" s="553">
        <f>AVERAGE('PARKS_Alloc FY24-25'!C22,'PARKS_Alloc FY25-26'!C22,'PARKS_Alloc FY26-27'!C22)</f>
        <v>-8802203.4666666668</v>
      </c>
      <c r="D21" s="545"/>
      <c r="E21" s="546"/>
      <c r="F21" s="546"/>
      <c r="G21" s="546"/>
      <c r="H21" s="546"/>
      <c r="I21" s="546"/>
      <c r="J21" s="546"/>
      <c r="K21" s="547"/>
      <c r="L21" s="546"/>
      <c r="M21" s="546"/>
      <c r="N21" s="546"/>
      <c r="O21" s="546"/>
      <c r="P21" s="546"/>
      <c r="Q21" s="546"/>
      <c r="R21" s="546"/>
      <c r="S21" s="546"/>
      <c r="T21" s="546"/>
      <c r="U21" s="547"/>
      <c r="V21" s="546"/>
      <c r="W21" s="546"/>
      <c r="X21" s="546"/>
      <c r="Y21" s="547"/>
      <c r="Z21" s="523">
        <f>SUM(D21:Y21)</f>
        <v>0</v>
      </c>
    </row>
    <row r="22" spans="1:27" ht="20.100000000000001" customHeight="1" outlineLevel="1" x14ac:dyDescent="0.3">
      <c r="A22" s="518"/>
      <c r="B22" s="552" t="s">
        <v>133</v>
      </c>
      <c r="C22" s="553">
        <f>AVERAGE('PARKS_Alloc FY24-25'!C23,'PARKS_Alloc FY25-26'!C23,'PARKS_Alloc FY26-27'!C23)</f>
        <v>-82532</v>
      </c>
      <c r="D22" s="545"/>
      <c r="E22" s="546"/>
      <c r="F22" s="546"/>
      <c r="G22" s="546"/>
      <c r="H22" s="546"/>
      <c r="I22" s="546"/>
      <c r="J22" s="546"/>
      <c r="K22" s="547"/>
      <c r="L22" s="546"/>
      <c r="M22" s="546"/>
      <c r="N22" s="546"/>
      <c r="O22" s="546"/>
      <c r="P22" s="546"/>
      <c r="Q22" s="546"/>
      <c r="R22" s="546"/>
      <c r="S22" s="546"/>
      <c r="T22" s="546"/>
      <c r="U22" s="547"/>
      <c r="V22" s="546"/>
      <c r="W22" s="546"/>
      <c r="X22" s="546"/>
      <c r="Y22" s="547"/>
      <c r="Z22" s="523">
        <f>SUM(D22:Y22)</f>
        <v>0</v>
      </c>
    </row>
    <row r="23" spans="1:27" ht="20.100000000000001" customHeight="1" outlineLevel="1" x14ac:dyDescent="0.3">
      <c r="A23" s="518"/>
      <c r="B23" s="552" t="s">
        <v>134</v>
      </c>
      <c r="C23" s="553">
        <f>AVERAGE('PARKS_Alloc FY24-25'!C24,'PARKS_Alloc FY25-26'!C24,'PARKS_Alloc FY26-27'!C24)</f>
        <v>-90000</v>
      </c>
      <c r="D23" s="545"/>
      <c r="E23" s="546"/>
      <c r="F23" s="546"/>
      <c r="G23" s="546"/>
      <c r="H23" s="546"/>
      <c r="I23" s="546"/>
      <c r="J23" s="546"/>
      <c r="K23" s="547"/>
      <c r="L23" s="546"/>
      <c r="M23" s="546"/>
      <c r="N23" s="546"/>
      <c r="O23" s="546"/>
      <c r="P23" s="546"/>
      <c r="Q23" s="546"/>
      <c r="R23" s="546"/>
      <c r="S23" s="546"/>
      <c r="T23" s="546"/>
      <c r="U23" s="547"/>
      <c r="V23" s="546"/>
      <c r="W23" s="546"/>
      <c r="X23" s="546"/>
      <c r="Y23" s="547"/>
      <c r="Z23" s="523">
        <f>SUM(D23:Y23)</f>
        <v>0</v>
      </c>
    </row>
    <row r="24" spans="1:27" ht="20.100000000000001" customHeight="1" outlineLevel="1" x14ac:dyDescent="0.3">
      <c r="A24" s="518"/>
      <c r="B24" s="554" t="s">
        <v>135</v>
      </c>
      <c r="C24" s="555">
        <f>AVERAGE('PARKS_Alloc FY24-25'!C25,'PARKS_Alloc FY25-26'!C25,'PARKS_Alloc FY26-27'!C25)</f>
        <v>-430000</v>
      </c>
      <c r="D24" s="545"/>
      <c r="E24" s="546"/>
      <c r="F24" s="546"/>
      <c r="G24" s="546"/>
      <c r="H24" s="546"/>
      <c r="I24" s="546"/>
      <c r="J24" s="546"/>
      <c r="K24" s="547"/>
      <c r="L24" s="546"/>
      <c r="M24" s="546"/>
      <c r="N24" s="546"/>
      <c r="O24" s="546"/>
      <c r="P24" s="546"/>
      <c r="Q24" s="546"/>
      <c r="R24" s="546"/>
      <c r="S24" s="546"/>
      <c r="T24" s="546"/>
      <c r="U24" s="547"/>
      <c r="V24" s="546"/>
      <c r="W24" s="546"/>
      <c r="X24" s="546"/>
      <c r="Y24" s="547"/>
      <c r="Z24" s="523">
        <f>SUM(D24:Y24)</f>
        <v>0</v>
      </c>
    </row>
    <row r="25" spans="1:27" s="500" customFormat="1" ht="29.25" customHeight="1" thickBot="1" x14ac:dyDescent="0.3">
      <c r="A25" s="556"/>
      <c r="B25" s="557" t="s">
        <v>877</v>
      </c>
      <c r="C25" s="558">
        <f>C19+C20</f>
        <v>2808392.101933334</v>
      </c>
      <c r="D25" s="559">
        <f t="shared" ref="D25:Y25" si="3">$C$25*(D$16/SUM($D$16:$Y$16))</f>
        <v>114471.93558469061</v>
      </c>
      <c r="E25" s="559">
        <f t="shared" si="3"/>
        <v>50416.030571103205</v>
      </c>
      <c r="F25" s="559">
        <f t="shared" si="3"/>
        <v>42296.206442243703</v>
      </c>
      <c r="G25" s="559">
        <f t="shared" si="3"/>
        <v>64408.037529697758</v>
      </c>
      <c r="H25" s="559">
        <f t="shared" si="3"/>
        <v>51730.049510294964</v>
      </c>
      <c r="I25" s="559">
        <f t="shared" si="3"/>
        <v>64065.346907448205</v>
      </c>
      <c r="J25" s="559">
        <f t="shared" si="3"/>
        <v>65044.316834292425</v>
      </c>
      <c r="K25" s="559">
        <f t="shared" si="3"/>
        <v>2048.3692596790283</v>
      </c>
      <c r="L25" s="559">
        <f t="shared" si="3"/>
        <v>45764.644722241559</v>
      </c>
      <c r="M25" s="559">
        <f t="shared" si="3"/>
        <v>90334.270982059519</v>
      </c>
      <c r="N25" s="559">
        <f t="shared" si="3"/>
        <v>82019.266642079965</v>
      </c>
      <c r="O25" s="559">
        <f t="shared" si="3"/>
        <v>14026.787499360187</v>
      </c>
      <c r="P25" s="559">
        <f t="shared" si="3"/>
        <v>166822.20409390752</v>
      </c>
      <c r="Q25" s="559">
        <f t="shared" si="3"/>
        <v>20036.660352243871</v>
      </c>
      <c r="R25" s="559">
        <f t="shared" si="3"/>
        <v>16545.307833623952</v>
      </c>
      <c r="S25" s="559">
        <f t="shared" si="3"/>
        <v>112397.00012960914</v>
      </c>
      <c r="T25" s="559">
        <f t="shared" si="3"/>
        <v>347239.09861601645</v>
      </c>
      <c r="U25" s="559">
        <f t="shared" si="3"/>
        <v>627443.2059174492</v>
      </c>
      <c r="V25" s="559">
        <f t="shared" si="3"/>
        <v>284869.40536660055</v>
      </c>
      <c r="W25" s="559">
        <f t="shared" si="3"/>
        <v>393384.4879639335</v>
      </c>
      <c r="X25" s="559">
        <f t="shared" si="3"/>
        <v>124670.23460013306</v>
      </c>
      <c r="Y25" s="559">
        <f t="shared" si="3"/>
        <v>28359.234574625327</v>
      </c>
      <c r="Z25" s="523">
        <f>SUM(D25:Y25)</f>
        <v>2808392.101933334</v>
      </c>
    </row>
    <row r="26" spans="1:27" ht="20.100000000000001" customHeight="1" thickBot="1" x14ac:dyDescent="0.35">
      <c r="A26" s="518"/>
      <c r="B26" s="557" t="s">
        <v>829</v>
      </c>
      <c r="C26" s="560"/>
      <c r="D26" s="561"/>
      <c r="E26" s="561">
        <f>-SUM(F26:K26)</f>
        <v>-319682.44267110329</v>
      </c>
      <c r="F26" s="561">
        <f t="shared" ref="F26:K26" si="4">($E$16+$E$25)*(F16/SUM($F$16:$K$16))</f>
        <v>46690.997497617864</v>
      </c>
      <c r="G26" s="561">
        <f t="shared" si="4"/>
        <v>71100.360341584994</v>
      </c>
      <c r="H26" s="561">
        <f t="shared" si="4"/>
        <v>57105.064860485945</v>
      </c>
      <c r="I26" s="561">
        <f t="shared" si="4"/>
        <v>70722.062420050104</v>
      </c>
      <c r="J26" s="561">
        <f t="shared" si="4"/>
        <v>71802.752303360161</v>
      </c>
      <c r="K26" s="562">
        <f t="shared" si="4"/>
        <v>2261.2052480042084</v>
      </c>
      <c r="L26" s="561">
        <f>-SUM(M26:T26)</f>
        <v>-290188.52232224157</v>
      </c>
      <c r="M26" s="561">
        <f t="shared" ref="M26:T26" si="5">($L$16+$L$25)*(M16/SUM($M$16:$T$16))</f>
        <v>30860.999521543949</v>
      </c>
      <c r="N26" s="561">
        <f t="shared" si="5"/>
        <v>28020.335151664793</v>
      </c>
      <c r="O26" s="561">
        <f t="shared" si="5"/>
        <v>4791.9873332738134</v>
      </c>
      <c r="P26" s="561">
        <f t="shared" si="5"/>
        <v>56991.658921423572</v>
      </c>
      <c r="Q26" s="561">
        <f t="shared" si="5"/>
        <v>6845.1470169803206</v>
      </c>
      <c r="R26" s="561">
        <f t="shared" si="5"/>
        <v>5652.3922934926086</v>
      </c>
      <c r="S26" s="561">
        <f t="shared" si="5"/>
        <v>38398.314720575167</v>
      </c>
      <c r="T26" s="561">
        <f t="shared" si="5"/>
        <v>118627.68736328733</v>
      </c>
      <c r="U26" s="562"/>
      <c r="V26" s="546"/>
      <c r="W26" s="546"/>
      <c r="X26" s="546"/>
      <c r="Y26" s="547"/>
      <c r="Z26" s="523"/>
    </row>
    <row r="27" spans="1:27" s="500" customFormat="1" ht="21" thickBot="1" x14ac:dyDescent="0.3">
      <c r="A27" s="556"/>
      <c r="B27" s="563" t="s">
        <v>999</v>
      </c>
      <c r="C27" s="564"/>
      <c r="D27" s="564">
        <f t="shared" ref="D27:Y27" si="6">SUM(D25:D26)</f>
        <v>114471.93558469061</v>
      </c>
      <c r="E27" s="565">
        <f t="shared" si="6"/>
        <v>-269266.41210000007</v>
      </c>
      <c r="F27" s="564">
        <f t="shared" si="6"/>
        <v>88987.20393986156</v>
      </c>
      <c r="G27" s="564">
        <f t="shared" si="6"/>
        <v>135508.39787128277</v>
      </c>
      <c r="H27" s="564">
        <f t="shared" si="6"/>
        <v>108835.11437078091</v>
      </c>
      <c r="I27" s="564">
        <f t="shared" si="6"/>
        <v>134787.40932749832</v>
      </c>
      <c r="J27" s="564">
        <f t="shared" si="6"/>
        <v>136847.06913765258</v>
      </c>
      <c r="K27" s="566">
        <f t="shared" si="6"/>
        <v>4309.5745076832372</v>
      </c>
      <c r="L27" s="564">
        <f t="shared" si="6"/>
        <v>-244423.87760000001</v>
      </c>
      <c r="M27" s="564">
        <f t="shared" si="6"/>
        <v>121195.27050360347</v>
      </c>
      <c r="N27" s="564">
        <f t="shared" si="6"/>
        <v>110039.60179374476</v>
      </c>
      <c r="O27" s="564">
        <f t="shared" si="6"/>
        <v>18818.774832634001</v>
      </c>
      <c r="P27" s="564">
        <f t="shared" si="6"/>
        <v>223813.8630153311</v>
      </c>
      <c r="Q27" s="564">
        <f t="shared" si="6"/>
        <v>26881.807369224192</v>
      </c>
      <c r="R27" s="564">
        <f t="shared" si="6"/>
        <v>22197.700127116561</v>
      </c>
      <c r="S27" s="564">
        <f t="shared" si="6"/>
        <v>150795.31485018431</v>
      </c>
      <c r="T27" s="564">
        <f t="shared" si="6"/>
        <v>465866.78597930376</v>
      </c>
      <c r="U27" s="566">
        <f t="shared" si="6"/>
        <v>627443.2059174492</v>
      </c>
      <c r="V27" s="564">
        <f t="shared" si="6"/>
        <v>284869.40536660055</v>
      </c>
      <c r="W27" s="564">
        <f t="shared" si="6"/>
        <v>393384.4879639335</v>
      </c>
      <c r="X27" s="564">
        <f t="shared" si="6"/>
        <v>124670.23460013306</v>
      </c>
      <c r="Y27" s="566">
        <f t="shared" si="6"/>
        <v>28359.234574625327</v>
      </c>
      <c r="Z27" s="523">
        <f>SUM(D27:Y27)</f>
        <v>2808392.101933334</v>
      </c>
    </row>
    <row r="28" spans="1:27" s="500" customFormat="1" ht="19.5" customHeight="1" thickBot="1" x14ac:dyDescent="0.3">
      <c r="B28" s="567" t="s">
        <v>1001</v>
      </c>
      <c r="C28" s="568">
        <f>C25/Z29</f>
        <v>0.15770659830378106</v>
      </c>
      <c r="D28" s="569">
        <f t="shared" ref="D28:Y28" si="7">D27/D16</f>
        <v>0.18723475452400543</v>
      </c>
      <c r="E28" s="569">
        <f t="shared" si="7"/>
        <v>-1</v>
      </c>
      <c r="F28" s="569">
        <f t="shared" si="7"/>
        <v>0.39392415270644165</v>
      </c>
      <c r="G28" s="569">
        <f t="shared" si="7"/>
        <v>0.39392415270644177</v>
      </c>
      <c r="H28" s="569">
        <f t="shared" si="7"/>
        <v>0.39392415270644171</v>
      </c>
      <c r="I28" s="569">
        <f t="shared" si="7"/>
        <v>0.39392415270644171</v>
      </c>
      <c r="J28" s="569">
        <f t="shared" si="7"/>
        <v>0.39392415270644165</v>
      </c>
      <c r="K28" s="569">
        <f t="shared" si="7"/>
        <v>0.39392415270644177</v>
      </c>
      <c r="L28" s="569">
        <f t="shared" si="7"/>
        <v>-1</v>
      </c>
      <c r="M28" s="569">
        <f t="shared" si="7"/>
        <v>0.2511999762163275</v>
      </c>
      <c r="N28" s="569">
        <f t="shared" si="7"/>
        <v>0.2511999762163275</v>
      </c>
      <c r="O28" s="569">
        <f t="shared" si="7"/>
        <v>0.2511999762163275</v>
      </c>
      <c r="P28" s="569">
        <f t="shared" si="7"/>
        <v>0.2511999762163275</v>
      </c>
      <c r="Q28" s="569">
        <f t="shared" si="7"/>
        <v>0.2511999762163275</v>
      </c>
      <c r="R28" s="569">
        <f t="shared" si="7"/>
        <v>0.2511999762163275</v>
      </c>
      <c r="S28" s="569">
        <f t="shared" si="7"/>
        <v>0.2511999762163275</v>
      </c>
      <c r="T28" s="569">
        <f t="shared" si="7"/>
        <v>0.2511999762163275</v>
      </c>
      <c r="U28" s="569">
        <f t="shared" si="7"/>
        <v>0.18723475452400548</v>
      </c>
      <c r="V28" s="569">
        <f t="shared" si="7"/>
        <v>0.18723475452400545</v>
      </c>
      <c r="W28" s="569">
        <f t="shared" si="7"/>
        <v>0.18723475452400548</v>
      </c>
      <c r="X28" s="569">
        <f t="shared" si="7"/>
        <v>0.18723475452400545</v>
      </c>
      <c r="Y28" s="570">
        <f t="shared" si="7"/>
        <v>0.18723475452400543</v>
      </c>
      <c r="Z28" s="571"/>
    </row>
    <row r="29" spans="1:27" s="500" customFormat="1" ht="38.25" customHeight="1" thickBot="1" x14ac:dyDescent="0.3">
      <c r="A29" s="556"/>
      <c r="B29" s="572" t="s">
        <v>830</v>
      </c>
      <c r="C29" s="573"/>
      <c r="D29" s="573">
        <f t="shared" ref="D29:Y29" si="8">D16+D27</f>
        <v>725853.81217969069</v>
      </c>
      <c r="E29" s="573">
        <f t="shared" si="8"/>
        <v>0</v>
      </c>
      <c r="F29" s="573">
        <f t="shared" si="8"/>
        <v>314886.53843986162</v>
      </c>
      <c r="G29" s="573">
        <f t="shared" si="8"/>
        <v>479504.56297128281</v>
      </c>
      <c r="H29" s="573">
        <f t="shared" si="8"/>
        <v>385119.55548218056</v>
      </c>
      <c r="I29" s="573">
        <f t="shared" si="8"/>
        <v>476953.30192749831</v>
      </c>
      <c r="J29" s="573">
        <f t="shared" si="8"/>
        <v>484241.53123765264</v>
      </c>
      <c r="K29" s="573">
        <f t="shared" si="8"/>
        <v>15249.686907683237</v>
      </c>
      <c r="L29" s="573">
        <f t="shared" si="8"/>
        <v>0</v>
      </c>
      <c r="M29" s="573">
        <f t="shared" si="8"/>
        <v>603660.56500360358</v>
      </c>
      <c r="N29" s="573">
        <f t="shared" si="8"/>
        <v>548095.38289374474</v>
      </c>
      <c r="O29" s="573">
        <f t="shared" si="8"/>
        <v>93734.28683263401</v>
      </c>
      <c r="P29" s="573">
        <f t="shared" si="8"/>
        <v>1114792.7014153311</v>
      </c>
      <c r="Q29" s="573">
        <f t="shared" si="8"/>
        <v>133895.38186922419</v>
      </c>
      <c r="R29" s="573">
        <f t="shared" si="8"/>
        <v>110564.34912711657</v>
      </c>
      <c r="S29" s="573">
        <f t="shared" si="8"/>
        <v>751095.19195018429</v>
      </c>
      <c r="T29" s="573">
        <f t="shared" si="8"/>
        <v>2320432.1923793042</v>
      </c>
      <c r="U29" s="573">
        <f t="shared" si="8"/>
        <v>3978547.5856174496</v>
      </c>
      <c r="V29" s="573">
        <f t="shared" si="8"/>
        <v>1806325.2167666005</v>
      </c>
      <c r="W29" s="573">
        <f t="shared" si="8"/>
        <v>2494407.2866639337</v>
      </c>
      <c r="X29" s="573">
        <f t="shared" si="8"/>
        <v>790520.09200013313</v>
      </c>
      <c r="Y29" s="574">
        <f t="shared" si="8"/>
        <v>179822.75237462533</v>
      </c>
      <c r="Z29" s="523">
        <f>SUM(D29:Y29)</f>
        <v>17807701.974039737</v>
      </c>
    </row>
    <row r="31" spans="1:27" ht="20.100000000000001" customHeight="1" thickBot="1" x14ac:dyDescent="0.3">
      <c r="B31" s="575" t="s">
        <v>138</v>
      </c>
      <c r="C31" s="576"/>
      <c r="D31" s="577"/>
      <c r="E31" s="578"/>
      <c r="F31" s="578"/>
      <c r="G31" s="579"/>
      <c r="H31" s="578"/>
      <c r="I31" s="578"/>
      <c r="J31" s="579"/>
      <c r="K31" s="579"/>
      <c r="L31" s="579"/>
      <c r="M31" s="579"/>
      <c r="N31" s="579"/>
      <c r="O31" s="579"/>
      <c r="P31" s="579"/>
      <c r="Q31" s="579"/>
      <c r="R31" s="579"/>
      <c r="S31" s="579"/>
      <c r="T31" s="579"/>
      <c r="U31" s="579"/>
      <c r="V31" s="578"/>
      <c r="W31" s="578"/>
      <c r="X31" s="579"/>
      <c r="Y31" s="578"/>
      <c r="Z31" s="551"/>
    </row>
    <row r="32" spans="1:27" ht="18" customHeight="1" x14ac:dyDescent="0.3">
      <c r="A32" s="518"/>
      <c r="B32" s="580" t="s">
        <v>3686</v>
      </c>
      <c r="C32" s="581">
        <v>43</v>
      </c>
      <c r="D32" s="582">
        <v>4</v>
      </c>
      <c r="E32" s="582">
        <v>2</v>
      </c>
      <c r="F32" s="582">
        <v>1</v>
      </c>
      <c r="G32" s="582">
        <v>2.5</v>
      </c>
      <c r="H32" s="582">
        <v>2</v>
      </c>
      <c r="I32" s="582">
        <v>2</v>
      </c>
      <c r="J32" s="582">
        <v>2.65</v>
      </c>
      <c r="K32" s="582">
        <v>0.5</v>
      </c>
      <c r="L32" s="582">
        <v>1.5</v>
      </c>
      <c r="M32" s="582">
        <v>2.5</v>
      </c>
      <c r="N32" s="582">
        <v>3.5</v>
      </c>
      <c r="O32" s="582">
        <v>0.25</v>
      </c>
      <c r="P32" s="582">
        <v>4.5</v>
      </c>
      <c r="Q32" s="582">
        <v>0.5</v>
      </c>
      <c r="R32" s="582">
        <v>0.5</v>
      </c>
      <c r="S32" s="582">
        <v>3</v>
      </c>
      <c r="T32" s="582">
        <v>9</v>
      </c>
      <c r="U32" s="582">
        <v>14.25</v>
      </c>
      <c r="V32" s="582">
        <v>9.5</v>
      </c>
      <c r="W32" s="582">
        <v>11</v>
      </c>
      <c r="X32" s="582">
        <v>3.35</v>
      </c>
      <c r="Y32" s="583">
        <v>0.5</v>
      </c>
      <c r="Z32" s="584">
        <f>SUM(C32:Y32)</f>
        <v>123.5</v>
      </c>
    </row>
    <row r="33" spans="1:27" ht="18" customHeight="1" thickBot="1" x14ac:dyDescent="0.35">
      <c r="A33" s="518"/>
      <c r="B33" s="852" t="s">
        <v>3687</v>
      </c>
      <c r="C33" s="853"/>
      <c r="D33" s="854"/>
      <c r="E33" s="854"/>
      <c r="F33" s="854">
        <f t="shared" ref="F33:K33" si="9">SUM(F$32:F$32)/SUM($F$32:$K$32)*SUM($E$32:$E$32)</f>
        <v>0.18779342723004694</v>
      </c>
      <c r="G33" s="854">
        <f t="shared" si="9"/>
        <v>0.46948356807511737</v>
      </c>
      <c r="H33" s="854">
        <f t="shared" si="9"/>
        <v>0.37558685446009388</v>
      </c>
      <c r="I33" s="854">
        <f t="shared" si="9"/>
        <v>0.37558685446009388</v>
      </c>
      <c r="J33" s="854">
        <f t="shared" si="9"/>
        <v>0.49765258215962438</v>
      </c>
      <c r="K33" s="854">
        <f t="shared" si="9"/>
        <v>9.3896713615023469E-2</v>
      </c>
      <c r="L33" s="854"/>
      <c r="M33" s="854">
        <f t="shared" ref="M33:T33" si="10">SUM(M$32:M$32)/SUM($M$32:$T$32)*SUM($L$32:$L$32)</f>
        <v>0.15789473684210525</v>
      </c>
      <c r="N33" s="854">
        <f t="shared" si="10"/>
        <v>0.22105263157894733</v>
      </c>
      <c r="O33" s="854">
        <f t="shared" si="10"/>
        <v>1.5789473684210527E-2</v>
      </c>
      <c r="P33" s="854">
        <f t="shared" si="10"/>
        <v>0.28421052631578947</v>
      </c>
      <c r="Q33" s="854">
        <f t="shared" si="10"/>
        <v>3.1578947368421054E-2</v>
      </c>
      <c r="R33" s="854">
        <f t="shared" si="10"/>
        <v>3.1578947368421054E-2</v>
      </c>
      <c r="S33" s="854">
        <f t="shared" si="10"/>
        <v>0.18947368421052632</v>
      </c>
      <c r="T33" s="854">
        <f t="shared" si="10"/>
        <v>0.56842105263157894</v>
      </c>
      <c r="U33" s="854"/>
      <c r="V33" s="854"/>
      <c r="W33" s="854"/>
      <c r="X33" s="854"/>
      <c r="Y33" s="855"/>
      <c r="Z33" s="584"/>
    </row>
    <row r="34" spans="1:27" ht="18" customHeight="1" thickBot="1" x14ac:dyDescent="0.35">
      <c r="A34" s="518"/>
      <c r="B34" s="856" t="s">
        <v>3685</v>
      </c>
      <c r="C34" s="857"/>
      <c r="D34" s="858">
        <f t="shared" ref="D34:Y34" si="11">SUM(D32:D33)</f>
        <v>4</v>
      </c>
      <c r="E34" s="858">
        <f t="shared" si="11"/>
        <v>2</v>
      </c>
      <c r="F34" s="858">
        <f t="shared" si="11"/>
        <v>1.187793427230047</v>
      </c>
      <c r="G34" s="858">
        <f t="shared" si="11"/>
        <v>2.9694835680751175</v>
      </c>
      <c r="H34" s="858">
        <f t="shared" si="11"/>
        <v>2.375586854460094</v>
      </c>
      <c r="I34" s="858">
        <f t="shared" si="11"/>
        <v>2.375586854460094</v>
      </c>
      <c r="J34" s="858">
        <f t="shared" si="11"/>
        <v>3.1476525821596244</v>
      </c>
      <c r="K34" s="858">
        <f t="shared" si="11"/>
        <v>0.5938967136150235</v>
      </c>
      <c r="L34" s="858">
        <f t="shared" si="11"/>
        <v>1.5</v>
      </c>
      <c r="M34" s="858">
        <f t="shared" si="11"/>
        <v>2.6578947368421053</v>
      </c>
      <c r="N34" s="858">
        <f t="shared" si="11"/>
        <v>3.7210526315789472</v>
      </c>
      <c r="O34" s="858">
        <f t="shared" si="11"/>
        <v>0.26578947368421052</v>
      </c>
      <c r="P34" s="858">
        <f t="shared" si="11"/>
        <v>4.784210526315789</v>
      </c>
      <c r="Q34" s="858">
        <f t="shared" si="11"/>
        <v>0.53157894736842104</v>
      </c>
      <c r="R34" s="858">
        <f t="shared" si="11"/>
        <v>0.53157894736842104</v>
      </c>
      <c r="S34" s="858">
        <f t="shared" si="11"/>
        <v>3.1894736842105265</v>
      </c>
      <c r="T34" s="858">
        <f t="shared" si="11"/>
        <v>9.568421052631578</v>
      </c>
      <c r="U34" s="858">
        <f t="shared" si="11"/>
        <v>14.25</v>
      </c>
      <c r="V34" s="858">
        <f t="shared" si="11"/>
        <v>9.5</v>
      </c>
      <c r="W34" s="858">
        <f t="shared" si="11"/>
        <v>11</v>
      </c>
      <c r="X34" s="858">
        <f t="shared" si="11"/>
        <v>3.35</v>
      </c>
      <c r="Y34" s="858">
        <f t="shared" si="11"/>
        <v>0.5</v>
      </c>
      <c r="Z34" s="584"/>
    </row>
    <row r="35" spans="1:27" ht="18" customHeight="1" thickBot="1" x14ac:dyDescent="0.25">
      <c r="A35" s="518"/>
      <c r="B35" s="585" t="s">
        <v>1002</v>
      </c>
      <c r="C35" s="586">
        <v>1712</v>
      </c>
      <c r="D35" s="587">
        <f>$C$35*D34</f>
        <v>6848</v>
      </c>
      <c r="E35" s="587">
        <f t="shared" ref="E35:Y35" si="12">$C$35*E34</f>
        <v>3424</v>
      </c>
      <c r="F35" s="587">
        <f t="shared" si="12"/>
        <v>2033.5023474178404</v>
      </c>
      <c r="G35" s="587">
        <f t="shared" si="12"/>
        <v>5083.7558685446011</v>
      </c>
      <c r="H35" s="587">
        <f t="shared" si="12"/>
        <v>4067.0046948356808</v>
      </c>
      <c r="I35" s="587">
        <f t="shared" si="12"/>
        <v>4067.0046948356808</v>
      </c>
      <c r="J35" s="587">
        <f t="shared" si="12"/>
        <v>5388.7812206572771</v>
      </c>
      <c r="K35" s="587">
        <f t="shared" si="12"/>
        <v>1016.7511737089202</v>
      </c>
      <c r="L35" s="587">
        <f t="shared" si="12"/>
        <v>2568</v>
      </c>
      <c r="M35" s="587">
        <f t="shared" si="12"/>
        <v>4550.3157894736842</v>
      </c>
      <c r="N35" s="587">
        <f t="shared" si="12"/>
        <v>6370.4421052631578</v>
      </c>
      <c r="O35" s="587">
        <f t="shared" si="12"/>
        <v>455.03157894736842</v>
      </c>
      <c r="P35" s="587">
        <f t="shared" si="12"/>
        <v>8190.5684210526306</v>
      </c>
      <c r="Q35" s="587">
        <f t="shared" si="12"/>
        <v>910.06315789473683</v>
      </c>
      <c r="R35" s="587">
        <f t="shared" si="12"/>
        <v>910.06315789473683</v>
      </c>
      <c r="S35" s="587">
        <f t="shared" si="12"/>
        <v>5460.378947368421</v>
      </c>
      <c r="T35" s="587">
        <f t="shared" si="12"/>
        <v>16381.136842105261</v>
      </c>
      <c r="U35" s="587">
        <f t="shared" si="12"/>
        <v>24396</v>
      </c>
      <c r="V35" s="587">
        <f t="shared" si="12"/>
        <v>16264</v>
      </c>
      <c r="W35" s="587">
        <f t="shared" si="12"/>
        <v>18832</v>
      </c>
      <c r="X35" s="587">
        <f t="shared" si="12"/>
        <v>5735.2</v>
      </c>
      <c r="Y35" s="587">
        <f t="shared" si="12"/>
        <v>856</v>
      </c>
      <c r="Z35" s="588"/>
    </row>
    <row r="36" spans="1:27" ht="18" customHeight="1" thickBot="1" x14ac:dyDescent="0.35">
      <c r="B36" s="589" t="s">
        <v>145</v>
      </c>
      <c r="C36" s="590"/>
      <c r="D36" s="591">
        <f t="shared" ref="D36:Y36" si="13">D29/D35</f>
        <v>105.99500761969783</v>
      </c>
      <c r="E36" s="591">
        <f t="shared" si="13"/>
        <v>0</v>
      </c>
      <c r="F36" s="591">
        <f t="shared" si="13"/>
        <v>154.84936068045724</v>
      </c>
      <c r="G36" s="591">
        <f t="shared" si="13"/>
        <v>94.320926372209414</v>
      </c>
      <c r="H36" s="591">
        <f t="shared" si="13"/>
        <v>94.693658940499589</v>
      </c>
      <c r="I36" s="591">
        <f t="shared" si="13"/>
        <v>117.27385083502311</v>
      </c>
      <c r="J36" s="591">
        <f t="shared" si="13"/>
        <v>89.861048613621207</v>
      </c>
      <c r="K36" s="591">
        <f t="shared" si="13"/>
        <v>14.998445344356181</v>
      </c>
      <c r="L36" s="591">
        <f t="shared" si="13"/>
        <v>0</v>
      </c>
      <c r="M36" s="591">
        <f t="shared" si="13"/>
        <v>132.66344423832317</v>
      </c>
      <c r="N36" s="591">
        <f t="shared" si="13"/>
        <v>86.037259869439367</v>
      </c>
      <c r="O36" s="591">
        <f t="shared" si="13"/>
        <v>205.99512466688793</v>
      </c>
      <c r="P36" s="591">
        <f t="shared" si="13"/>
        <v>136.10687855923689</v>
      </c>
      <c r="Q36" s="591">
        <f t="shared" si="13"/>
        <v>147.1275709907502</v>
      </c>
      <c r="R36" s="591">
        <f t="shared" si="13"/>
        <v>121.4908527699185</v>
      </c>
      <c r="S36" s="591">
        <f t="shared" si="13"/>
        <v>137.55367515512228</v>
      </c>
      <c r="T36" s="591">
        <f t="shared" si="13"/>
        <v>141.65269570393798</v>
      </c>
      <c r="U36" s="591">
        <f t="shared" si="13"/>
        <v>163.08196366689006</v>
      </c>
      <c r="V36" s="591">
        <f t="shared" si="13"/>
        <v>111.06279001270293</v>
      </c>
      <c r="W36" s="591">
        <f t="shared" si="13"/>
        <v>132.45578200212051</v>
      </c>
      <c r="X36" s="591">
        <f t="shared" si="13"/>
        <v>137.83653438417721</v>
      </c>
      <c r="Y36" s="591">
        <f t="shared" si="13"/>
        <v>210.07330884886136</v>
      </c>
      <c r="Z36" s="592"/>
    </row>
    <row r="37" spans="1:27" s="598" customFormat="1" ht="18" customHeight="1" thickBot="1" x14ac:dyDescent="0.25">
      <c r="A37" s="593"/>
      <c r="B37" s="594" t="s">
        <v>997</v>
      </c>
      <c r="C37" s="595"/>
      <c r="D37" s="596">
        <f>D35*D36</f>
        <v>725853.81217969069</v>
      </c>
      <c r="E37" s="596">
        <f t="shared" ref="E37:Y37" si="14">E35*E36</f>
        <v>0</v>
      </c>
      <c r="F37" s="596">
        <f t="shared" si="14"/>
        <v>314886.53843986162</v>
      </c>
      <c r="G37" s="596">
        <f t="shared" si="14"/>
        <v>479504.56297128281</v>
      </c>
      <c r="H37" s="596">
        <f t="shared" si="14"/>
        <v>385119.55548218056</v>
      </c>
      <c r="I37" s="596">
        <f t="shared" si="14"/>
        <v>476953.30192749831</v>
      </c>
      <c r="J37" s="596">
        <f t="shared" si="14"/>
        <v>484241.53123765258</v>
      </c>
      <c r="K37" s="596">
        <f t="shared" si="14"/>
        <v>15249.686907683237</v>
      </c>
      <c r="L37" s="596">
        <f t="shared" si="14"/>
        <v>0</v>
      </c>
      <c r="M37" s="596">
        <f t="shared" si="14"/>
        <v>603660.56500360358</v>
      </c>
      <c r="N37" s="596">
        <f t="shared" si="14"/>
        <v>548095.38289374474</v>
      </c>
      <c r="O37" s="596">
        <f t="shared" si="14"/>
        <v>93734.28683263401</v>
      </c>
      <c r="P37" s="596">
        <f t="shared" si="14"/>
        <v>1114792.7014153311</v>
      </c>
      <c r="Q37" s="596">
        <f t="shared" si="14"/>
        <v>133895.38186922419</v>
      </c>
      <c r="R37" s="596">
        <f t="shared" si="14"/>
        <v>110564.34912711657</v>
      </c>
      <c r="S37" s="596">
        <f t="shared" si="14"/>
        <v>751095.19195018429</v>
      </c>
      <c r="T37" s="596">
        <f t="shared" si="14"/>
        <v>2320432.1923793042</v>
      </c>
      <c r="U37" s="596">
        <f t="shared" si="14"/>
        <v>3978547.5856174501</v>
      </c>
      <c r="V37" s="596">
        <f t="shared" si="14"/>
        <v>1806325.2167666005</v>
      </c>
      <c r="W37" s="596">
        <f t="shared" si="14"/>
        <v>2494407.2866639337</v>
      </c>
      <c r="X37" s="596">
        <f t="shared" si="14"/>
        <v>790520.09200013313</v>
      </c>
      <c r="Y37" s="597">
        <f t="shared" si="14"/>
        <v>179822.75237462533</v>
      </c>
    </row>
    <row r="38" spans="1:27" ht="20.100000000000001" customHeight="1" x14ac:dyDescent="0.3">
      <c r="A38" s="518"/>
      <c r="B38" s="599"/>
      <c r="C38" s="859" t="s">
        <v>3684</v>
      </c>
      <c r="D38" s="600">
        <f>D32*10*7*D36</f>
        <v>29678.602133515393</v>
      </c>
      <c r="E38" s="600">
        <f t="shared" ref="E38:Y38" si="15">E32*10*E36</f>
        <v>0</v>
      </c>
      <c r="F38" s="600">
        <f t="shared" si="15"/>
        <v>1548.4936068045724</v>
      </c>
      <c r="G38" s="600">
        <f t="shared" si="15"/>
        <v>2358.0231593052354</v>
      </c>
      <c r="H38" s="600">
        <f t="shared" si="15"/>
        <v>1893.8731788099917</v>
      </c>
      <c r="I38" s="600">
        <f t="shared" si="15"/>
        <v>2345.4770167004622</v>
      </c>
      <c r="J38" s="600">
        <f t="shared" si="15"/>
        <v>2381.3177882609621</v>
      </c>
      <c r="K38" s="600">
        <f t="shared" si="15"/>
        <v>74.992226721780909</v>
      </c>
      <c r="L38" s="600">
        <f t="shared" si="15"/>
        <v>0</v>
      </c>
      <c r="M38" s="600">
        <f t="shared" si="15"/>
        <v>3316.5861059580793</v>
      </c>
      <c r="N38" s="600">
        <f t="shared" si="15"/>
        <v>3011.3040954303779</v>
      </c>
      <c r="O38" s="600">
        <f t="shared" si="15"/>
        <v>514.98781166721983</v>
      </c>
      <c r="P38" s="600">
        <f t="shared" si="15"/>
        <v>6124.8095351656602</v>
      </c>
      <c r="Q38" s="600">
        <f t="shared" si="15"/>
        <v>735.637854953751</v>
      </c>
      <c r="R38" s="600">
        <f t="shared" si="15"/>
        <v>607.45426384959251</v>
      </c>
      <c r="S38" s="600">
        <f t="shared" si="15"/>
        <v>4126.6102546536686</v>
      </c>
      <c r="T38" s="600">
        <f t="shared" si="15"/>
        <v>12748.742613354418</v>
      </c>
      <c r="U38" s="600">
        <f t="shared" si="15"/>
        <v>23239.179822531834</v>
      </c>
      <c r="V38" s="600">
        <f t="shared" si="15"/>
        <v>10550.965051206778</v>
      </c>
      <c r="W38" s="600">
        <f t="shared" si="15"/>
        <v>14570.136020233256</v>
      </c>
      <c r="X38" s="600">
        <f t="shared" si="15"/>
        <v>4617.5239018699367</v>
      </c>
      <c r="Y38" s="600">
        <f t="shared" si="15"/>
        <v>1050.3665442443069</v>
      </c>
      <c r="Z38" s="494"/>
      <c r="AA38" s="495"/>
    </row>
    <row r="39" spans="1:27" ht="20.100000000000001" customHeight="1" x14ac:dyDescent="0.3">
      <c r="A39" s="518"/>
      <c r="B39" s="599"/>
      <c r="C39" s="851"/>
      <c r="D39" s="600"/>
      <c r="E39" s="600"/>
      <c r="F39" s="600"/>
      <c r="G39" s="600"/>
      <c r="H39" s="600"/>
      <c r="I39" s="600"/>
      <c r="J39" s="600"/>
      <c r="K39" s="600"/>
      <c r="L39" s="600"/>
      <c r="M39" s="600"/>
      <c r="N39" s="600"/>
      <c r="O39" s="600"/>
      <c r="P39" s="600"/>
      <c r="Q39" s="600"/>
      <c r="R39" s="600"/>
      <c r="S39" s="600"/>
      <c r="T39" s="600"/>
      <c r="U39" s="600"/>
      <c r="V39" s="600"/>
      <c r="W39" s="600"/>
      <c r="X39" s="600"/>
      <c r="Y39" s="600"/>
      <c r="Z39" s="494"/>
      <c r="AA39" s="495"/>
    </row>
    <row r="40" spans="1:27" ht="20.100000000000001" customHeight="1" x14ac:dyDescent="0.3">
      <c r="A40" s="518"/>
      <c r="B40" s="599"/>
      <c r="C40" s="851"/>
      <c r="D40" s="600"/>
      <c r="E40" s="600"/>
      <c r="F40" s="600"/>
      <c r="G40" s="600"/>
      <c r="H40" s="600"/>
      <c r="I40" s="600"/>
      <c r="J40" s="600"/>
      <c r="K40" s="600"/>
      <c r="L40" s="600"/>
      <c r="M40" s="600"/>
      <c r="N40" s="600"/>
      <c r="O40" s="600"/>
      <c r="P40" s="600"/>
      <c r="Q40" s="600"/>
      <c r="R40" s="600"/>
      <c r="S40" s="600"/>
      <c r="T40" s="600"/>
      <c r="U40" s="600"/>
      <c r="V40" s="600"/>
      <c r="W40" s="600"/>
      <c r="X40" s="600"/>
      <c r="Y40" s="600"/>
      <c r="Z40" s="494"/>
      <c r="AA40" s="495"/>
    </row>
    <row r="41" spans="1:27" ht="15" x14ac:dyDescent="0.2">
      <c r="B41" s="601" t="s">
        <v>94</v>
      </c>
      <c r="C41" s="602" t="s">
        <v>95</v>
      </c>
      <c r="D41" s="602">
        <v>931205</v>
      </c>
      <c r="E41" s="602">
        <v>931301</v>
      </c>
      <c r="F41" s="602">
        <v>931302</v>
      </c>
      <c r="G41" s="602">
        <v>931305</v>
      </c>
      <c r="H41" s="602">
        <v>931306</v>
      </c>
      <c r="I41" s="602">
        <v>931303</v>
      </c>
      <c r="J41" s="602">
        <v>931307</v>
      </c>
      <c r="K41" s="602">
        <v>931304</v>
      </c>
      <c r="L41" s="602">
        <v>931400</v>
      </c>
      <c r="M41" s="602">
        <v>931402</v>
      </c>
      <c r="N41" s="602">
        <v>931403</v>
      </c>
      <c r="O41" s="602">
        <v>931404</v>
      </c>
      <c r="P41" s="602">
        <v>931405</v>
      </c>
      <c r="Q41" s="602">
        <v>931406</v>
      </c>
      <c r="R41" s="602">
        <v>931404</v>
      </c>
      <c r="S41" s="602">
        <v>931421</v>
      </c>
      <c r="T41" s="602">
        <v>931409</v>
      </c>
      <c r="U41" s="602">
        <v>931750</v>
      </c>
      <c r="V41" s="602">
        <v>931170</v>
      </c>
      <c r="W41" s="602">
        <v>931150</v>
      </c>
      <c r="X41" s="602">
        <v>931116</v>
      </c>
      <c r="Y41" s="602">
        <v>931101</v>
      </c>
    </row>
    <row r="42" spans="1:27" ht="15.75" thickBot="1" x14ac:dyDescent="0.25">
      <c r="B42" s="603" t="s">
        <v>96</v>
      </c>
      <c r="C42" s="604" t="s">
        <v>814</v>
      </c>
      <c r="D42" s="604" t="s">
        <v>814</v>
      </c>
      <c r="E42" s="604" t="s">
        <v>815</v>
      </c>
      <c r="F42" s="604" t="s">
        <v>815</v>
      </c>
      <c r="G42" s="604" t="s">
        <v>815</v>
      </c>
      <c r="H42" s="604" t="s">
        <v>815</v>
      </c>
      <c r="I42" s="604" t="s">
        <v>815</v>
      </c>
      <c r="J42" s="604" t="s">
        <v>815</v>
      </c>
      <c r="K42" s="604" t="s">
        <v>815</v>
      </c>
      <c r="L42" s="604" t="s">
        <v>819</v>
      </c>
      <c r="M42" s="604" t="s">
        <v>819</v>
      </c>
      <c r="N42" s="604" t="s">
        <v>819</v>
      </c>
      <c r="O42" s="604" t="s">
        <v>819</v>
      </c>
      <c r="P42" s="604" t="s">
        <v>819</v>
      </c>
      <c r="Q42" s="604" t="s">
        <v>819</v>
      </c>
      <c r="R42" s="604" t="s">
        <v>819</v>
      </c>
      <c r="S42" s="604" t="s">
        <v>819</v>
      </c>
      <c r="T42" s="604" t="s">
        <v>819</v>
      </c>
      <c r="U42" s="604" t="s">
        <v>819</v>
      </c>
      <c r="V42" s="604" t="s">
        <v>816</v>
      </c>
      <c r="W42" s="604" t="s">
        <v>816</v>
      </c>
      <c r="X42" s="604" t="s">
        <v>816</v>
      </c>
      <c r="Y42" s="604" t="s">
        <v>816</v>
      </c>
    </row>
    <row r="43" spans="1:27" s="507" customFormat="1" ht="33" customHeight="1" x14ac:dyDescent="0.25">
      <c r="B43" s="723" t="s">
        <v>97</v>
      </c>
      <c r="C43" s="724" t="s">
        <v>2532</v>
      </c>
      <c r="D43" s="724" t="s">
        <v>1235</v>
      </c>
      <c r="E43" s="725" t="s">
        <v>2515</v>
      </c>
      <c r="F43" s="726" t="s">
        <v>2516</v>
      </c>
      <c r="G43" s="725" t="s">
        <v>2517</v>
      </c>
      <c r="H43" s="725" t="s">
        <v>2518</v>
      </c>
      <c r="I43" s="725" t="s">
        <v>2519</v>
      </c>
      <c r="J43" s="725" t="s">
        <v>2520</v>
      </c>
      <c r="K43" s="727" t="s">
        <v>2521</v>
      </c>
      <c r="L43" s="726" t="s">
        <v>2522</v>
      </c>
      <c r="M43" s="725" t="s">
        <v>2523</v>
      </c>
      <c r="N43" s="725" t="s">
        <v>2524</v>
      </c>
      <c r="O43" s="725" t="s">
        <v>2525</v>
      </c>
      <c r="P43" s="726" t="s">
        <v>2526</v>
      </c>
      <c r="Q43" s="725" t="s">
        <v>1206</v>
      </c>
      <c r="R43" s="725" t="s">
        <v>2527</v>
      </c>
      <c r="S43" s="725" t="s">
        <v>1209</v>
      </c>
      <c r="T43" s="725" t="s">
        <v>1217</v>
      </c>
      <c r="U43" s="727" t="s">
        <v>1202</v>
      </c>
      <c r="V43" s="726" t="s">
        <v>2528</v>
      </c>
      <c r="W43" s="725" t="s">
        <v>2529</v>
      </c>
      <c r="X43" s="725" t="s">
        <v>2530</v>
      </c>
      <c r="Y43" s="727" t="s">
        <v>2531</v>
      </c>
      <c r="Z43" s="511"/>
    </row>
    <row r="44" spans="1:27" s="507" customFormat="1" ht="33" customHeight="1" x14ac:dyDescent="0.25">
      <c r="B44" s="419" t="s">
        <v>772</v>
      </c>
      <c r="C44" s="728"/>
      <c r="D44" s="729">
        <v>4929.916666666667</v>
      </c>
      <c r="E44" s="728"/>
      <c r="F44" s="729">
        <v>161.08333333333331</v>
      </c>
      <c r="G44" s="729">
        <v>169.83333333333334</v>
      </c>
      <c r="H44" s="729">
        <v>16411.916666666664</v>
      </c>
      <c r="I44" s="729">
        <v>917</v>
      </c>
      <c r="J44" s="729">
        <v>639</v>
      </c>
      <c r="K44" s="728"/>
      <c r="L44" s="728"/>
      <c r="M44" s="729">
        <v>9542</v>
      </c>
      <c r="N44" s="729">
        <v>13138.416666666666</v>
      </c>
      <c r="O44" s="728"/>
      <c r="P44" s="729">
        <v>25045.583333333332</v>
      </c>
      <c r="Q44" s="729">
        <v>175.83333333333331</v>
      </c>
      <c r="R44" s="729">
        <v>533.33333333333337</v>
      </c>
      <c r="S44" s="729">
        <v>5408.7499999999991</v>
      </c>
      <c r="T44" s="729">
        <v>35902.25</v>
      </c>
      <c r="U44" s="729">
        <v>62275.833333333336</v>
      </c>
      <c r="V44" s="728"/>
      <c r="W44" s="728"/>
      <c r="X44" s="728"/>
      <c r="Y44" s="728"/>
      <c r="Z44" s="511"/>
    </row>
    <row r="45" spans="1:27" s="507" customFormat="1" ht="33" customHeight="1" x14ac:dyDescent="0.25">
      <c r="B45" s="419" t="s">
        <v>785</v>
      </c>
      <c r="C45" s="728"/>
      <c r="D45" s="729"/>
      <c r="E45" s="728"/>
      <c r="F45" s="729"/>
      <c r="G45" s="729"/>
      <c r="H45" s="729"/>
      <c r="I45" s="729"/>
      <c r="J45" s="729"/>
      <c r="K45" s="728"/>
      <c r="L45" s="728"/>
      <c r="M45" s="729">
        <v>8083</v>
      </c>
      <c r="N45" s="729">
        <v>7459</v>
      </c>
      <c r="O45" s="728"/>
      <c r="P45" s="729">
        <v>10265</v>
      </c>
      <c r="Q45" s="729"/>
      <c r="R45" s="729">
        <v>355</v>
      </c>
      <c r="S45" s="729">
        <v>9675</v>
      </c>
      <c r="T45" s="729">
        <v>29280</v>
      </c>
      <c r="U45" s="729">
        <v>35962</v>
      </c>
      <c r="V45" s="728"/>
      <c r="W45" s="728"/>
      <c r="X45" s="728"/>
      <c r="Y45" s="728"/>
      <c r="Z45" s="511"/>
    </row>
    <row r="46" spans="1:27" s="507" customFormat="1" ht="33" customHeight="1" x14ac:dyDescent="0.25">
      <c r="B46" s="419" t="s">
        <v>774</v>
      </c>
      <c r="C46" s="728"/>
      <c r="D46" s="729">
        <v>3</v>
      </c>
      <c r="E46" s="728"/>
      <c r="F46" s="729"/>
      <c r="G46" s="729"/>
      <c r="H46" s="729">
        <v>2</v>
      </c>
      <c r="I46" s="729"/>
      <c r="J46" s="729"/>
      <c r="K46" s="728"/>
      <c r="L46" s="728"/>
      <c r="M46" s="729">
        <v>3.75</v>
      </c>
      <c r="N46" s="729"/>
      <c r="O46" s="728"/>
      <c r="P46" s="729">
        <v>44.166666666666671</v>
      </c>
      <c r="Q46" s="729"/>
      <c r="R46" s="729"/>
      <c r="S46" s="729">
        <v>907.5</v>
      </c>
      <c r="T46" s="729">
        <v>431.33333333333331</v>
      </c>
      <c r="U46" s="729">
        <v>7149.5</v>
      </c>
      <c r="V46" s="728"/>
      <c r="W46" s="728"/>
      <c r="X46" s="728"/>
      <c r="Y46" s="728"/>
      <c r="Z46" s="511"/>
    </row>
    <row r="47" spans="1:27" s="507" customFormat="1" ht="33" customHeight="1" x14ac:dyDescent="0.25">
      <c r="B47" s="419" t="s">
        <v>795</v>
      </c>
      <c r="C47" s="728"/>
      <c r="D47" s="729">
        <v>4.3333333333333339</v>
      </c>
      <c r="E47" s="728"/>
      <c r="F47" s="729"/>
      <c r="G47" s="729"/>
      <c r="H47" s="729"/>
      <c r="I47" s="729"/>
      <c r="J47" s="729"/>
      <c r="K47" s="728"/>
      <c r="L47" s="728"/>
      <c r="M47" s="729"/>
      <c r="N47" s="729"/>
      <c r="O47" s="728"/>
      <c r="P47" s="729">
        <v>9909.5</v>
      </c>
      <c r="Q47" s="729"/>
      <c r="R47" s="729"/>
      <c r="S47" s="729"/>
      <c r="T47" s="729">
        <v>9606.75</v>
      </c>
      <c r="U47" s="729">
        <v>29891.75</v>
      </c>
      <c r="V47" s="728"/>
      <c r="W47" s="728"/>
      <c r="X47" s="728"/>
      <c r="Y47" s="728"/>
      <c r="Z47" s="511"/>
    </row>
    <row r="48" spans="1:27" s="507" customFormat="1" ht="33" customHeight="1" x14ac:dyDescent="0.25">
      <c r="B48" s="419" t="s">
        <v>789</v>
      </c>
      <c r="C48" s="728"/>
      <c r="D48" s="729">
        <v>75.583333333333329</v>
      </c>
      <c r="E48" s="728"/>
      <c r="F48" s="729"/>
      <c r="G48" s="729"/>
      <c r="H48" s="729"/>
      <c r="I48" s="729"/>
      <c r="J48" s="729"/>
      <c r="K48" s="728"/>
      <c r="L48" s="728"/>
      <c r="M48" s="729"/>
      <c r="N48" s="729"/>
      <c r="O48" s="728"/>
      <c r="P48" s="729"/>
      <c r="Q48" s="729"/>
      <c r="R48" s="729"/>
      <c r="S48" s="729">
        <v>443.75</v>
      </c>
      <c r="T48" s="729"/>
      <c r="U48" s="729"/>
      <c r="V48" s="728"/>
      <c r="W48" s="728"/>
      <c r="X48" s="728"/>
      <c r="Y48" s="728"/>
      <c r="Z48" s="511"/>
    </row>
    <row r="49" spans="2:29" s="507" customFormat="1" ht="33" customHeight="1" x14ac:dyDescent="0.25">
      <c r="B49" s="419" t="s">
        <v>1024</v>
      </c>
      <c r="C49" s="728"/>
      <c r="D49" s="729">
        <v>141.83333333333334</v>
      </c>
      <c r="E49" s="728"/>
      <c r="F49" s="729"/>
      <c r="G49" s="729"/>
      <c r="H49" s="729">
        <v>2</v>
      </c>
      <c r="I49" s="729"/>
      <c r="J49" s="729"/>
      <c r="K49" s="728"/>
      <c r="L49" s="728"/>
      <c r="M49" s="729">
        <v>19.5</v>
      </c>
      <c r="N49" s="729">
        <v>25.833333333333332</v>
      </c>
      <c r="O49" s="728"/>
      <c r="P49" s="729">
        <v>72.25</v>
      </c>
      <c r="Q49" s="729"/>
      <c r="R49" s="729">
        <v>3</v>
      </c>
      <c r="S49" s="729">
        <v>95</v>
      </c>
      <c r="T49" s="729">
        <v>103.75</v>
      </c>
      <c r="U49" s="729">
        <v>407.33333333333337</v>
      </c>
      <c r="V49" s="728"/>
      <c r="W49" s="728"/>
      <c r="X49" s="728"/>
      <c r="Y49" s="728"/>
      <c r="Z49" s="511"/>
    </row>
    <row r="50" spans="2:29" s="507" customFormat="1" ht="33" customHeight="1" x14ac:dyDescent="0.25">
      <c r="B50" s="730" t="s">
        <v>2658</v>
      </c>
      <c r="C50" s="728">
        <f t="shared" ref="C50:Y50" si="16">SUM(C44:C49)</f>
        <v>0</v>
      </c>
      <c r="D50" s="728">
        <f t="shared" si="16"/>
        <v>5154.6666666666661</v>
      </c>
      <c r="E50" s="728">
        <f t="shared" si="16"/>
        <v>0</v>
      </c>
      <c r="F50" s="728">
        <f t="shared" si="16"/>
        <v>161.08333333333331</v>
      </c>
      <c r="G50" s="728">
        <f t="shared" si="16"/>
        <v>169.83333333333334</v>
      </c>
      <c r="H50" s="728">
        <f t="shared" si="16"/>
        <v>16415.916666666664</v>
      </c>
      <c r="I50" s="728">
        <f t="shared" si="16"/>
        <v>917</v>
      </c>
      <c r="J50" s="728">
        <f t="shared" si="16"/>
        <v>639</v>
      </c>
      <c r="K50" s="728">
        <f t="shared" si="16"/>
        <v>0</v>
      </c>
      <c r="L50" s="728">
        <f t="shared" si="16"/>
        <v>0</v>
      </c>
      <c r="M50" s="728">
        <f t="shared" si="16"/>
        <v>17648.25</v>
      </c>
      <c r="N50" s="728">
        <f t="shared" si="16"/>
        <v>20623.249999999996</v>
      </c>
      <c r="O50" s="728">
        <f t="shared" si="16"/>
        <v>0</v>
      </c>
      <c r="P50" s="728">
        <f t="shared" si="16"/>
        <v>45336.499999999993</v>
      </c>
      <c r="Q50" s="728">
        <f t="shared" si="16"/>
        <v>175.83333333333331</v>
      </c>
      <c r="R50" s="728">
        <f t="shared" si="16"/>
        <v>891.33333333333337</v>
      </c>
      <c r="S50" s="728">
        <f t="shared" si="16"/>
        <v>16530</v>
      </c>
      <c r="T50" s="728">
        <f t="shared" si="16"/>
        <v>75324.083333333328</v>
      </c>
      <c r="U50" s="728">
        <f t="shared" si="16"/>
        <v>135686.41666666669</v>
      </c>
      <c r="V50" s="728">
        <f t="shared" si="16"/>
        <v>0</v>
      </c>
      <c r="W50" s="728">
        <f t="shared" si="16"/>
        <v>0</v>
      </c>
      <c r="X50" s="728">
        <f t="shared" si="16"/>
        <v>0</v>
      </c>
      <c r="Y50" s="728">
        <f t="shared" si="16"/>
        <v>0</v>
      </c>
      <c r="Z50" s="511"/>
    </row>
    <row r="51" spans="2:29" ht="20.25" x14ac:dyDescent="0.25">
      <c r="B51" s="609" t="s">
        <v>2513</v>
      </c>
      <c r="C51" s="610"/>
      <c r="D51" s="610">
        <v>1</v>
      </c>
      <c r="E51" s="610"/>
      <c r="F51" s="610">
        <v>1</v>
      </c>
      <c r="G51" s="610">
        <v>1</v>
      </c>
      <c r="H51" s="610">
        <v>1.0000000000000002</v>
      </c>
      <c r="I51" s="610">
        <v>1</v>
      </c>
      <c r="J51" s="610">
        <v>1.0000000000000002</v>
      </c>
      <c r="K51" s="610">
        <v>1</v>
      </c>
      <c r="L51" s="610">
        <v>1</v>
      </c>
      <c r="M51" s="610">
        <v>0.99999999999999978</v>
      </c>
      <c r="N51" s="610">
        <v>1</v>
      </c>
      <c r="O51" s="610">
        <v>1</v>
      </c>
      <c r="P51" s="610">
        <v>0.99987811634367041</v>
      </c>
      <c r="Q51" s="610">
        <v>1</v>
      </c>
      <c r="R51" s="610">
        <v>1</v>
      </c>
      <c r="S51" s="610">
        <v>0.99999999999999989</v>
      </c>
      <c r="T51" s="610">
        <v>1</v>
      </c>
      <c r="U51" s="610">
        <v>1</v>
      </c>
      <c r="V51" s="610">
        <v>1</v>
      </c>
      <c r="W51" s="610">
        <v>1</v>
      </c>
      <c r="X51" s="610">
        <v>1</v>
      </c>
      <c r="Y51" s="610">
        <v>1</v>
      </c>
      <c r="Z51" s="605"/>
      <c r="AA51" s="605"/>
      <c r="AB51" s="611"/>
      <c r="AC51" s="496"/>
    </row>
    <row r="52" spans="2:29" ht="20.25" x14ac:dyDescent="0.3">
      <c r="B52" s="419" t="s">
        <v>772</v>
      </c>
      <c r="C52" s="607"/>
      <c r="D52" s="608">
        <f t="shared" ref="D52:Y52" si="17">IFERROR(D44/D$50,"")</f>
        <v>0.95639873254009333</v>
      </c>
      <c r="E52" s="608" t="str">
        <f t="shared" si="17"/>
        <v/>
      </c>
      <c r="F52" s="608">
        <f t="shared" si="17"/>
        <v>1</v>
      </c>
      <c r="G52" s="608">
        <f t="shared" si="17"/>
        <v>1</v>
      </c>
      <c r="H52" s="608">
        <f t="shared" si="17"/>
        <v>0.99975633404571784</v>
      </c>
      <c r="I52" s="608">
        <f t="shared" si="17"/>
        <v>1</v>
      </c>
      <c r="J52" s="608">
        <f t="shared" si="17"/>
        <v>1</v>
      </c>
      <c r="K52" s="608" t="str">
        <f t="shared" si="17"/>
        <v/>
      </c>
      <c r="L52" s="608" t="str">
        <f t="shared" si="17"/>
        <v/>
      </c>
      <c r="M52" s="608">
        <f t="shared" si="17"/>
        <v>0.5406768376467922</v>
      </c>
      <c r="N52" s="608">
        <f t="shared" si="17"/>
        <v>0.63706819568529061</v>
      </c>
      <c r="O52" s="608" t="str">
        <f t="shared" si="17"/>
        <v/>
      </c>
      <c r="P52" s="608">
        <f t="shared" si="17"/>
        <v>0.55243751355603843</v>
      </c>
      <c r="Q52" s="608">
        <f t="shared" si="17"/>
        <v>1</v>
      </c>
      <c r="R52" s="608">
        <f t="shared" si="17"/>
        <v>0.59835452505609577</v>
      </c>
      <c r="S52" s="608">
        <f t="shared" si="17"/>
        <v>0.32720810647307919</v>
      </c>
      <c r="T52" s="608">
        <f t="shared" si="17"/>
        <v>0.47663706494934671</v>
      </c>
      <c r="U52" s="608">
        <f t="shared" si="17"/>
        <v>0.45896881105146237</v>
      </c>
      <c r="V52" s="608" t="str">
        <f t="shared" si="17"/>
        <v/>
      </c>
      <c r="W52" s="608" t="str">
        <f t="shared" si="17"/>
        <v/>
      </c>
      <c r="X52" s="608" t="str">
        <f t="shared" si="17"/>
        <v/>
      </c>
      <c r="Y52" s="608" t="str">
        <f t="shared" si="17"/>
        <v/>
      </c>
      <c r="Z52" s="605"/>
      <c r="AA52" s="605"/>
      <c r="AB52" s="605"/>
      <c r="AC52" s="496"/>
    </row>
    <row r="53" spans="2:29" ht="20.25" x14ac:dyDescent="0.3">
      <c r="B53" s="419" t="s">
        <v>774</v>
      </c>
      <c r="C53" s="607"/>
      <c r="D53" s="608">
        <f t="shared" ref="D53:Y53" si="18">IFERROR(D46/D$50,"")</f>
        <v>5.8199689601655467E-4</v>
      </c>
      <c r="E53" s="608" t="str">
        <f t="shared" si="18"/>
        <v/>
      </c>
      <c r="F53" s="608">
        <f t="shared" si="18"/>
        <v>0</v>
      </c>
      <c r="G53" s="608">
        <f t="shared" si="18"/>
        <v>0</v>
      </c>
      <c r="H53" s="608">
        <f t="shared" si="18"/>
        <v>1.2183297714108768E-4</v>
      </c>
      <c r="I53" s="608">
        <f t="shared" si="18"/>
        <v>0</v>
      </c>
      <c r="J53" s="608">
        <f t="shared" si="18"/>
        <v>0</v>
      </c>
      <c r="K53" s="608" t="str">
        <f t="shared" si="18"/>
        <v/>
      </c>
      <c r="L53" s="608" t="str">
        <f t="shared" si="18"/>
        <v/>
      </c>
      <c r="M53" s="608">
        <f t="shared" si="18"/>
        <v>2.1248565721813776E-4</v>
      </c>
      <c r="N53" s="608">
        <f t="shared" si="18"/>
        <v>0</v>
      </c>
      <c r="O53" s="608" t="str">
        <f t="shared" si="18"/>
        <v/>
      </c>
      <c r="P53" s="608">
        <f t="shared" si="18"/>
        <v>9.7419665538069056E-4</v>
      </c>
      <c r="Q53" s="608">
        <f t="shared" si="18"/>
        <v>0</v>
      </c>
      <c r="R53" s="608">
        <f t="shared" si="18"/>
        <v>0</v>
      </c>
      <c r="S53" s="608">
        <f t="shared" si="18"/>
        <v>5.4900181488203269E-2</v>
      </c>
      <c r="T53" s="608">
        <f t="shared" si="18"/>
        <v>5.7263668437164301E-3</v>
      </c>
      <c r="U53" s="608">
        <f t="shared" si="18"/>
        <v>5.2691346530019882E-2</v>
      </c>
      <c r="V53" s="608" t="str">
        <f t="shared" si="18"/>
        <v/>
      </c>
      <c r="W53" s="608" t="str">
        <f t="shared" si="18"/>
        <v/>
      </c>
      <c r="X53" s="608" t="str">
        <f t="shared" si="18"/>
        <v/>
      </c>
      <c r="Y53" s="608" t="str">
        <f t="shared" si="18"/>
        <v/>
      </c>
      <c r="Z53" s="605"/>
      <c r="AA53" s="605"/>
      <c r="AB53" s="605"/>
      <c r="AC53" s="496"/>
    </row>
    <row r="54" spans="2:29" ht="20.25" x14ac:dyDescent="0.3">
      <c r="B54" s="419" t="s">
        <v>795</v>
      </c>
      <c r="C54" s="607"/>
      <c r="D54" s="608">
        <f t="shared" ref="D54:Y54" si="19">IFERROR(D47/D$50,"")</f>
        <v>8.4066218313502347E-4</v>
      </c>
      <c r="E54" s="608" t="str">
        <f t="shared" si="19"/>
        <v/>
      </c>
      <c r="F54" s="608">
        <f t="shared" si="19"/>
        <v>0</v>
      </c>
      <c r="G54" s="608">
        <f t="shared" si="19"/>
        <v>0</v>
      </c>
      <c r="H54" s="608">
        <f t="shared" si="19"/>
        <v>0</v>
      </c>
      <c r="I54" s="608">
        <f t="shared" si="19"/>
        <v>0</v>
      </c>
      <c r="J54" s="608">
        <f t="shared" si="19"/>
        <v>0</v>
      </c>
      <c r="K54" s="608" t="str">
        <f t="shared" si="19"/>
        <v/>
      </c>
      <c r="L54" s="608" t="str">
        <f t="shared" si="19"/>
        <v/>
      </c>
      <c r="M54" s="608">
        <f t="shared" si="19"/>
        <v>0</v>
      </c>
      <c r="N54" s="608">
        <f t="shared" si="19"/>
        <v>0</v>
      </c>
      <c r="O54" s="608" t="str">
        <f t="shared" si="19"/>
        <v/>
      </c>
      <c r="P54" s="608">
        <f t="shared" si="19"/>
        <v>0.21857664354328193</v>
      </c>
      <c r="Q54" s="608">
        <f t="shared" si="19"/>
        <v>0</v>
      </c>
      <c r="R54" s="608">
        <f t="shared" si="19"/>
        <v>0</v>
      </c>
      <c r="S54" s="608">
        <f t="shared" si="19"/>
        <v>0</v>
      </c>
      <c r="T54" s="608">
        <f t="shared" si="19"/>
        <v>0.12753889028409462</v>
      </c>
      <c r="U54" s="608">
        <f t="shared" si="19"/>
        <v>0.22030023884729308</v>
      </c>
      <c r="V54" s="608" t="str">
        <f t="shared" si="19"/>
        <v/>
      </c>
      <c r="W54" s="608" t="str">
        <f t="shared" si="19"/>
        <v/>
      </c>
      <c r="X54" s="608" t="str">
        <f t="shared" si="19"/>
        <v/>
      </c>
      <c r="Y54" s="608" t="str">
        <f t="shared" si="19"/>
        <v/>
      </c>
      <c r="Z54" s="605"/>
      <c r="AA54" s="605"/>
      <c r="AB54" s="605"/>
      <c r="AC54" s="496"/>
    </row>
    <row r="55" spans="2:29" ht="20.25" x14ac:dyDescent="0.3">
      <c r="B55" s="419" t="s">
        <v>789</v>
      </c>
      <c r="C55" s="607"/>
      <c r="D55" s="608">
        <f t="shared" ref="D55:Y55" si="20">IFERROR(D48/D$50,"")</f>
        <v>1.4663088463528194E-2</v>
      </c>
      <c r="E55" s="608" t="str">
        <f t="shared" si="20"/>
        <v/>
      </c>
      <c r="F55" s="608">
        <f t="shared" si="20"/>
        <v>0</v>
      </c>
      <c r="G55" s="608">
        <f t="shared" si="20"/>
        <v>0</v>
      </c>
      <c r="H55" s="608">
        <f t="shared" si="20"/>
        <v>0</v>
      </c>
      <c r="I55" s="608">
        <f t="shared" si="20"/>
        <v>0</v>
      </c>
      <c r="J55" s="608">
        <f t="shared" si="20"/>
        <v>0</v>
      </c>
      <c r="K55" s="608" t="str">
        <f t="shared" si="20"/>
        <v/>
      </c>
      <c r="L55" s="608" t="str">
        <f t="shared" si="20"/>
        <v/>
      </c>
      <c r="M55" s="608">
        <f t="shared" si="20"/>
        <v>0</v>
      </c>
      <c r="N55" s="608">
        <f t="shared" si="20"/>
        <v>0</v>
      </c>
      <c r="O55" s="608" t="str">
        <f t="shared" si="20"/>
        <v/>
      </c>
      <c r="P55" s="608">
        <f t="shared" si="20"/>
        <v>0</v>
      </c>
      <c r="Q55" s="608">
        <f t="shared" si="20"/>
        <v>0</v>
      </c>
      <c r="R55" s="608">
        <f t="shared" si="20"/>
        <v>0</v>
      </c>
      <c r="S55" s="608">
        <f t="shared" si="20"/>
        <v>2.6845130066545674E-2</v>
      </c>
      <c r="T55" s="608">
        <f t="shared" si="20"/>
        <v>0</v>
      </c>
      <c r="U55" s="608">
        <f t="shared" si="20"/>
        <v>0</v>
      </c>
      <c r="V55" s="608" t="str">
        <f t="shared" si="20"/>
        <v/>
      </c>
      <c r="W55" s="608" t="str">
        <f t="shared" si="20"/>
        <v/>
      </c>
      <c r="X55" s="608" t="str">
        <f t="shared" si="20"/>
        <v/>
      </c>
      <c r="Y55" s="608" t="str">
        <f t="shared" si="20"/>
        <v/>
      </c>
      <c r="Z55" s="605"/>
      <c r="AA55" s="605"/>
      <c r="AB55" s="605"/>
      <c r="AC55" s="496"/>
    </row>
    <row r="56" spans="2:29" ht="20.25" x14ac:dyDescent="0.3">
      <c r="B56" s="419" t="s">
        <v>1024</v>
      </c>
      <c r="C56" s="607"/>
      <c r="D56" s="608">
        <f t="shared" ref="D56:Y56" si="21">IFERROR(D49/D$50,"")</f>
        <v>2.7515519917227112E-2</v>
      </c>
      <c r="E56" s="608" t="str">
        <f t="shared" si="21"/>
        <v/>
      </c>
      <c r="F56" s="608">
        <f t="shared" si="21"/>
        <v>0</v>
      </c>
      <c r="G56" s="608">
        <f t="shared" si="21"/>
        <v>0</v>
      </c>
      <c r="H56" s="608">
        <f t="shared" si="21"/>
        <v>1.2183297714108768E-4</v>
      </c>
      <c r="I56" s="608">
        <f t="shared" si="21"/>
        <v>0</v>
      </c>
      <c r="J56" s="608">
        <f t="shared" si="21"/>
        <v>0</v>
      </c>
      <c r="K56" s="608" t="str">
        <f t="shared" si="21"/>
        <v/>
      </c>
      <c r="L56" s="608" t="str">
        <f t="shared" si="21"/>
        <v/>
      </c>
      <c r="M56" s="608">
        <f t="shared" si="21"/>
        <v>1.1049254175343165E-3</v>
      </c>
      <c r="N56" s="608">
        <f t="shared" si="21"/>
        <v>1.2526315364131907E-3</v>
      </c>
      <c r="O56" s="608" t="str">
        <f t="shared" si="21"/>
        <v/>
      </c>
      <c r="P56" s="608">
        <f t="shared" si="21"/>
        <v>1.5936386796510541E-3</v>
      </c>
      <c r="Q56" s="608">
        <f t="shared" si="21"/>
        <v>0</v>
      </c>
      <c r="R56" s="608">
        <f t="shared" si="21"/>
        <v>3.3657442034405382E-3</v>
      </c>
      <c r="S56" s="608">
        <f t="shared" si="21"/>
        <v>5.7471264367816091E-3</v>
      </c>
      <c r="T56" s="608">
        <f t="shared" si="21"/>
        <v>1.3773815147656405E-3</v>
      </c>
      <c r="U56" s="608">
        <f t="shared" si="21"/>
        <v>3.0020199762073947E-3</v>
      </c>
      <c r="V56" s="608" t="str">
        <f t="shared" si="21"/>
        <v/>
      </c>
      <c r="W56" s="608" t="str">
        <f t="shared" si="21"/>
        <v/>
      </c>
      <c r="X56" s="608" t="str">
        <f t="shared" si="21"/>
        <v/>
      </c>
      <c r="Y56" s="608" t="str">
        <f t="shared" si="21"/>
        <v/>
      </c>
      <c r="Z56" s="605"/>
      <c r="AA56" s="605"/>
      <c r="AB56" s="605"/>
      <c r="AC56" s="496"/>
    </row>
    <row r="57" spans="2:29" ht="20.25" x14ac:dyDescent="0.3">
      <c r="B57" s="606" t="s">
        <v>755</v>
      </c>
      <c r="C57" s="607"/>
      <c r="D57" s="612" t="e">
        <f>D$29*#REF!</f>
        <v>#REF!</v>
      </c>
      <c r="E57" s="612" t="e">
        <f>E$29*#REF!</f>
        <v>#REF!</v>
      </c>
      <c r="F57" s="612" t="e">
        <f>F$29*#REF!</f>
        <v>#REF!</v>
      </c>
      <c r="G57" s="612" t="e">
        <f>G$29*#REF!</f>
        <v>#REF!</v>
      </c>
      <c r="H57" s="612" t="e">
        <f>H$29*#REF!</f>
        <v>#REF!</v>
      </c>
      <c r="I57" s="612" t="e">
        <f>I$29*#REF!</f>
        <v>#REF!</v>
      </c>
      <c r="J57" s="612" t="e">
        <f>J$29*#REF!</f>
        <v>#REF!</v>
      </c>
      <c r="K57" s="612" t="e">
        <f>K$29*#REF!</f>
        <v>#REF!</v>
      </c>
      <c r="L57" s="612" t="e">
        <f>L$29*#REF!</f>
        <v>#REF!</v>
      </c>
      <c r="M57" s="612" t="e">
        <f>M$29*#REF!</f>
        <v>#REF!</v>
      </c>
      <c r="N57" s="612" t="e">
        <f>N$29*#REF!</f>
        <v>#REF!</v>
      </c>
      <c r="O57" s="612" t="e">
        <f>O$29*#REF!</f>
        <v>#REF!</v>
      </c>
      <c r="P57" s="612" t="e">
        <f>P$29*#REF!</f>
        <v>#REF!</v>
      </c>
      <c r="Q57" s="612" t="e">
        <f>Q$29*#REF!</f>
        <v>#REF!</v>
      </c>
      <c r="R57" s="612" t="e">
        <f>R$29*#REF!</f>
        <v>#REF!</v>
      </c>
      <c r="S57" s="612" t="e">
        <f>S$29*#REF!</f>
        <v>#REF!</v>
      </c>
      <c r="T57" s="612" t="e">
        <f>T$29*#REF!</f>
        <v>#REF!</v>
      </c>
      <c r="U57" s="612" t="e">
        <f>U$29*#REF!</f>
        <v>#REF!</v>
      </c>
      <c r="V57" s="612" t="e">
        <f>V$29*#REF!</f>
        <v>#REF!</v>
      </c>
      <c r="W57" s="612" t="e">
        <f>W$29*#REF!</f>
        <v>#REF!</v>
      </c>
      <c r="X57" s="612" t="e">
        <f>X$29*#REF!</f>
        <v>#REF!</v>
      </c>
      <c r="Y57" s="612" t="e">
        <f>Y$29*#REF!</f>
        <v>#REF!</v>
      </c>
      <c r="Z57" s="605"/>
      <c r="AA57" s="605"/>
      <c r="AB57" s="605"/>
      <c r="AC57" s="496"/>
    </row>
    <row r="58" spans="2:29" ht="20.25" x14ac:dyDescent="0.3">
      <c r="B58" s="606" t="s">
        <v>837</v>
      </c>
      <c r="C58" s="607"/>
      <c r="D58" s="612" t="e">
        <f>D$29*#REF!</f>
        <v>#REF!</v>
      </c>
      <c r="E58" s="612" t="e">
        <f>E$29*#REF!</f>
        <v>#REF!</v>
      </c>
      <c r="F58" s="612" t="e">
        <f>F$29*#REF!</f>
        <v>#REF!</v>
      </c>
      <c r="G58" s="612" t="e">
        <f>G$29*#REF!</f>
        <v>#REF!</v>
      </c>
      <c r="H58" s="612" t="e">
        <f>H$29*#REF!</f>
        <v>#REF!</v>
      </c>
      <c r="I58" s="612" t="e">
        <f>I$29*#REF!</f>
        <v>#REF!</v>
      </c>
      <c r="J58" s="612" t="e">
        <f>J$29*#REF!</f>
        <v>#REF!</v>
      </c>
      <c r="K58" s="612" t="e">
        <f>K$29*#REF!</f>
        <v>#REF!</v>
      </c>
      <c r="L58" s="612" t="e">
        <f>L$29*#REF!</f>
        <v>#REF!</v>
      </c>
      <c r="M58" s="612" t="e">
        <f>M$29*#REF!</f>
        <v>#REF!</v>
      </c>
      <c r="N58" s="612" t="e">
        <f>N$29*#REF!</f>
        <v>#REF!</v>
      </c>
      <c r="O58" s="612" t="e">
        <f>O$29*#REF!</f>
        <v>#REF!</v>
      </c>
      <c r="P58" s="612" t="e">
        <f>P$29*#REF!</f>
        <v>#REF!</v>
      </c>
      <c r="Q58" s="612" t="e">
        <f>Q$29*#REF!</f>
        <v>#REF!</v>
      </c>
      <c r="R58" s="612" t="e">
        <f>R$29*#REF!</f>
        <v>#REF!</v>
      </c>
      <c r="S58" s="612" t="e">
        <f>S$29*#REF!</f>
        <v>#REF!</v>
      </c>
      <c r="T58" s="612" t="e">
        <f>T$29*#REF!</f>
        <v>#REF!</v>
      </c>
      <c r="U58" s="612" t="e">
        <f>U$29*#REF!</f>
        <v>#REF!</v>
      </c>
      <c r="V58" s="612" t="e">
        <f>V$29*#REF!</f>
        <v>#REF!</v>
      </c>
      <c r="W58" s="612" t="e">
        <f>W$29*#REF!</f>
        <v>#REF!</v>
      </c>
      <c r="X58" s="612" t="e">
        <f>X$29*#REF!</f>
        <v>#REF!</v>
      </c>
      <c r="Y58" s="612" t="e">
        <f>Y$29*#REF!</f>
        <v>#REF!</v>
      </c>
      <c r="Z58" s="605"/>
      <c r="AA58" s="605"/>
      <c r="AB58" s="605"/>
      <c r="AC58" s="496"/>
    </row>
    <row r="59" spans="2:29" ht="20.25" x14ac:dyDescent="0.3">
      <c r="B59" s="606" t="s">
        <v>759</v>
      </c>
      <c r="C59" s="607"/>
      <c r="D59" s="612" t="e">
        <f>D$29*#REF!</f>
        <v>#REF!</v>
      </c>
      <c r="E59" s="612" t="e">
        <f>E$29*#REF!</f>
        <v>#REF!</v>
      </c>
      <c r="F59" s="612" t="e">
        <f>F$29*#REF!</f>
        <v>#REF!</v>
      </c>
      <c r="G59" s="612" t="e">
        <f>G$29*#REF!</f>
        <v>#REF!</v>
      </c>
      <c r="H59" s="612" t="e">
        <f>H$29*#REF!</f>
        <v>#REF!</v>
      </c>
      <c r="I59" s="612" t="e">
        <f>I$29*#REF!</f>
        <v>#REF!</v>
      </c>
      <c r="J59" s="612" t="e">
        <f>J$29*#REF!</f>
        <v>#REF!</v>
      </c>
      <c r="K59" s="612" t="e">
        <f>K$29*#REF!</f>
        <v>#REF!</v>
      </c>
      <c r="L59" s="612" t="e">
        <f>L$29*#REF!</f>
        <v>#REF!</v>
      </c>
      <c r="M59" s="612" t="e">
        <f>M$29*#REF!</f>
        <v>#REF!</v>
      </c>
      <c r="N59" s="612" t="e">
        <f>N$29*#REF!</f>
        <v>#REF!</v>
      </c>
      <c r="O59" s="612" t="e">
        <f>O$29*#REF!</f>
        <v>#REF!</v>
      </c>
      <c r="P59" s="612" t="e">
        <f>P$29*#REF!</f>
        <v>#REF!</v>
      </c>
      <c r="Q59" s="612" t="e">
        <f>Q$29*#REF!</f>
        <v>#REF!</v>
      </c>
      <c r="R59" s="612" t="e">
        <f>R$29*#REF!</f>
        <v>#REF!</v>
      </c>
      <c r="S59" s="612" t="e">
        <f>S$29*#REF!</f>
        <v>#REF!</v>
      </c>
      <c r="T59" s="612" t="e">
        <f>T$29*#REF!</f>
        <v>#REF!</v>
      </c>
      <c r="U59" s="612" t="e">
        <f>U$29*#REF!</f>
        <v>#REF!</v>
      </c>
      <c r="V59" s="612" t="e">
        <f>V$29*#REF!</f>
        <v>#REF!</v>
      </c>
      <c r="W59" s="612" t="e">
        <f>W$29*#REF!</f>
        <v>#REF!</v>
      </c>
      <c r="X59" s="612" t="e">
        <f>X$29*#REF!</f>
        <v>#REF!</v>
      </c>
      <c r="Y59" s="612" t="e">
        <f>Y$29*#REF!</f>
        <v>#REF!</v>
      </c>
      <c r="Z59" s="605"/>
      <c r="AA59" s="605"/>
      <c r="AB59" s="605"/>
      <c r="AC59" s="496"/>
    </row>
    <row r="60" spans="2:29" ht="20.25" x14ac:dyDescent="0.3">
      <c r="B60" s="606" t="s">
        <v>836</v>
      </c>
      <c r="C60" s="607"/>
      <c r="D60" s="612" t="e">
        <f>D$29*#REF!</f>
        <v>#REF!</v>
      </c>
      <c r="E60" s="612" t="e">
        <f>E$29*#REF!</f>
        <v>#REF!</v>
      </c>
      <c r="F60" s="612" t="e">
        <f>F$29*#REF!</f>
        <v>#REF!</v>
      </c>
      <c r="G60" s="612" t="e">
        <f>G$29*#REF!</f>
        <v>#REF!</v>
      </c>
      <c r="H60" s="612" t="e">
        <f>H$29*#REF!</f>
        <v>#REF!</v>
      </c>
      <c r="I60" s="612" t="e">
        <f>I$29*#REF!</f>
        <v>#REF!</v>
      </c>
      <c r="J60" s="612" t="e">
        <f>J$29*#REF!</f>
        <v>#REF!</v>
      </c>
      <c r="K60" s="612" t="e">
        <f>K$29*#REF!</f>
        <v>#REF!</v>
      </c>
      <c r="L60" s="612" t="e">
        <f>L$29*#REF!</f>
        <v>#REF!</v>
      </c>
      <c r="M60" s="612" t="e">
        <f>M$29*#REF!</f>
        <v>#REF!</v>
      </c>
      <c r="N60" s="612" t="e">
        <f>N$29*#REF!</f>
        <v>#REF!</v>
      </c>
      <c r="O60" s="612" t="e">
        <f>O$29*#REF!</f>
        <v>#REF!</v>
      </c>
      <c r="P60" s="612" t="e">
        <f>P$29*#REF!</f>
        <v>#REF!</v>
      </c>
      <c r="Q60" s="612" t="e">
        <f>Q$29*#REF!</f>
        <v>#REF!</v>
      </c>
      <c r="R60" s="612" t="e">
        <f>R$29*#REF!</f>
        <v>#REF!</v>
      </c>
      <c r="S60" s="612" t="e">
        <f>S$29*#REF!</f>
        <v>#REF!</v>
      </c>
      <c r="T60" s="612" t="e">
        <f>T$29*#REF!</f>
        <v>#REF!</v>
      </c>
      <c r="U60" s="612" t="e">
        <f>U$29*#REF!</f>
        <v>#REF!</v>
      </c>
      <c r="V60" s="612" t="e">
        <f>V$29*#REF!</f>
        <v>#REF!</v>
      </c>
      <c r="W60" s="612" t="e">
        <f>W$29*#REF!</f>
        <v>#REF!</v>
      </c>
      <c r="X60" s="612" t="e">
        <f>X$29*#REF!</f>
        <v>#REF!</v>
      </c>
      <c r="Y60" s="612" t="e">
        <f>Y$29*#REF!</f>
        <v>#REF!</v>
      </c>
      <c r="Z60" s="605"/>
      <c r="AA60" s="605"/>
      <c r="AB60" s="605"/>
      <c r="AC60" s="496"/>
    </row>
    <row r="61" spans="2:29" ht="20.25" x14ac:dyDescent="0.3">
      <c r="B61" s="606" t="s">
        <v>835</v>
      </c>
      <c r="C61" s="607"/>
      <c r="D61" s="612" t="e">
        <f>D$29*#REF!</f>
        <v>#REF!</v>
      </c>
      <c r="E61" s="612" t="e">
        <f>E$29*#REF!</f>
        <v>#REF!</v>
      </c>
      <c r="F61" s="612" t="e">
        <f>F$29*#REF!</f>
        <v>#REF!</v>
      </c>
      <c r="G61" s="612" t="e">
        <f>G$29*#REF!</f>
        <v>#REF!</v>
      </c>
      <c r="H61" s="612" t="e">
        <f>H$29*#REF!</f>
        <v>#REF!</v>
      </c>
      <c r="I61" s="612" t="e">
        <f>I$29*#REF!</f>
        <v>#REF!</v>
      </c>
      <c r="J61" s="612" t="e">
        <f>J$29*#REF!</f>
        <v>#REF!</v>
      </c>
      <c r="K61" s="612" t="e">
        <f>K$29*#REF!</f>
        <v>#REF!</v>
      </c>
      <c r="L61" s="612" t="e">
        <f>L$29*#REF!</f>
        <v>#REF!</v>
      </c>
      <c r="M61" s="612" t="e">
        <f>M$29*#REF!</f>
        <v>#REF!</v>
      </c>
      <c r="N61" s="612" t="e">
        <f>N$29*#REF!</f>
        <v>#REF!</v>
      </c>
      <c r="O61" s="612" t="e">
        <f>O$29*#REF!</f>
        <v>#REF!</v>
      </c>
      <c r="P61" s="612" t="e">
        <f>P$29*#REF!</f>
        <v>#REF!</v>
      </c>
      <c r="Q61" s="612" t="e">
        <f>Q$29*#REF!</f>
        <v>#REF!</v>
      </c>
      <c r="R61" s="612" t="e">
        <f>R$29*#REF!</f>
        <v>#REF!</v>
      </c>
      <c r="S61" s="612" t="e">
        <f>S$29*#REF!</f>
        <v>#REF!</v>
      </c>
      <c r="T61" s="612" t="e">
        <f>T$29*#REF!</f>
        <v>#REF!</v>
      </c>
      <c r="U61" s="612" t="e">
        <f>U$29*#REF!</f>
        <v>#REF!</v>
      </c>
      <c r="V61" s="612" t="e">
        <f>V$29*#REF!</f>
        <v>#REF!</v>
      </c>
      <c r="W61" s="612" t="e">
        <f>W$29*#REF!</f>
        <v>#REF!</v>
      </c>
      <c r="X61" s="612" t="e">
        <f>X$29*#REF!</f>
        <v>#REF!</v>
      </c>
      <c r="Y61" s="612" t="e">
        <f>Y$29*#REF!</f>
        <v>#REF!</v>
      </c>
      <c r="Z61" s="605"/>
      <c r="AA61" s="605"/>
      <c r="AB61" s="605"/>
      <c r="AC61" s="496"/>
    </row>
    <row r="62" spans="2:29" ht="20.25" x14ac:dyDescent="0.3">
      <c r="B62" s="606" t="s">
        <v>756</v>
      </c>
      <c r="C62" s="607"/>
      <c r="D62" s="612" t="e">
        <f>D$29*#REF!</f>
        <v>#REF!</v>
      </c>
      <c r="E62" s="612" t="e">
        <f>E$29*#REF!</f>
        <v>#REF!</v>
      </c>
      <c r="F62" s="612" t="e">
        <f>F$29*#REF!</f>
        <v>#REF!</v>
      </c>
      <c r="G62" s="612" t="e">
        <f>G$29*#REF!</f>
        <v>#REF!</v>
      </c>
      <c r="H62" s="612" t="e">
        <f>H$29*#REF!</f>
        <v>#REF!</v>
      </c>
      <c r="I62" s="612" t="e">
        <f>I$29*#REF!</f>
        <v>#REF!</v>
      </c>
      <c r="J62" s="612" t="e">
        <f>J$29*#REF!</f>
        <v>#REF!</v>
      </c>
      <c r="K62" s="612" t="e">
        <f>K$29*#REF!</f>
        <v>#REF!</v>
      </c>
      <c r="L62" s="612" t="e">
        <f>L$29*#REF!</f>
        <v>#REF!</v>
      </c>
      <c r="M62" s="612" t="e">
        <f>M$29*#REF!</f>
        <v>#REF!</v>
      </c>
      <c r="N62" s="612" t="e">
        <f>N$29*#REF!</f>
        <v>#REF!</v>
      </c>
      <c r="O62" s="612" t="e">
        <f>O$29*#REF!</f>
        <v>#REF!</v>
      </c>
      <c r="P62" s="612" t="e">
        <f>P$29*#REF!</f>
        <v>#REF!</v>
      </c>
      <c r="Q62" s="612" t="e">
        <f>Q$29*#REF!</f>
        <v>#REF!</v>
      </c>
      <c r="R62" s="612" t="e">
        <f>R$29*#REF!</f>
        <v>#REF!</v>
      </c>
      <c r="S62" s="612" t="e">
        <f>S$29*#REF!</f>
        <v>#REF!</v>
      </c>
      <c r="T62" s="612" t="e">
        <f>T$29*#REF!</f>
        <v>#REF!</v>
      </c>
      <c r="U62" s="612" t="e">
        <f>U$29*#REF!</f>
        <v>#REF!</v>
      </c>
      <c r="V62" s="612" t="e">
        <f>V$29*#REF!</f>
        <v>#REF!</v>
      </c>
      <c r="W62" s="612" t="e">
        <f>W$29*#REF!</f>
        <v>#REF!</v>
      </c>
      <c r="X62" s="612" t="e">
        <f>X$29*#REF!</f>
        <v>#REF!</v>
      </c>
      <c r="Y62" s="612" t="e">
        <f>Y$29*#REF!</f>
        <v>#REF!</v>
      </c>
      <c r="Z62" s="605"/>
      <c r="AA62" s="605"/>
      <c r="AB62" s="605"/>
      <c r="AC62" s="496"/>
    </row>
    <row r="63" spans="2:29" ht="20.25" x14ac:dyDescent="0.3">
      <c r="B63" s="606" t="s">
        <v>757</v>
      </c>
      <c r="C63" s="607"/>
      <c r="D63" s="612" t="e">
        <f>D$29*#REF!</f>
        <v>#REF!</v>
      </c>
      <c r="E63" s="612" t="e">
        <f>E$29*#REF!</f>
        <v>#REF!</v>
      </c>
      <c r="F63" s="612" t="e">
        <f>F$29*#REF!</f>
        <v>#REF!</v>
      </c>
      <c r="G63" s="612" t="e">
        <f>G$29*#REF!</f>
        <v>#REF!</v>
      </c>
      <c r="H63" s="612" t="e">
        <f>H$29*#REF!</f>
        <v>#REF!</v>
      </c>
      <c r="I63" s="612" t="e">
        <f>I$29*#REF!</f>
        <v>#REF!</v>
      </c>
      <c r="J63" s="612" t="e">
        <f>J$29*#REF!</f>
        <v>#REF!</v>
      </c>
      <c r="K63" s="612" t="e">
        <f>K$29*#REF!</f>
        <v>#REF!</v>
      </c>
      <c r="L63" s="612" t="e">
        <f>L$29*#REF!</f>
        <v>#REF!</v>
      </c>
      <c r="M63" s="612" t="e">
        <f>M$29*#REF!</f>
        <v>#REF!</v>
      </c>
      <c r="N63" s="612" t="e">
        <f>N$29*#REF!</f>
        <v>#REF!</v>
      </c>
      <c r="O63" s="612" t="e">
        <f>O$29*#REF!</f>
        <v>#REF!</v>
      </c>
      <c r="P63" s="612" t="e">
        <f>P$29*#REF!</f>
        <v>#REF!</v>
      </c>
      <c r="Q63" s="612" t="e">
        <f>Q$29*#REF!</f>
        <v>#REF!</v>
      </c>
      <c r="R63" s="612" t="e">
        <f>R$29*#REF!</f>
        <v>#REF!</v>
      </c>
      <c r="S63" s="612" t="e">
        <f>S$29*#REF!</f>
        <v>#REF!</v>
      </c>
      <c r="T63" s="612" t="e">
        <f>T$29*#REF!</f>
        <v>#REF!</v>
      </c>
      <c r="U63" s="612" t="e">
        <f>U$29*#REF!</f>
        <v>#REF!</v>
      </c>
      <c r="V63" s="612" t="e">
        <f>V$29*#REF!</f>
        <v>#REF!</v>
      </c>
      <c r="W63" s="612" t="e">
        <f>W$29*#REF!</f>
        <v>#REF!</v>
      </c>
      <c r="X63" s="612" t="e">
        <f>X$29*#REF!</f>
        <v>#REF!</v>
      </c>
      <c r="Y63" s="612" t="e">
        <f>Y$29*#REF!</f>
        <v>#REF!</v>
      </c>
      <c r="Z63" s="605"/>
      <c r="AA63" s="605"/>
      <c r="AB63" s="605"/>
      <c r="AC63" s="496"/>
    </row>
    <row r="64" spans="2:29" ht="20.25" x14ac:dyDescent="0.25">
      <c r="B64" s="609" t="s">
        <v>934</v>
      </c>
      <c r="C64" s="613">
        <f>SUM(C52:C63)</f>
        <v>0</v>
      </c>
      <c r="D64" s="613" t="e">
        <f>SUM(D52:D63)</f>
        <v>#REF!</v>
      </c>
      <c r="E64" s="613" t="e">
        <f t="shared" ref="E64:Y64" si="22">SUM(E52:E63)</f>
        <v>#REF!</v>
      </c>
      <c r="F64" s="613" t="e">
        <f t="shared" si="22"/>
        <v>#REF!</v>
      </c>
      <c r="G64" s="613" t="e">
        <f t="shared" si="22"/>
        <v>#REF!</v>
      </c>
      <c r="H64" s="613" t="e">
        <f t="shared" si="22"/>
        <v>#REF!</v>
      </c>
      <c r="I64" s="613" t="e">
        <f t="shared" si="22"/>
        <v>#REF!</v>
      </c>
      <c r="J64" s="613" t="e">
        <f t="shared" si="22"/>
        <v>#REF!</v>
      </c>
      <c r="K64" s="613" t="e">
        <f t="shared" si="22"/>
        <v>#REF!</v>
      </c>
      <c r="L64" s="613" t="e">
        <f t="shared" si="22"/>
        <v>#REF!</v>
      </c>
      <c r="M64" s="613" t="e">
        <f t="shared" si="22"/>
        <v>#REF!</v>
      </c>
      <c r="N64" s="613" t="e">
        <f t="shared" si="22"/>
        <v>#REF!</v>
      </c>
      <c r="O64" s="613" t="e">
        <f t="shared" si="22"/>
        <v>#REF!</v>
      </c>
      <c r="P64" s="613" t="e">
        <f t="shared" si="22"/>
        <v>#REF!</v>
      </c>
      <c r="Q64" s="613" t="e">
        <f t="shared" si="22"/>
        <v>#REF!</v>
      </c>
      <c r="R64" s="613" t="e">
        <f t="shared" si="22"/>
        <v>#REF!</v>
      </c>
      <c r="S64" s="613" t="e">
        <f t="shared" si="22"/>
        <v>#REF!</v>
      </c>
      <c r="T64" s="613" t="e">
        <f t="shared" si="22"/>
        <v>#REF!</v>
      </c>
      <c r="U64" s="613" t="e">
        <f t="shared" si="22"/>
        <v>#REF!</v>
      </c>
      <c r="V64" s="613" t="e">
        <f t="shared" si="22"/>
        <v>#REF!</v>
      </c>
      <c r="W64" s="613" t="e">
        <f t="shared" si="22"/>
        <v>#REF!</v>
      </c>
      <c r="X64" s="613" t="e">
        <f t="shared" si="22"/>
        <v>#REF!</v>
      </c>
      <c r="Y64" s="613" t="e">
        <f t="shared" si="22"/>
        <v>#REF!</v>
      </c>
      <c r="Z64" s="605"/>
      <c r="AA64" s="605"/>
      <c r="AB64" s="611"/>
      <c r="AC64" s="496"/>
    </row>
  </sheetData>
  <mergeCells count="3">
    <mergeCell ref="E5:K5"/>
    <mergeCell ref="L5:U5"/>
    <mergeCell ref="C5:D5"/>
  </mergeCells>
  <pageMargins left="0.2" right="0.2" top="0.25" bottom="0.3" header="0.3" footer="0.25"/>
  <pageSetup scale="44" fitToHeight="0" orientation="landscape" r:id="rId1"/>
  <headerFooter>
    <oddFooter>&amp;L&amp;"-,Italic"&amp;10&amp;Z&amp;F&amp;R&amp;"-,Italic"&amp;10MVA &amp;D</oddFooter>
  </headerFooter>
  <colBreaks count="2" manualBreakCount="2">
    <brk id="11" max="1048575" man="1"/>
    <brk id="21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C5C60-D0C6-45FD-AA6A-28563EA1E4B5}">
  <sheetPr>
    <tabColor theme="1"/>
    <pageSetUpPr fitToPage="1"/>
  </sheetPr>
  <dimension ref="A1:AI172"/>
  <sheetViews>
    <sheetView topLeftCell="R1" workbookViewId="0">
      <selection activeCell="Y3" sqref="Y3"/>
    </sheetView>
  </sheetViews>
  <sheetFormatPr defaultRowHeight="15" x14ac:dyDescent="0.25"/>
  <cols>
    <col min="1" max="1" width="29.77734375" style="477" customWidth="1"/>
    <col min="2" max="6" width="10.77734375" style="477" customWidth="1"/>
    <col min="7" max="7" width="4.21875" style="477" customWidth="1"/>
    <col min="8" max="8" width="20.44140625" style="477" bestFit="1" customWidth="1"/>
    <col min="9" max="9" width="30.33203125" style="477" bestFit="1" customWidth="1"/>
    <col min="10" max="10" width="49.21875" style="477" customWidth="1"/>
    <col min="11" max="11" width="10.5546875" style="477" customWidth="1"/>
    <col min="12" max="12" width="14" style="477" customWidth="1"/>
    <col min="13" max="13" width="12.5546875" style="477" bestFit="1" customWidth="1"/>
    <col min="14" max="14" width="9.88671875" style="490" customWidth="1"/>
    <col min="15" max="15" width="8.44140625" style="477" customWidth="1"/>
    <col min="16" max="16" width="3.88671875" style="477" customWidth="1"/>
    <col min="17" max="17" width="25.77734375" style="477" bestFit="1" customWidth="1"/>
    <col min="18" max="18" width="11.21875" style="477" bestFit="1" customWidth="1"/>
    <col min="19" max="19" width="35.5546875" style="477" customWidth="1"/>
    <col min="20" max="20" width="14.6640625" style="477" bestFit="1" customWidth="1"/>
    <col min="21" max="21" width="4.21875" style="477" customWidth="1"/>
    <col min="22" max="22" width="37.77734375" style="477" customWidth="1"/>
    <col min="23" max="23" width="18.21875" style="477" bestFit="1" customWidth="1"/>
    <col min="24" max="24" width="18.21875" style="477" customWidth="1"/>
    <col min="25" max="25" width="19.21875" style="477" bestFit="1" customWidth="1"/>
    <col min="26" max="26" width="13.88671875" style="477" bestFit="1" customWidth="1"/>
    <col min="27" max="27" width="11" style="477" customWidth="1"/>
    <col min="28" max="28" width="12.44140625" style="477" customWidth="1"/>
    <col min="29" max="30" width="10.5546875" style="477" customWidth="1"/>
    <col min="31" max="31" width="11" style="477" customWidth="1"/>
    <col min="32" max="16384" width="8.88671875" style="477"/>
  </cols>
  <sheetData>
    <row r="1" spans="1:35" s="481" customFormat="1" ht="38.25" x14ac:dyDescent="0.25">
      <c r="A1" s="476" t="s">
        <v>2534</v>
      </c>
      <c r="B1" s="476" t="s">
        <v>150</v>
      </c>
      <c r="C1" s="476" t="s">
        <v>121</v>
      </c>
      <c r="D1" s="476" t="s">
        <v>122</v>
      </c>
      <c r="E1" s="476" t="s">
        <v>123</v>
      </c>
      <c r="F1" s="476" t="s">
        <v>2533</v>
      </c>
      <c r="G1" s="477"/>
      <c r="H1" s="478" t="s">
        <v>151</v>
      </c>
      <c r="I1" s="478" t="s">
        <v>153</v>
      </c>
      <c r="J1" s="478" t="s">
        <v>2651</v>
      </c>
      <c r="K1" s="478" t="s">
        <v>2536</v>
      </c>
      <c r="L1" s="478" t="s">
        <v>2541</v>
      </c>
      <c r="M1" s="478" t="s">
        <v>2538</v>
      </c>
      <c r="N1" s="479" t="s">
        <v>2511</v>
      </c>
      <c r="O1" s="478" t="s">
        <v>2545</v>
      </c>
      <c r="P1" s="477"/>
      <c r="Q1" s="480" t="s">
        <v>843</v>
      </c>
      <c r="R1" s="480" t="s">
        <v>1004</v>
      </c>
      <c r="S1" s="480" t="s">
        <v>2471</v>
      </c>
      <c r="T1" s="480" t="s">
        <v>2537</v>
      </c>
      <c r="U1" s="477"/>
      <c r="V1" s="616" t="s">
        <v>831</v>
      </c>
      <c r="W1" s="616" t="s">
        <v>772</v>
      </c>
      <c r="X1" s="616" t="s">
        <v>785</v>
      </c>
      <c r="Y1" s="616" t="s">
        <v>774</v>
      </c>
      <c r="Z1" s="616" t="s">
        <v>795</v>
      </c>
      <c r="AA1" s="616" t="s">
        <v>789</v>
      </c>
      <c r="AB1" s="616" t="s">
        <v>2697</v>
      </c>
      <c r="AC1" s="616" t="s">
        <v>780</v>
      </c>
      <c r="AD1" s="616" t="s">
        <v>751</v>
      </c>
      <c r="AE1" s="616" t="s">
        <v>763</v>
      </c>
      <c r="AH1" s="715" t="s">
        <v>2567</v>
      </c>
      <c r="AI1" s="712" t="s">
        <v>860</v>
      </c>
    </row>
    <row r="2" spans="1:35" ht="15.75" x14ac:dyDescent="0.25">
      <c r="A2" s="482" t="s">
        <v>2532</v>
      </c>
      <c r="B2" s="483">
        <f>HLOOKUP($A2,'PARKS_Alloc 3YR-AVG'!$C$8:$Y$15,5,FALSE)</f>
        <v>8065935.5112000005</v>
      </c>
      <c r="C2" s="483">
        <f>HLOOKUP($A2,'PARKS_Alloc 3YR-AVG'!$C$8:$Y$15,6,FALSE)</f>
        <v>3657200.2453000001</v>
      </c>
      <c r="D2" s="483">
        <f>HLOOKUP($A2,'PARKS_Alloc 3YR-AVG'!$C$8:$Y$15,7,FALSE)</f>
        <v>489991.81210000004</v>
      </c>
      <c r="E2" s="483">
        <f>HLOOKUP($A2,'PARKS_Alloc 3YR-AVG'!$C$8:$Y$15,8,FALSE)</f>
        <v>0</v>
      </c>
      <c r="F2" s="484">
        <f t="shared" ref="F2:F24" si="0">SUM(B2:E2)</f>
        <v>12213127.568600001</v>
      </c>
      <c r="H2" s="717" t="s">
        <v>1198</v>
      </c>
      <c r="I2" s="717" t="s">
        <v>157</v>
      </c>
      <c r="J2" s="718" t="s">
        <v>1156</v>
      </c>
      <c r="K2" s="719">
        <v>3</v>
      </c>
      <c r="L2" s="719">
        <v>1095</v>
      </c>
      <c r="M2" s="719">
        <v>395</v>
      </c>
      <c r="N2" s="720">
        <f>M2/L2</f>
        <v>0.36073059360730592</v>
      </c>
      <c r="O2" s="721">
        <v>45</v>
      </c>
      <c r="Q2" s="485" t="s">
        <v>1235</v>
      </c>
      <c r="R2" s="485" t="s">
        <v>772</v>
      </c>
      <c r="S2" s="486" t="s">
        <v>1034</v>
      </c>
      <c r="T2" s="487">
        <v>1.3333333333333333</v>
      </c>
      <c r="V2" s="477" t="s">
        <v>1235</v>
      </c>
      <c r="W2" s="790">
        <v>1614</v>
      </c>
      <c r="X2" s="790"/>
      <c r="Y2" s="790">
        <v>0</v>
      </c>
      <c r="Z2" s="790"/>
      <c r="AA2" s="790">
        <v>197</v>
      </c>
      <c r="AB2" s="790">
        <v>76</v>
      </c>
      <c r="AC2" s="790"/>
      <c r="AD2" s="790">
        <v>17577.555555555558</v>
      </c>
      <c r="AE2" s="790">
        <v>19469.500000000004</v>
      </c>
      <c r="AH2" s="715" t="s">
        <v>2568</v>
      </c>
      <c r="AI2" s="713" t="s">
        <v>862</v>
      </c>
    </row>
    <row r="3" spans="1:35" ht="15.75" x14ac:dyDescent="0.25">
      <c r="A3" s="482" t="s">
        <v>1235</v>
      </c>
      <c r="B3" s="483">
        <f>HLOOKUP($A3,'PARKS_Alloc 3YR-AVG'!$C$8:$Y$15,5,FALSE)</f>
        <v>503199.11309500004</v>
      </c>
      <c r="C3" s="483">
        <f>HLOOKUP($A3,'PARKS_Alloc 3YR-AVG'!$C$8:$Y$15,6,FALSE)</f>
        <v>104795.39350000001</v>
      </c>
      <c r="D3" s="483">
        <f>HLOOKUP($A3,'PARKS_Alloc 3YR-AVG'!$C$8:$Y$15,7,FALSE)</f>
        <v>3387.3700000000003</v>
      </c>
      <c r="E3" s="483">
        <f>HLOOKUP($A3,'PARKS_Alloc 3YR-AVG'!$C$8:$Y$15,8,FALSE)</f>
        <v>0</v>
      </c>
      <c r="F3" s="484">
        <f t="shared" si="0"/>
        <v>611381.87659500004</v>
      </c>
      <c r="H3" s="717" t="s">
        <v>1198</v>
      </c>
      <c r="I3" s="717" t="s">
        <v>2539</v>
      </c>
      <c r="J3" s="718" t="s">
        <v>1153</v>
      </c>
      <c r="K3" s="719">
        <v>36</v>
      </c>
      <c r="L3" s="719">
        <v>13140</v>
      </c>
      <c r="M3" s="719">
        <v>2803</v>
      </c>
      <c r="N3" s="720">
        <f t="shared" ref="N3:N34" si="1">M3/L3</f>
        <v>0.21331811263318112</v>
      </c>
      <c r="O3" s="721">
        <v>30</v>
      </c>
      <c r="Q3" s="485" t="s">
        <v>1209</v>
      </c>
      <c r="R3" s="485" t="s">
        <v>772</v>
      </c>
      <c r="S3" s="486" t="s">
        <v>1034</v>
      </c>
      <c r="T3" s="487">
        <v>136.5</v>
      </c>
      <c r="V3" s="477" t="s">
        <v>2516</v>
      </c>
      <c r="W3" s="790">
        <v>129</v>
      </c>
      <c r="X3" s="790"/>
      <c r="Y3" s="790">
        <v>80.5</v>
      </c>
      <c r="Z3" s="790"/>
      <c r="AA3" s="790"/>
      <c r="AB3" s="790">
        <v>650</v>
      </c>
      <c r="AC3" s="790">
        <v>88</v>
      </c>
      <c r="AD3" s="790">
        <v>289.90999999999997</v>
      </c>
      <c r="AE3" s="790">
        <v>1237.4099999999999</v>
      </c>
      <c r="AH3" s="715"/>
      <c r="AI3" s="713"/>
    </row>
    <row r="4" spans="1:35" ht="15.75" x14ac:dyDescent="0.25">
      <c r="A4" s="482" t="s">
        <v>2516</v>
      </c>
      <c r="B4" s="483">
        <f>HLOOKUP($A4,'PARKS_Alloc 3YR-AVG'!$C$8:$Y$15,5,FALSE)</f>
        <v>148017.14200000002</v>
      </c>
      <c r="C4" s="483">
        <f>HLOOKUP($A4,'PARKS_Alloc 3YR-AVG'!$C$8:$Y$15,6,FALSE)</f>
        <v>77663.652500000011</v>
      </c>
      <c r="D4" s="483">
        <f>HLOOKUP($A4,'PARKS_Alloc 3YR-AVG'!$C$8:$Y$15,7,FALSE)</f>
        <v>218.54000000000005</v>
      </c>
      <c r="E4" s="483">
        <f>HLOOKUP($A4,'PARKS_Alloc 3YR-AVG'!$C$8:$Y$15,8,FALSE)</f>
        <v>0</v>
      </c>
      <c r="F4" s="484">
        <f t="shared" si="0"/>
        <v>225899.33450000003</v>
      </c>
      <c r="H4" s="717" t="s">
        <v>1198</v>
      </c>
      <c r="I4" s="717" t="s">
        <v>2560</v>
      </c>
      <c r="J4" s="718" t="s">
        <v>1155</v>
      </c>
      <c r="K4" s="719">
        <v>47</v>
      </c>
      <c r="L4" s="719">
        <v>17155</v>
      </c>
      <c r="M4" s="719">
        <v>5317</v>
      </c>
      <c r="N4" s="720">
        <f t="shared" si="1"/>
        <v>0.30993879335470709</v>
      </c>
      <c r="O4" s="721">
        <v>40</v>
      </c>
      <c r="Q4" s="485" t="s">
        <v>1209</v>
      </c>
      <c r="R4" s="485" t="s">
        <v>772</v>
      </c>
      <c r="S4" s="486" t="s">
        <v>1034</v>
      </c>
      <c r="T4" s="487">
        <v>55.75</v>
      </c>
      <c r="V4" s="477" t="s">
        <v>2528</v>
      </c>
      <c r="W4" s="790">
        <v>3723.3000000000006</v>
      </c>
      <c r="X4" s="790"/>
      <c r="Y4" s="790"/>
      <c r="Z4" s="790"/>
      <c r="AA4" s="790"/>
      <c r="AB4" s="790"/>
      <c r="AC4" s="790"/>
      <c r="AD4" s="790"/>
      <c r="AE4" s="790">
        <v>3723.3000000000006</v>
      </c>
      <c r="AH4" s="715" t="s">
        <v>2566</v>
      </c>
      <c r="AI4" s="712" t="s">
        <v>861</v>
      </c>
    </row>
    <row r="5" spans="1:35" ht="15.75" x14ac:dyDescent="0.25">
      <c r="A5" s="482" t="s">
        <v>2528</v>
      </c>
      <c r="B5" s="483">
        <f>HLOOKUP($A5,'PARKS_Alloc 3YR-AVG'!$C$8:$Y$15,5,FALSE)</f>
        <v>872325.3567</v>
      </c>
      <c r="C5" s="483">
        <f>HLOOKUP($A5,'PARKS_Alloc 3YR-AVG'!$C$8:$Y$15,6,FALSE)</f>
        <v>628623.75380000006</v>
      </c>
      <c r="D5" s="483">
        <f>HLOOKUP($A5,'PARKS_Alloc 3YR-AVG'!$C$8:$Y$15,7,FALSE)</f>
        <v>20506.7009</v>
      </c>
      <c r="E5" s="483">
        <f>HLOOKUP($A5,'PARKS_Alloc 3YR-AVG'!$C$8:$Y$15,8,FALSE)</f>
        <v>0</v>
      </c>
      <c r="F5" s="484">
        <f t="shared" si="0"/>
        <v>1521455.8114</v>
      </c>
      <c r="H5" s="717" t="s">
        <v>1198</v>
      </c>
      <c r="I5" s="717" t="s">
        <v>2569</v>
      </c>
      <c r="J5" s="718" t="s">
        <v>2648</v>
      </c>
      <c r="K5" s="719">
        <v>10</v>
      </c>
      <c r="L5" s="719">
        <v>3650</v>
      </c>
      <c r="M5" s="719">
        <v>1750</v>
      </c>
      <c r="N5" s="720">
        <f t="shared" si="1"/>
        <v>0.47945205479452052</v>
      </c>
      <c r="O5" s="721">
        <v>45</v>
      </c>
      <c r="Q5" s="485" t="s">
        <v>1202</v>
      </c>
      <c r="R5" s="485" t="s">
        <v>772</v>
      </c>
      <c r="S5" s="486" t="s">
        <v>1034</v>
      </c>
      <c r="T5" s="487">
        <v>328</v>
      </c>
      <c r="V5" s="477" t="s">
        <v>2517</v>
      </c>
      <c r="W5" s="790">
        <v>90.066666666666663</v>
      </c>
      <c r="X5" s="790"/>
      <c r="Y5" s="790">
        <v>1</v>
      </c>
      <c r="Z5" s="790"/>
      <c r="AA5" s="790"/>
      <c r="AB5" s="790">
        <v>134</v>
      </c>
      <c r="AC5" s="790">
        <v>5442.2</v>
      </c>
      <c r="AD5" s="790">
        <v>465.5</v>
      </c>
      <c r="AE5" s="790">
        <v>6132.7666666666664</v>
      </c>
      <c r="AH5" s="715" t="s">
        <v>2563</v>
      </c>
      <c r="AI5" s="714" t="s">
        <v>1214</v>
      </c>
    </row>
    <row r="6" spans="1:35" ht="15.75" x14ac:dyDescent="0.25">
      <c r="A6" s="482" t="s">
        <v>2517</v>
      </c>
      <c r="B6" s="483">
        <f>HLOOKUP($A6,'PARKS_Alloc 3YR-AVG'!$C$8:$Y$15,5,FALSE)</f>
        <v>246745.86510000002</v>
      </c>
      <c r="C6" s="483">
        <f>HLOOKUP($A6,'PARKS_Alloc 3YR-AVG'!$C$8:$Y$15,6,FALSE)</f>
        <v>96540.044999999998</v>
      </c>
      <c r="D6" s="483">
        <f>HLOOKUP($A6,'PARKS_Alloc 3YR-AVG'!$C$8:$Y$15,7,FALSE)</f>
        <v>710.25500000000011</v>
      </c>
      <c r="E6" s="483">
        <f>HLOOKUP($A6,'PARKS_Alloc 3YR-AVG'!$C$8:$Y$15,8,FALSE)</f>
        <v>0</v>
      </c>
      <c r="F6" s="484">
        <f t="shared" si="0"/>
        <v>343996.16510000004</v>
      </c>
      <c r="H6" s="717" t="s">
        <v>2523</v>
      </c>
      <c r="I6" s="717" t="s">
        <v>2539</v>
      </c>
      <c r="J6" s="718" t="s">
        <v>1153</v>
      </c>
      <c r="K6" s="719">
        <v>112</v>
      </c>
      <c r="L6" s="719">
        <v>40880</v>
      </c>
      <c r="M6" s="719">
        <v>6151</v>
      </c>
      <c r="N6" s="720">
        <f t="shared" si="1"/>
        <v>0.15046477495107632</v>
      </c>
      <c r="O6" s="721">
        <v>30</v>
      </c>
      <c r="Q6" s="485" t="s">
        <v>1202</v>
      </c>
      <c r="R6" s="485" t="s">
        <v>772</v>
      </c>
      <c r="S6" s="486" t="s">
        <v>1034</v>
      </c>
      <c r="T6" s="487">
        <v>91.583333333333329</v>
      </c>
      <c r="V6" s="477" t="s">
        <v>2523</v>
      </c>
      <c r="W6" s="790">
        <v>13949.643888888888</v>
      </c>
      <c r="X6" s="790">
        <v>8083</v>
      </c>
      <c r="Y6" s="790">
        <v>7690.4000000000005</v>
      </c>
      <c r="Z6" s="790"/>
      <c r="AA6" s="790"/>
      <c r="AB6" s="790">
        <v>639</v>
      </c>
      <c r="AC6" s="790"/>
      <c r="AD6" s="790">
        <v>105</v>
      </c>
      <c r="AE6" s="790">
        <v>22384.043888888889</v>
      </c>
      <c r="AH6" s="715" t="s">
        <v>2561</v>
      </c>
      <c r="AI6" s="714" t="s">
        <v>1154</v>
      </c>
    </row>
    <row r="7" spans="1:35" ht="15.75" x14ac:dyDescent="0.25">
      <c r="A7" s="482" t="s">
        <v>2515</v>
      </c>
      <c r="B7" s="483">
        <f>HLOOKUP($A7,'PARKS_Alloc 3YR-AVG'!$C$8:$Y$15,5,FALSE)</f>
        <v>253094.45210000005</v>
      </c>
      <c r="C7" s="483">
        <f>HLOOKUP($A7,'PARKS_Alloc 3YR-AVG'!$C$8:$Y$15,6,FALSE)</f>
        <v>15789.514999999999</v>
      </c>
      <c r="D7" s="483">
        <f>HLOOKUP($A7,'PARKS_Alloc 3YR-AVG'!$C$8:$Y$15,7,FALSE)</f>
        <v>382.44499999999999</v>
      </c>
      <c r="E7" s="483">
        <f>HLOOKUP($A7,'PARKS_Alloc 3YR-AVG'!$C$8:$Y$15,8,FALSE)</f>
        <v>0</v>
      </c>
      <c r="F7" s="484">
        <f t="shared" si="0"/>
        <v>269266.41210000007</v>
      </c>
      <c r="H7" s="717" t="s">
        <v>2523</v>
      </c>
      <c r="I7" s="717" t="s">
        <v>2564</v>
      </c>
      <c r="J7" s="718" t="s">
        <v>2647</v>
      </c>
      <c r="K7" s="719">
        <v>22</v>
      </c>
      <c r="L7" s="719">
        <v>8030</v>
      </c>
      <c r="M7" s="719">
        <v>1932</v>
      </c>
      <c r="N7" s="720">
        <f t="shared" si="1"/>
        <v>0.24059775840597758</v>
      </c>
      <c r="O7" s="721">
        <v>35</v>
      </c>
      <c r="Q7" s="485" t="s">
        <v>2526</v>
      </c>
      <c r="R7" s="485" t="s">
        <v>772</v>
      </c>
      <c r="S7" s="486" t="s">
        <v>1177</v>
      </c>
      <c r="T7" s="487">
        <v>686</v>
      </c>
      <c r="V7" s="477" t="s">
        <v>2524</v>
      </c>
      <c r="W7" s="790">
        <v>17484.889444444445</v>
      </c>
      <c r="X7" s="790">
        <v>7459</v>
      </c>
      <c r="Y7" s="790">
        <v>16462.996666666666</v>
      </c>
      <c r="Z7" s="790"/>
      <c r="AA7" s="790"/>
      <c r="AB7" s="790">
        <v>854</v>
      </c>
      <c r="AC7" s="790"/>
      <c r="AD7" s="790">
        <v>132.79999999999998</v>
      </c>
      <c r="AE7" s="790">
        <v>34934.686111111114</v>
      </c>
      <c r="AH7" s="715" t="s">
        <v>2539</v>
      </c>
      <c r="AI7" s="714" t="s">
        <v>1153</v>
      </c>
    </row>
    <row r="8" spans="1:35" ht="15.75" x14ac:dyDescent="0.25">
      <c r="A8" s="482" t="s">
        <v>2523</v>
      </c>
      <c r="B8" s="483">
        <f>HLOOKUP($A8,'PARKS_Alloc 3YR-AVG'!$C$8:$Y$15,5,FALSE)</f>
        <v>264471.64450000005</v>
      </c>
      <c r="C8" s="483">
        <f>HLOOKUP($A8,'PARKS_Alloc 3YR-AVG'!$C$8:$Y$15,6,FALSE)</f>
        <v>215808.25</v>
      </c>
      <c r="D8" s="483">
        <f>HLOOKUP($A8,'PARKS_Alloc 3YR-AVG'!$C$8:$Y$15,7,FALSE)</f>
        <v>2185.4</v>
      </c>
      <c r="E8" s="483">
        <f>HLOOKUP($A8,'PARKS_Alloc 3YR-AVG'!$C$8:$Y$15,8,FALSE)</f>
        <v>0</v>
      </c>
      <c r="F8" s="484">
        <f t="shared" si="0"/>
        <v>482465.29450000008</v>
      </c>
      <c r="H8" s="717" t="s">
        <v>2542</v>
      </c>
      <c r="I8" s="717" t="s">
        <v>2539</v>
      </c>
      <c r="J8" s="718" t="s">
        <v>1153</v>
      </c>
      <c r="K8" s="719">
        <v>79</v>
      </c>
      <c r="L8" s="719">
        <v>28835</v>
      </c>
      <c r="M8" s="719">
        <v>5815</v>
      </c>
      <c r="N8" s="720">
        <f t="shared" si="1"/>
        <v>0.20166464366221606</v>
      </c>
      <c r="O8" s="721">
        <v>30</v>
      </c>
      <c r="Q8" s="485" t="s">
        <v>2526</v>
      </c>
      <c r="R8" s="485" t="s">
        <v>772</v>
      </c>
      <c r="S8" s="486" t="s">
        <v>1177</v>
      </c>
      <c r="T8" s="487">
        <v>47.75</v>
      </c>
      <c r="V8" s="477" t="s">
        <v>2518</v>
      </c>
      <c r="W8" s="790">
        <v>22766.305555555551</v>
      </c>
      <c r="X8" s="790"/>
      <c r="Y8" s="790">
        <v>8</v>
      </c>
      <c r="Z8" s="790"/>
      <c r="AA8" s="790"/>
      <c r="AB8" s="790">
        <v>5342</v>
      </c>
      <c r="AC8" s="790">
        <v>99</v>
      </c>
      <c r="AD8" s="790">
        <v>9</v>
      </c>
      <c r="AE8" s="790">
        <v>28224.305555555551</v>
      </c>
      <c r="AH8" s="715" t="s">
        <v>157</v>
      </c>
      <c r="AI8" s="714" t="s">
        <v>1156</v>
      </c>
    </row>
    <row r="9" spans="1:35" ht="15.75" x14ac:dyDescent="0.25">
      <c r="A9" s="482" t="s">
        <v>2524</v>
      </c>
      <c r="B9" s="483">
        <f>HLOOKUP($A9,'PARKS_Alloc 3YR-AVG'!$C$8:$Y$15,5,FALSE)</f>
        <v>282837.74609999999</v>
      </c>
      <c r="C9" s="483">
        <f>HLOOKUP($A9,'PARKS_Alloc 3YR-AVG'!$C$8:$Y$15,6,FALSE)</f>
        <v>154125.33499999999</v>
      </c>
      <c r="D9" s="483">
        <f>HLOOKUP($A9,'PARKS_Alloc 3YR-AVG'!$C$8:$Y$15,7,FALSE)</f>
        <v>1092.7</v>
      </c>
      <c r="E9" s="483">
        <f>HLOOKUP($A9,'PARKS_Alloc 3YR-AVG'!$C$8:$Y$15,8,FALSE)</f>
        <v>0</v>
      </c>
      <c r="F9" s="484">
        <f t="shared" si="0"/>
        <v>438055.78109999996</v>
      </c>
      <c r="H9" s="717" t="s">
        <v>2542</v>
      </c>
      <c r="I9" s="717" t="s">
        <v>2564</v>
      </c>
      <c r="J9" s="718" t="s">
        <v>2647</v>
      </c>
      <c r="K9" s="719">
        <v>15</v>
      </c>
      <c r="L9" s="719">
        <v>5475</v>
      </c>
      <c r="M9" s="719">
        <v>1644</v>
      </c>
      <c r="N9" s="720">
        <f t="shared" si="1"/>
        <v>0.30027397260273975</v>
      </c>
      <c r="O9" s="721">
        <v>35</v>
      </c>
      <c r="Q9" s="485" t="s">
        <v>1235</v>
      </c>
      <c r="R9" s="485" t="s">
        <v>772</v>
      </c>
      <c r="S9" s="486" t="s">
        <v>1177</v>
      </c>
      <c r="T9" s="487">
        <v>80.25</v>
      </c>
      <c r="V9" s="477" t="s">
        <v>2519</v>
      </c>
      <c r="W9" s="790">
        <v>294</v>
      </c>
      <c r="X9" s="790"/>
      <c r="Y9" s="790">
        <v>94</v>
      </c>
      <c r="Z9" s="790"/>
      <c r="AA9" s="790"/>
      <c r="AB9" s="790">
        <v>80</v>
      </c>
      <c r="AC9" s="790">
        <v>7057.9090909090919</v>
      </c>
      <c r="AD9" s="790">
        <v>17</v>
      </c>
      <c r="AE9" s="790">
        <v>7542.9090909090919</v>
      </c>
      <c r="AH9" s="715" t="s">
        <v>2560</v>
      </c>
      <c r="AI9" s="714" t="s">
        <v>1155</v>
      </c>
    </row>
    <row r="10" spans="1:35" ht="15.75" x14ac:dyDescent="0.25">
      <c r="A10" s="482" t="s">
        <v>2518</v>
      </c>
      <c r="B10" s="483">
        <f>HLOOKUP($A10,'PARKS_Alloc 3YR-AVG'!$C$8:$Y$15,5,FALSE)</f>
        <v>162643.64111139972</v>
      </c>
      <c r="C10" s="483">
        <f>HLOOKUP($A10,'PARKS_Alloc 3YR-AVG'!$C$8:$Y$15,6,FALSE)</f>
        <v>113094.45000000001</v>
      </c>
      <c r="D10" s="483">
        <f>HLOOKUP($A10,'PARKS_Alloc 3YR-AVG'!$C$8:$Y$15,7,FALSE)</f>
        <v>546.35</v>
      </c>
      <c r="E10" s="483">
        <f>HLOOKUP($A10,'PARKS_Alloc 3YR-AVG'!$C$8:$Y$15,8,FALSE)</f>
        <v>0</v>
      </c>
      <c r="F10" s="484">
        <f t="shared" si="0"/>
        <v>276284.44111139968</v>
      </c>
      <c r="H10" s="717" t="s">
        <v>2543</v>
      </c>
      <c r="I10" s="717" t="s">
        <v>2539</v>
      </c>
      <c r="J10" s="718" t="s">
        <v>1153</v>
      </c>
      <c r="K10" s="719">
        <v>32</v>
      </c>
      <c r="L10" s="719">
        <v>11680</v>
      </c>
      <c r="M10" s="719">
        <v>355</v>
      </c>
      <c r="N10" s="720">
        <f t="shared" si="1"/>
        <v>3.0393835616438356E-2</v>
      </c>
      <c r="O10" s="721">
        <v>30</v>
      </c>
      <c r="Q10" s="485" t="s">
        <v>2516</v>
      </c>
      <c r="R10" s="485" t="s">
        <v>772</v>
      </c>
      <c r="S10" s="486" t="s">
        <v>1177</v>
      </c>
      <c r="T10" s="487">
        <v>2</v>
      </c>
      <c r="V10" s="477" t="s">
        <v>2526</v>
      </c>
      <c r="W10" s="790">
        <v>24599.277777777777</v>
      </c>
      <c r="X10" s="790">
        <v>10265</v>
      </c>
      <c r="Y10" s="790">
        <v>2308.4133333333334</v>
      </c>
      <c r="Z10" s="790">
        <v>14692.166666666666</v>
      </c>
      <c r="AA10" s="790"/>
      <c r="AB10" s="790">
        <v>8821</v>
      </c>
      <c r="AC10" s="790"/>
      <c r="AD10" s="790">
        <v>699.33333333333337</v>
      </c>
      <c r="AE10" s="790">
        <v>51120.191111111111</v>
      </c>
      <c r="AH10" s="715" t="s">
        <v>2562</v>
      </c>
      <c r="AI10" s="712" t="s">
        <v>1205</v>
      </c>
    </row>
    <row r="11" spans="1:35" ht="15.75" x14ac:dyDescent="0.25">
      <c r="A11" s="482" t="s">
        <v>2519</v>
      </c>
      <c r="B11" s="483">
        <f>HLOOKUP($A11,'PARKS_Alloc 3YR-AVG'!$C$8:$Y$15,5,FALSE)</f>
        <v>207845.7451</v>
      </c>
      <c r="C11" s="483">
        <f>HLOOKUP($A11,'PARKS_Alloc 3YR-AVG'!$C$8:$Y$15,6,FALSE)</f>
        <v>133445.98750000002</v>
      </c>
      <c r="D11" s="483">
        <f>HLOOKUP($A11,'PARKS_Alloc 3YR-AVG'!$C$8:$Y$15,7,FALSE)</f>
        <v>874.1600000000002</v>
      </c>
      <c r="E11" s="483">
        <f>HLOOKUP($A11,'PARKS_Alloc 3YR-AVG'!$C$8:$Y$15,8,FALSE)</f>
        <v>0</v>
      </c>
      <c r="F11" s="484">
        <f t="shared" si="0"/>
        <v>342165.89259999996</v>
      </c>
      <c r="H11" s="717" t="s">
        <v>2544</v>
      </c>
      <c r="I11" s="717" t="s">
        <v>157</v>
      </c>
      <c r="J11" s="718" t="s">
        <v>1156</v>
      </c>
      <c r="K11" s="719">
        <v>6</v>
      </c>
      <c r="L11" s="719">
        <v>2190</v>
      </c>
      <c r="M11" s="719">
        <v>209</v>
      </c>
      <c r="N11" s="720">
        <f t="shared" si="1"/>
        <v>9.5433789954337905E-2</v>
      </c>
      <c r="O11" s="721">
        <v>50</v>
      </c>
      <c r="Q11" s="485" t="s">
        <v>2523</v>
      </c>
      <c r="R11" s="485" t="s">
        <v>772</v>
      </c>
      <c r="S11" s="486" t="s">
        <v>1177</v>
      </c>
      <c r="T11" s="487">
        <v>37.333333333333336</v>
      </c>
      <c r="V11" s="477" t="s">
        <v>1202</v>
      </c>
      <c r="W11" s="790">
        <v>77733.316666666666</v>
      </c>
      <c r="X11" s="790">
        <v>35962</v>
      </c>
      <c r="Y11" s="790">
        <v>8197.0166666666664</v>
      </c>
      <c r="Z11" s="790">
        <v>35508.633333333324</v>
      </c>
      <c r="AA11" s="790"/>
      <c r="AB11" s="790"/>
      <c r="AC11" s="790"/>
      <c r="AD11" s="790">
        <v>2009.7121212121212</v>
      </c>
      <c r="AE11" s="790">
        <v>123448.67878787877</v>
      </c>
      <c r="AH11" s="715" t="s">
        <v>2565</v>
      </c>
      <c r="AI11" s="714" t="s">
        <v>2646</v>
      </c>
    </row>
    <row r="12" spans="1:35" ht="15.75" x14ac:dyDescent="0.25">
      <c r="A12" s="482" t="s">
        <v>2525</v>
      </c>
      <c r="B12" s="483">
        <f>HLOOKUP($A12,'PARKS_Alloc 3YR-AVG'!$C$8:$Y$15,5,FALSE)</f>
        <v>23640.5645</v>
      </c>
      <c r="C12" s="483">
        <f>HLOOKUP($A12,'PARKS_Alloc 3YR-AVG'!$C$8:$Y$15,6,FALSE)</f>
        <v>51274.947500000009</v>
      </c>
      <c r="D12" s="483">
        <f>HLOOKUP($A12,'PARKS_Alloc 3YR-AVG'!$C$8:$Y$15,7,FALSE)</f>
        <v>0</v>
      </c>
      <c r="E12" s="483">
        <f>HLOOKUP($A12,'PARKS_Alloc 3YR-AVG'!$C$8:$Y$15,8,FALSE)</f>
        <v>0</v>
      </c>
      <c r="F12" s="484">
        <f t="shared" si="0"/>
        <v>74915.512000000017</v>
      </c>
      <c r="H12" s="717" t="s">
        <v>2544</v>
      </c>
      <c r="I12" s="717" t="s">
        <v>412</v>
      </c>
      <c r="J12" s="718" t="s">
        <v>2656</v>
      </c>
      <c r="K12" s="719">
        <v>1</v>
      </c>
      <c r="L12" s="719">
        <v>365</v>
      </c>
      <c r="M12" s="719">
        <v>0</v>
      </c>
      <c r="N12" s="720">
        <f t="shared" si="1"/>
        <v>0</v>
      </c>
      <c r="O12" s="721">
        <v>50</v>
      </c>
      <c r="Q12" s="485" t="s">
        <v>2523</v>
      </c>
      <c r="R12" s="485" t="s">
        <v>772</v>
      </c>
      <c r="S12" s="486" t="s">
        <v>1177</v>
      </c>
      <c r="T12" s="487">
        <v>12</v>
      </c>
      <c r="V12" s="477" t="s">
        <v>1206</v>
      </c>
      <c r="W12" s="790">
        <v>62.666666666666664</v>
      </c>
      <c r="X12" s="790">
        <v>230</v>
      </c>
      <c r="Y12" s="790">
        <v>44</v>
      </c>
      <c r="Z12" s="790"/>
      <c r="AA12" s="790"/>
      <c r="AB12" s="790">
        <v>2</v>
      </c>
      <c r="AC12" s="790"/>
      <c r="AD12" s="790">
        <v>9</v>
      </c>
      <c r="AE12" s="790">
        <v>117.66666666666666</v>
      </c>
      <c r="AH12" s="715" t="s">
        <v>2564</v>
      </c>
      <c r="AI12" s="714" t="s">
        <v>2647</v>
      </c>
    </row>
    <row r="13" spans="1:35" ht="15.75" x14ac:dyDescent="0.25">
      <c r="A13" s="482" t="s">
        <v>2526</v>
      </c>
      <c r="B13" s="483">
        <f>HLOOKUP($A13,'PARKS_Alloc 3YR-AVG'!$C$8:$Y$15,5,FALSE)</f>
        <v>449604.52740000002</v>
      </c>
      <c r="C13" s="483">
        <f>HLOOKUP($A13,'PARKS_Alloc 3YR-AVG'!$C$8:$Y$15,6,FALSE)</f>
        <v>435910.81099999999</v>
      </c>
      <c r="D13" s="483">
        <f>HLOOKUP($A13,'PARKS_Alloc 3YR-AVG'!$C$8:$Y$15,7,FALSE)</f>
        <v>5463.5</v>
      </c>
      <c r="E13" s="483">
        <f>HLOOKUP($A13,'PARKS_Alloc 3YR-AVG'!$C$8:$Y$15,8,FALSE)</f>
        <v>0</v>
      </c>
      <c r="F13" s="484">
        <f t="shared" si="0"/>
        <v>890978.83840000001</v>
      </c>
      <c r="H13" s="717" t="s">
        <v>2544</v>
      </c>
      <c r="I13" s="717" t="s">
        <v>392</v>
      </c>
      <c r="J13" s="718" t="s">
        <v>2655</v>
      </c>
      <c r="K13" s="719">
        <v>8</v>
      </c>
      <c r="L13" s="719">
        <v>2920</v>
      </c>
      <c r="M13" s="719">
        <v>237</v>
      </c>
      <c r="N13" s="720">
        <f t="shared" si="1"/>
        <v>8.1164383561643835E-2</v>
      </c>
      <c r="O13" s="721">
        <v>40</v>
      </c>
      <c r="Q13" s="485" t="s">
        <v>2517</v>
      </c>
      <c r="R13" s="485" t="s">
        <v>772</v>
      </c>
      <c r="S13" s="486" t="s">
        <v>1177</v>
      </c>
      <c r="T13" s="487">
        <v>4</v>
      </c>
      <c r="V13" s="477" t="s">
        <v>1209</v>
      </c>
      <c r="W13" s="790">
        <v>6539.9466666666667</v>
      </c>
      <c r="X13" s="790">
        <v>9675</v>
      </c>
      <c r="Y13" s="790">
        <v>1464.8666666666668</v>
      </c>
      <c r="Z13" s="790"/>
      <c r="AA13" s="790">
        <v>2752</v>
      </c>
      <c r="AB13" s="790">
        <v>1864.5</v>
      </c>
      <c r="AC13" s="790"/>
      <c r="AD13" s="790">
        <v>255</v>
      </c>
      <c r="AE13" s="790">
        <v>12876.313333333334</v>
      </c>
      <c r="AH13" s="715" t="s">
        <v>2569</v>
      </c>
      <c r="AI13" s="714" t="s">
        <v>2648</v>
      </c>
    </row>
    <row r="14" spans="1:35" ht="15.75" x14ac:dyDescent="0.25">
      <c r="A14" s="482" t="s">
        <v>1202</v>
      </c>
      <c r="B14" s="483">
        <f>HLOOKUP($A14,'PARKS_Alloc 3YR-AVG'!$C$8:$Y$15,5,FALSE)</f>
        <v>1239220.1429999999</v>
      </c>
      <c r="C14" s="483">
        <f>HLOOKUP($A14,'PARKS_Alloc 3YR-AVG'!$C$8:$Y$15,6,FALSE)</f>
        <v>1798645.3912000002</v>
      </c>
      <c r="D14" s="483">
        <f>HLOOKUP($A14,'PARKS_Alloc 3YR-AVG'!$C$8:$Y$15,7,FALSE)</f>
        <v>313238.84550000005</v>
      </c>
      <c r="E14" s="483">
        <f>HLOOKUP($A14,'PARKS_Alloc 3YR-AVG'!$C$8:$Y$15,8,FALSE)</f>
        <v>0</v>
      </c>
      <c r="F14" s="484">
        <f t="shared" si="0"/>
        <v>3351104.3797000004</v>
      </c>
      <c r="H14" s="717" t="s">
        <v>2544</v>
      </c>
      <c r="I14" s="717" t="s">
        <v>2539</v>
      </c>
      <c r="J14" s="718" t="s">
        <v>1153</v>
      </c>
      <c r="K14" s="719">
        <v>18</v>
      </c>
      <c r="L14" s="719">
        <v>6570</v>
      </c>
      <c r="M14" s="719">
        <v>349</v>
      </c>
      <c r="N14" s="720">
        <f t="shared" si="1"/>
        <v>5.3120243531202434E-2</v>
      </c>
      <c r="O14" s="721">
        <v>30</v>
      </c>
      <c r="Q14" s="485" t="s">
        <v>2524</v>
      </c>
      <c r="R14" s="485" t="s">
        <v>772</v>
      </c>
      <c r="S14" s="486" t="s">
        <v>1177</v>
      </c>
      <c r="T14" s="487">
        <v>74.75</v>
      </c>
      <c r="V14" s="477" t="s">
        <v>111</v>
      </c>
      <c r="W14" s="790">
        <v>469.34722222222223</v>
      </c>
      <c r="X14" s="790">
        <v>355</v>
      </c>
      <c r="Y14" s="790">
        <v>78</v>
      </c>
      <c r="Z14" s="790"/>
      <c r="AA14" s="790"/>
      <c r="AB14" s="790">
        <v>3</v>
      </c>
      <c r="AC14" s="790"/>
      <c r="AD14" s="790">
        <v>35.666666666666664</v>
      </c>
      <c r="AE14" s="790">
        <v>586.0138888888888</v>
      </c>
      <c r="AH14" s="715" t="s">
        <v>2650</v>
      </c>
      <c r="AI14" s="714" t="s">
        <v>2649</v>
      </c>
    </row>
    <row r="15" spans="1:35" ht="15.75" x14ac:dyDescent="0.25">
      <c r="A15" s="482" t="s">
        <v>1206</v>
      </c>
      <c r="B15" s="483">
        <f>HLOOKUP($A15,'PARKS_Alloc 3YR-AVG'!$C$8:$Y$15,5,FALSE)</f>
        <v>47991.384000000005</v>
      </c>
      <c r="C15" s="483">
        <f>HLOOKUP($A15,'PARKS_Alloc 3YR-AVG'!$C$8:$Y$15,6,FALSE)</f>
        <v>57208.308500000006</v>
      </c>
      <c r="D15" s="483">
        <f>HLOOKUP($A15,'PARKS_Alloc 3YR-AVG'!$C$8:$Y$15,7,FALSE)</f>
        <v>1813.8820000000003</v>
      </c>
      <c r="E15" s="483">
        <f>HLOOKUP($A15,'PARKS_Alloc 3YR-AVG'!$C$8:$Y$15,8,FALSE)</f>
        <v>0</v>
      </c>
      <c r="F15" s="484">
        <f t="shared" si="0"/>
        <v>107013.5745</v>
      </c>
      <c r="H15" s="717" t="s">
        <v>2544</v>
      </c>
      <c r="I15" s="717" t="s">
        <v>2560</v>
      </c>
      <c r="J15" s="718" t="s">
        <v>1155</v>
      </c>
      <c r="K15" s="719">
        <v>117</v>
      </c>
      <c r="L15" s="719">
        <v>42705</v>
      </c>
      <c r="M15" s="719">
        <v>6931</v>
      </c>
      <c r="N15" s="720">
        <f t="shared" si="1"/>
        <v>0.1622994965460719</v>
      </c>
      <c r="O15" s="721">
        <v>40</v>
      </c>
      <c r="Q15" s="485" t="s">
        <v>2524</v>
      </c>
      <c r="R15" s="485" t="s">
        <v>772</v>
      </c>
      <c r="S15" s="486" t="s">
        <v>1177</v>
      </c>
      <c r="T15" s="487">
        <v>21.5</v>
      </c>
      <c r="V15" s="477" t="s">
        <v>3512</v>
      </c>
      <c r="W15" s="790">
        <v>65.2</v>
      </c>
      <c r="X15" s="790"/>
      <c r="Y15" s="790"/>
      <c r="Z15" s="790"/>
      <c r="AA15" s="790"/>
      <c r="AB15" s="790"/>
      <c r="AC15" s="790"/>
      <c r="AD15" s="790"/>
      <c r="AE15" s="790">
        <v>65.2</v>
      </c>
    </row>
    <row r="16" spans="1:35" ht="15.75" x14ac:dyDescent="0.25">
      <c r="A16" s="482" t="s">
        <v>1209</v>
      </c>
      <c r="B16" s="483">
        <f>HLOOKUP($A16,'PARKS_Alloc 3YR-AVG'!$C$8:$Y$15,5,FALSE)</f>
        <v>292646.91399999999</v>
      </c>
      <c r="C16" s="483">
        <f>HLOOKUP($A16,'PARKS_Alloc 3YR-AVG'!$C$8:$Y$15,6,FALSE)</f>
        <v>302189.46309999999</v>
      </c>
      <c r="D16" s="483">
        <f>HLOOKUP($A16,'PARKS_Alloc 3YR-AVG'!$C$8:$Y$15,7,FALSE)</f>
        <v>5463.5</v>
      </c>
      <c r="E16" s="483">
        <f>HLOOKUP($A16,'PARKS_Alloc 3YR-AVG'!$C$8:$Y$15,8,FALSE)</f>
        <v>0</v>
      </c>
      <c r="F16" s="484">
        <f t="shared" si="0"/>
        <v>600299.87709999993</v>
      </c>
      <c r="H16" s="717" t="s">
        <v>2544</v>
      </c>
      <c r="I16" s="717" t="s">
        <v>2564</v>
      </c>
      <c r="J16" s="718" t="s">
        <v>2647</v>
      </c>
      <c r="K16" s="719">
        <v>9</v>
      </c>
      <c r="L16" s="719">
        <v>3285</v>
      </c>
      <c r="M16" s="719">
        <v>425</v>
      </c>
      <c r="N16" s="720">
        <f t="shared" si="1"/>
        <v>0.12937595129375951</v>
      </c>
      <c r="O16" s="721">
        <v>35</v>
      </c>
      <c r="Q16" s="485" t="s">
        <v>2518</v>
      </c>
      <c r="R16" s="485" t="s">
        <v>772</v>
      </c>
      <c r="S16" s="486" t="s">
        <v>1177</v>
      </c>
      <c r="T16" s="487">
        <v>1</v>
      </c>
      <c r="V16" s="477" t="s">
        <v>1217</v>
      </c>
      <c r="W16" s="790">
        <v>62517.486060606061</v>
      </c>
      <c r="X16" s="790">
        <v>29280</v>
      </c>
      <c r="Y16" s="790">
        <v>1051.2666666666667</v>
      </c>
      <c r="Z16" s="791">
        <f>14233.54+5</f>
        <v>14238.54</v>
      </c>
      <c r="AA16" s="790"/>
      <c r="AB16" s="790"/>
      <c r="AC16" s="790"/>
      <c r="AD16" s="790">
        <v>1695.3333333333333</v>
      </c>
      <c r="AE16" s="790">
        <v>79497.626060606068</v>
      </c>
    </row>
    <row r="17" spans="1:31" ht="15.75" x14ac:dyDescent="0.25">
      <c r="A17" s="482" t="s">
        <v>2527</v>
      </c>
      <c r="B17" s="483">
        <f>HLOOKUP($A17,'PARKS_Alloc 3YR-AVG'!$C$8:$Y$15,5,FALSE)</f>
        <v>47991.384000000005</v>
      </c>
      <c r="C17" s="483">
        <f>HLOOKUP($A17,'PARKS_Alloc 3YR-AVG'!$C$8:$Y$15,6,FALSE)</f>
        <v>39446.47</v>
      </c>
      <c r="D17" s="483">
        <f>HLOOKUP($A17,'PARKS_Alloc 3YR-AVG'!$C$8:$Y$15,7,FALSE)</f>
        <v>928.79500000000007</v>
      </c>
      <c r="E17" s="483">
        <f>HLOOKUP($A17,'PARKS_Alloc 3YR-AVG'!$C$8:$Y$15,8,FALSE)</f>
        <v>0</v>
      </c>
      <c r="F17" s="484">
        <f t="shared" si="0"/>
        <v>88366.649000000005</v>
      </c>
      <c r="H17" s="717" t="s">
        <v>2544</v>
      </c>
      <c r="I17" s="717" t="s">
        <v>2569</v>
      </c>
      <c r="J17" s="718" t="s">
        <v>2648</v>
      </c>
      <c r="K17" s="719">
        <v>20</v>
      </c>
      <c r="L17" s="719">
        <v>7300</v>
      </c>
      <c r="M17" s="719">
        <v>1524</v>
      </c>
      <c r="N17" s="720">
        <f t="shared" si="1"/>
        <v>0.20876712328767122</v>
      </c>
      <c r="O17" s="721">
        <v>45</v>
      </c>
      <c r="Q17" s="485" t="s">
        <v>111</v>
      </c>
      <c r="R17" s="485" t="s">
        <v>772</v>
      </c>
      <c r="S17" s="486" t="s">
        <v>1177</v>
      </c>
      <c r="T17" s="487">
        <v>45</v>
      </c>
      <c r="V17" s="477" t="s">
        <v>2521</v>
      </c>
      <c r="W17" s="790"/>
      <c r="X17" s="790"/>
      <c r="Y17" s="790"/>
      <c r="Z17" s="790"/>
      <c r="AA17" s="790"/>
      <c r="AB17" s="790"/>
      <c r="AC17" s="790">
        <v>42.6</v>
      </c>
      <c r="AD17" s="790">
        <v>1</v>
      </c>
      <c r="AE17" s="790">
        <v>43.6</v>
      </c>
    </row>
    <row r="18" spans="1:31" ht="15.75" x14ac:dyDescent="0.25">
      <c r="A18" s="482" t="s">
        <v>2531</v>
      </c>
      <c r="B18" s="483">
        <f>HLOOKUP($A18,'PARKS_Alloc 3YR-AVG'!$C$8:$Y$15,5,FALSE)</f>
        <v>0</v>
      </c>
      <c r="C18" s="483">
        <f>HLOOKUP($A18,'PARKS_Alloc 3YR-AVG'!$C$8:$Y$15,6,FALSE)</f>
        <v>150792.6</v>
      </c>
      <c r="D18" s="483">
        <f>HLOOKUP($A18,'PARKS_Alloc 3YR-AVG'!$C$8:$Y$15,7,FALSE)</f>
        <v>670.91780000000017</v>
      </c>
      <c r="E18" s="483">
        <f>HLOOKUP($A18,'PARKS_Alloc 3YR-AVG'!$C$8:$Y$15,8,FALSE)</f>
        <v>0</v>
      </c>
      <c r="F18" s="484">
        <f t="shared" si="0"/>
        <v>151463.5178</v>
      </c>
      <c r="H18" s="717" t="s">
        <v>1219</v>
      </c>
      <c r="I18" s="717" t="s">
        <v>157</v>
      </c>
      <c r="J18" s="718" t="s">
        <v>1156</v>
      </c>
      <c r="K18" s="719">
        <v>48</v>
      </c>
      <c r="L18" s="719">
        <v>17520</v>
      </c>
      <c r="M18" s="719">
        <v>12312</v>
      </c>
      <c r="N18" s="720">
        <f t="shared" si="1"/>
        <v>0.70273972602739732</v>
      </c>
      <c r="O18" s="721">
        <v>45</v>
      </c>
      <c r="Q18" s="485" t="s">
        <v>111</v>
      </c>
      <c r="R18" s="485" t="s">
        <v>772</v>
      </c>
      <c r="S18" s="486" t="s">
        <v>1177</v>
      </c>
      <c r="T18" s="487">
        <v>3</v>
      </c>
      <c r="V18" s="477" t="s">
        <v>2520</v>
      </c>
      <c r="W18" s="790">
        <v>19314.149999999998</v>
      </c>
      <c r="X18" s="790"/>
      <c r="Y18" s="790"/>
      <c r="Z18" s="790"/>
      <c r="AA18" s="790"/>
      <c r="AB18" s="790">
        <v>66</v>
      </c>
      <c r="AC18" s="790">
        <v>5498.4000000000015</v>
      </c>
      <c r="AD18" s="790">
        <v>168.16</v>
      </c>
      <c r="AE18" s="790">
        <v>25046.71</v>
      </c>
    </row>
    <row r="19" spans="1:31" ht="15.75" x14ac:dyDescent="0.25">
      <c r="A19" s="482" t="s">
        <v>2529</v>
      </c>
      <c r="B19" s="483">
        <f>HLOOKUP($A19,'PARKS_Alloc 3YR-AVG'!$C$8:$Y$15,5,FALSE)</f>
        <v>1365453.2178000002</v>
      </c>
      <c r="C19" s="483">
        <f>HLOOKUP($A19,'PARKS_Alloc 3YR-AVG'!$C$8:$Y$15,6,FALSE)</f>
        <v>720117.71020000009</v>
      </c>
      <c r="D19" s="483">
        <f>HLOOKUP($A19,'PARKS_Alloc 3YR-AVG'!$C$8:$Y$15,7,FALSE)</f>
        <v>15451.870700000001</v>
      </c>
      <c r="E19" s="483">
        <f>HLOOKUP($A19,'PARKS_Alloc 3YR-AVG'!$C$8:$Y$15,8,FALSE)</f>
        <v>0</v>
      </c>
      <c r="F19" s="484">
        <f t="shared" si="0"/>
        <v>2101022.7987000002</v>
      </c>
      <c r="H19" s="717" t="s">
        <v>1219</v>
      </c>
      <c r="I19" s="717" t="s">
        <v>412</v>
      </c>
      <c r="J19" s="718" t="s">
        <v>2656</v>
      </c>
      <c r="K19" s="719">
        <v>4</v>
      </c>
      <c r="L19" s="719">
        <v>1460</v>
      </c>
      <c r="M19" s="719">
        <v>311</v>
      </c>
      <c r="N19" s="720">
        <f t="shared" si="1"/>
        <v>0.213013698630137</v>
      </c>
      <c r="O19" s="721">
        <v>45</v>
      </c>
      <c r="Q19" s="485" t="s">
        <v>1209</v>
      </c>
      <c r="R19" s="485" t="s">
        <v>772</v>
      </c>
      <c r="S19" s="486" t="s">
        <v>1177</v>
      </c>
      <c r="T19" s="487">
        <v>42</v>
      </c>
      <c r="V19" s="793" t="s">
        <v>763</v>
      </c>
      <c r="W19" s="792">
        <f>SUM(W2:W18)</f>
        <v>251352.59661616158</v>
      </c>
      <c r="X19" s="792">
        <f t="shared" ref="X19:AE19" si="2">SUM(X2:X18)</f>
        <v>101309</v>
      </c>
      <c r="Y19" s="792">
        <f t="shared" si="2"/>
        <v>37480.460000000006</v>
      </c>
      <c r="Z19" s="792">
        <f t="shared" si="2"/>
        <v>64439.339999999989</v>
      </c>
      <c r="AA19" s="792">
        <f t="shared" si="2"/>
        <v>2949</v>
      </c>
      <c r="AB19" s="792">
        <f t="shared" si="2"/>
        <v>18531.5</v>
      </c>
      <c r="AC19" s="792">
        <f t="shared" si="2"/>
        <v>18228.109090909093</v>
      </c>
      <c r="AD19" s="792">
        <f t="shared" si="2"/>
        <v>23469.97101010101</v>
      </c>
      <c r="AE19" s="792">
        <f t="shared" si="2"/>
        <v>416450.92116161616</v>
      </c>
    </row>
    <row r="20" spans="1:31" ht="15.75" x14ac:dyDescent="0.25">
      <c r="A20" s="482" t="s">
        <v>2530</v>
      </c>
      <c r="B20" s="483">
        <f>HLOOKUP($A20,'PARKS_Alloc 3YR-AVG'!$C$8:$Y$15,5,FALSE)</f>
        <v>443507.26140000008</v>
      </c>
      <c r="C20" s="483">
        <f>HLOOKUP($A20,'PARKS_Alloc 3YR-AVG'!$C$8:$Y$15,6,FALSE)</f>
        <v>207971.40560000003</v>
      </c>
      <c r="D20" s="483">
        <f>HLOOKUP($A20,'PARKS_Alloc 3YR-AVG'!$C$8:$Y$15,7,FALSE)</f>
        <v>14371.190400000001</v>
      </c>
      <c r="E20" s="483">
        <f>HLOOKUP($A20,'PARKS_Alloc 3YR-AVG'!$C$8:$Y$15,8,FALSE)</f>
        <v>0</v>
      </c>
      <c r="F20" s="484">
        <f t="shared" si="0"/>
        <v>665849.8574000001</v>
      </c>
      <c r="H20" s="717" t="s">
        <v>1219</v>
      </c>
      <c r="I20" s="717" t="s">
        <v>392</v>
      </c>
      <c r="J20" s="718" t="s">
        <v>2655</v>
      </c>
      <c r="K20" s="719">
        <v>7</v>
      </c>
      <c r="L20" s="719">
        <v>2555</v>
      </c>
      <c r="M20" s="719">
        <v>67</v>
      </c>
      <c r="N20" s="720">
        <f t="shared" si="1"/>
        <v>2.6223091976516635E-2</v>
      </c>
      <c r="O20" s="721">
        <v>40</v>
      </c>
      <c r="Q20" s="485" t="s">
        <v>1209</v>
      </c>
      <c r="R20" s="485" t="s">
        <v>772</v>
      </c>
      <c r="S20" s="486" t="s">
        <v>1177</v>
      </c>
      <c r="T20" s="487">
        <v>39.25</v>
      </c>
    </row>
    <row r="21" spans="1:31" ht="15.75" x14ac:dyDescent="0.25">
      <c r="A21" s="482" t="s">
        <v>1217</v>
      </c>
      <c r="B21" s="483">
        <f>HLOOKUP($A21,'PARKS_Alloc 3YR-AVG'!$C$8:$Y$15,5,FALSE)</f>
        <v>779381.38740000012</v>
      </c>
      <c r="C21" s="483">
        <f>HLOOKUP($A21,'PARKS_Alloc 3YR-AVG'!$C$8:$Y$15,6,FALSE)</f>
        <v>1069720.5190000001</v>
      </c>
      <c r="D21" s="483">
        <f>HLOOKUP($A21,'PARKS_Alloc 3YR-AVG'!$C$8:$Y$15,7,FALSE)</f>
        <v>5463.5</v>
      </c>
      <c r="E21" s="483">
        <f>HLOOKUP($A21,'PARKS_Alloc 3YR-AVG'!$C$8:$Y$15,8,FALSE)</f>
        <v>0</v>
      </c>
      <c r="F21" s="484">
        <f t="shared" si="0"/>
        <v>1854565.4064000002</v>
      </c>
      <c r="H21" s="717" t="s">
        <v>1219</v>
      </c>
      <c r="I21" s="717" t="s">
        <v>2565</v>
      </c>
      <c r="J21" s="718" t="s">
        <v>2646</v>
      </c>
      <c r="K21" s="719">
        <v>22</v>
      </c>
      <c r="L21" s="719">
        <v>8030</v>
      </c>
      <c r="M21" s="719">
        <v>5704</v>
      </c>
      <c r="N21" s="720">
        <f t="shared" si="1"/>
        <v>0.71033623910336241</v>
      </c>
      <c r="O21" s="721">
        <v>50</v>
      </c>
      <c r="Q21" s="485" t="s">
        <v>1217</v>
      </c>
      <c r="R21" s="485" t="s">
        <v>772</v>
      </c>
      <c r="S21" s="486" t="s">
        <v>1177</v>
      </c>
      <c r="T21" s="487">
        <v>1657.75</v>
      </c>
    </row>
    <row r="22" spans="1:31" ht="15.75" x14ac:dyDescent="0.25">
      <c r="A22" s="482" t="s">
        <v>2522</v>
      </c>
      <c r="B22" s="483">
        <f>HLOOKUP($A22,'PARKS_Alloc 3YR-AVG'!$C$8:$Y$15,5,FALSE)</f>
        <v>226728.69380000001</v>
      </c>
      <c r="C22" s="483">
        <f>HLOOKUP($A22,'PARKS_Alloc 3YR-AVG'!$C$8:$Y$15,6,FALSE)</f>
        <v>14342.780200000001</v>
      </c>
      <c r="D22" s="483">
        <f>HLOOKUP($A22,'PARKS_Alloc 3YR-AVG'!$C$8:$Y$15,7,FALSE)</f>
        <v>3352.4036000000001</v>
      </c>
      <c r="E22" s="483">
        <f>HLOOKUP($A22,'PARKS_Alloc 3YR-AVG'!$C$8:$Y$15,8,FALSE)</f>
        <v>0</v>
      </c>
      <c r="F22" s="484">
        <f t="shared" si="0"/>
        <v>244423.87760000001</v>
      </c>
      <c r="H22" s="717" t="s">
        <v>1219</v>
      </c>
      <c r="I22" s="717" t="s">
        <v>2567</v>
      </c>
      <c r="J22" s="718" t="s">
        <v>860</v>
      </c>
      <c r="K22" s="719">
        <v>2</v>
      </c>
      <c r="L22" s="719">
        <v>730</v>
      </c>
      <c r="M22" s="719">
        <v>220.08333333333331</v>
      </c>
      <c r="N22" s="720">
        <f t="shared" si="1"/>
        <v>0.30148401826484017</v>
      </c>
      <c r="O22" s="721">
        <v>135</v>
      </c>
      <c r="Q22" s="485" t="s">
        <v>1217</v>
      </c>
      <c r="R22" s="485" t="s">
        <v>772</v>
      </c>
      <c r="S22" s="486" t="s">
        <v>1177</v>
      </c>
      <c r="T22" s="487">
        <v>72.75</v>
      </c>
    </row>
    <row r="23" spans="1:31" ht="15.75" x14ac:dyDescent="0.25">
      <c r="A23" s="482" t="s">
        <v>2521</v>
      </c>
      <c r="B23" s="483">
        <f>HLOOKUP($A23,'PARKS_Alloc 3YR-AVG'!$C$8:$Y$15,5,FALSE)</f>
        <v>10940.1124</v>
      </c>
      <c r="C23" s="483">
        <f>HLOOKUP($A23,'PARKS_Alloc 3YR-AVG'!$C$8:$Y$15,6,FALSE)</f>
        <v>0</v>
      </c>
      <c r="D23" s="483">
        <f>HLOOKUP($A23,'PARKS_Alloc 3YR-AVG'!$C$8:$Y$15,7,FALSE)</f>
        <v>0</v>
      </c>
      <c r="E23" s="483">
        <f>HLOOKUP($A23,'PARKS_Alloc 3YR-AVG'!$C$8:$Y$15,8,FALSE)</f>
        <v>0</v>
      </c>
      <c r="F23" s="484">
        <f t="shared" si="0"/>
        <v>10940.1124</v>
      </c>
      <c r="H23" s="717" t="s">
        <v>1219</v>
      </c>
      <c r="I23" s="717" t="s">
        <v>2566</v>
      </c>
      <c r="J23" s="718" t="s">
        <v>861</v>
      </c>
      <c r="K23" s="719">
        <v>2</v>
      </c>
      <c r="L23" s="719">
        <v>730</v>
      </c>
      <c r="M23" s="719">
        <v>178.25</v>
      </c>
      <c r="N23" s="720">
        <f t="shared" si="1"/>
        <v>0.24417808219178083</v>
      </c>
      <c r="O23" s="721">
        <v>120</v>
      </c>
      <c r="Q23" s="485" t="s">
        <v>1202</v>
      </c>
      <c r="R23" s="485" t="s">
        <v>772</v>
      </c>
      <c r="S23" s="486" t="s">
        <v>1177</v>
      </c>
      <c r="T23" s="487">
        <v>1075.75</v>
      </c>
    </row>
    <row r="24" spans="1:31" ht="15.75" x14ac:dyDescent="0.25">
      <c r="A24" s="482" t="s">
        <v>2520</v>
      </c>
      <c r="B24" s="483">
        <f>HLOOKUP($A24,'PARKS_Alloc 3YR-AVG'!$C$8:$Y$15,5,FALSE)</f>
        <v>245909.94960000005</v>
      </c>
      <c r="C24" s="483">
        <f>HLOOKUP($A24,'PARKS_Alloc 3YR-AVG'!$C$8:$Y$15,6,FALSE)</f>
        <v>100938.16250000002</v>
      </c>
      <c r="D24" s="483">
        <f>HLOOKUP($A24,'PARKS_Alloc 3YR-AVG'!$C$8:$Y$15,7,FALSE)</f>
        <v>546.35</v>
      </c>
      <c r="E24" s="483">
        <f>HLOOKUP($A24,'PARKS_Alloc 3YR-AVG'!$C$8:$Y$15,8,FALSE)</f>
        <v>0</v>
      </c>
      <c r="F24" s="484">
        <f t="shared" si="0"/>
        <v>347394.46210000006</v>
      </c>
      <c r="H24" s="717" t="s">
        <v>1219</v>
      </c>
      <c r="I24" s="717" t="s">
        <v>2568</v>
      </c>
      <c r="J24" s="718" t="s">
        <v>862</v>
      </c>
      <c r="K24" s="719">
        <v>2</v>
      </c>
      <c r="L24" s="719">
        <v>730</v>
      </c>
      <c r="M24" s="719">
        <v>224.5</v>
      </c>
      <c r="N24" s="720">
        <f t="shared" si="1"/>
        <v>0.30753424657534245</v>
      </c>
      <c r="O24" s="721">
        <v>150</v>
      </c>
      <c r="Q24" s="485" t="s">
        <v>1202</v>
      </c>
      <c r="R24" s="485" t="s">
        <v>772</v>
      </c>
      <c r="S24" s="486" t="s">
        <v>1177</v>
      </c>
      <c r="T24" s="487">
        <v>153.25</v>
      </c>
    </row>
    <row r="25" spans="1:31" ht="15.75" x14ac:dyDescent="0.25">
      <c r="H25" s="717" t="s">
        <v>1219</v>
      </c>
      <c r="I25" s="717" t="s">
        <v>2560</v>
      </c>
      <c r="J25" s="718" t="s">
        <v>1155</v>
      </c>
      <c r="K25" s="719">
        <v>52</v>
      </c>
      <c r="L25" s="719">
        <v>18980</v>
      </c>
      <c r="M25" s="719">
        <v>8725</v>
      </c>
      <c r="N25" s="720">
        <f t="shared" si="1"/>
        <v>0.45969441517386722</v>
      </c>
      <c r="O25" s="721">
        <v>40</v>
      </c>
      <c r="Q25" s="485" t="s">
        <v>2526</v>
      </c>
      <c r="R25" s="485" t="s">
        <v>772</v>
      </c>
      <c r="S25" s="486" t="s">
        <v>1176</v>
      </c>
      <c r="T25" s="487">
        <v>24.5</v>
      </c>
    </row>
    <row r="26" spans="1:31" ht="15.75" x14ac:dyDescent="0.25">
      <c r="A26" s="488" t="s">
        <v>2546</v>
      </c>
      <c r="H26" s="717" t="s">
        <v>1219</v>
      </c>
      <c r="I26" s="717" t="s">
        <v>2569</v>
      </c>
      <c r="J26" s="718" t="s">
        <v>2648</v>
      </c>
      <c r="K26" s="719">
        <v>8</v>
      </c>
      <c r="L26" s="719">
        <v>2920</v>
      </c>
      <c r="M26" s="719">
        <v>1538</v>
      </c>
      <c r="N26" s="720">
        <f t="shared" si="1"/>
        <v>0.52671232876712326</v>
      </c>
      <c r="O26" s="721">
        <v>45</v>
      </c>
      <c r="Q26" s="485" t="s">
        <v>1235</v>
      </c>
      <c r="R26" s="485" t="s">
        <v>772</v>
      </c>
      <c r="S26" s="486" t="s">
        <v>1176</v>
      </c>
      <c r="T26" s="487">
        <v>60.25</v>
      </c>
    </row>
    <row r="27" spans="1:31" ht="15.75" x14ac:dyDescent="0.25">
      <c r="A27" s="488" t="s">
        <v>2547</v>
      </c>
      <c r="H27" s="717" t="s">
        <v>1203</v>
      </c>
      <c r="I27" s="717" t="s">
        <v>157</v>
      </c>
      <c r="J27" s="718" t="s">
        <v>1156</v>
      </c>
      <c r="K27" s="719">
        <v>126</v>
      </c>
      <c r="L27" s="719">
        <v>45990</v>
      </c>
      <c r="M27" s="719">
        <v>18318</v>
      </c>
      <c r="N27" s="720">
        <f t="shared" si="1"/>
        <v>0.39830397912589693</v>
      </c>
      <c r="O27" s="721">
        <v>45</v>
      </c>
      <c r="Q27" s="485" t="s">
        <v>2523</v>
      </c>
      <c r="R27" s="485" t="s">
        <v>772</v>
      </c>
      <c r="S27" s="486" t="s">
        <v>1176</v>
      </c>
      <c r="T27" s="487">
        <v>7.5</v>
      </c>
    </row>
    <row r="28" spans="1:31" ht="15.75" x14ac:dyDescent="0.25">
      <c r="H28" s="717" t="s">
        <v>1203</v>
      </c>
      <c r="I28" s="717" t="s">
        <v>412</v>
      </c>
      <c r="J28" s="718" t="s">
        <v>2656</v>
      </c>
      <c r="K28" s="719">
        <v>22</v>
      </c>
      <c r="L28" s="719">
        <v>8030</v>
      </c>
      <c r="M28" s="719">
        <v>258</v>
      </c>
      <c r="N28" s="720">
        <f t="shared" si="1"/>
        <v>3.2129514321295141E-2</v>
      </c>
      <c r="O28" s="721">
        <v>45</v>
      </c>
      <c r="Q28" s="485" t="s">
        <v>2524</v>
      </c>
      <c r="R28" s="485" t="s">
        <v>772</v>
      </c>
      <c r="S28" s="486" t="s">
        <v>1176</v>
      </c>
      <c r="T28" s="487">
        <v>4.333333333333333</v>
      </c>
    </row>
    <row r="29" spans="1:31" ht="15.75" x14ac:dyDescent="0.25">
      <c r="A29" s="489" t="s">
        <v>2548</v>
      </c>
      <c r="H29" s="717" t="s">
        <v>1203</v>
      </c>
      <c r="I29" s="717" t="s">
        <v>392</v>
      </c>
      <c r="J29" s="718" t="s">
        <v>2655</v>
      </c>
      <c r="K29" s="719">
        <v>2</v>
      </c>
      <c r="L29" s="719">
        <v>730</v>
      </c>
      <c r="M29" s="719">
        <v>35</v>
      </c>
      <c r="N29" s="720">
        <f t="shared" si="1"/>
        <v>4.7945205479452052E-2</v>
      </c>
      <c r="O29" s="721">
        <v>40</v>
      </c>
      <c r="Q29" s="485" t="s">
        <v>2518</v>
      </c>
      <c r="R29" s="485" t="s">
        <v>772</v>
      </c>
      <c r="S29" s="486" t="s">
        <v>1176</v>
      </c>
      <c r="T29" s="487">
        <v>1</v>
      </c>
    </row>
    <row r="30" spans="1:31" ht="15.75" x14ac:dyDescent="0.25">
      <c r="A30" s="489" t="s">
        <v>2549</v>
      </c>
      <c r="B30" s="477">
        <v>365</v>
      </c>
      <c r="H30" s="717" t="s">
        <v>1203</v>
      </c>
      <c r="I30" s="717" t="s">
        <v>2540</v>
      </c>
      <c r="J30" s="718" t="s">
        <v>2654</v>
      </c>
      <c r="K30" s="719">
        <v>1</v>
      </c>
      <c r="L30" s="719">
        <v>365</v>
      </c>
      <c r="M30" s="719">
        <v>13</v>
      </c>
      <c r="N30" s="720">
        <f t="shared" si="1"/>
        <v>3.5616438356164383E-2</v>
      </c>
      <c r="O30" s="721">
        <v>30</v>
      </c>
      <c r="Q30" s="485" t="s">
        <v>1217</v>
      </c>
      <c r="R30" s="485" t="s">
        <v>772</v>
      </c>
      <c r="S30" s="486" t="s">
        <v>1176</v>
      </c>
      <c r="T30" s="487">
        <v>31</v>
      </c>
    </row>
    <row r="31" spans="1:31" ht="15.75" x14ac:dyDescent="0.25">
      <c r="A31" s="489" t="s">
        <v>2550</v>
      </c>
      <c r="B31" s="477">
        <v>52</v>
      </c>
      <c r="H31" s="717" t="s">
        <v>1203</v>
      </c>
      <c r="I31" s="717" t="s">
        <v>2539</v>
      </c>
      <c r="J31" s="718" t="s">
        <v>1153</v>
      </c>
      <c r="K31" s="719">
        <v>31</v>
      </c>
      <c r="L31" s="719">
        <v>11315</v>
      </c>
      <c r="M31" s="719">
        <v>2768</v>
      </c>
      <c r="N31" s="720">
        <f t="shared" si="1"/>
        <v>0.24463102076889084</v>
      </c>
      <c r="O31" s="721">
        <v>30</v>
      </c>
      <c r="Q31" s="485" t="s">
        <v>1202</v>
      </c>
      <c r="R31" s="485" t="s">
        <v>772</v>
      </c>
      <c r="S31" s="486" t="s">
        <v>1176</v>
      </c>
      <c r="T31" s="487">
        <v>162.5</v>
      </c>
    </row>
    <row r="32" spans="1:31" ht="15.75" x14ac:dyDescent="0.25">
      <c r="A32" s="489" t="s">
        <v>2551</v>
      </c>
      <c r="B32" s="477">
        <f>2*52</f>
        <v>104</v>
      </c>
      <c r="H32" s="717" t="s">
        <v>1203</v>
      </c>
      <c r="I32" s="717" t="s">
        <v>2565</v>
      </c>
      <c r="J32" s="718" t="s">
        <v>2646</v>
      </c>
      <c r="K32" s="719">
        <v>63</v>
      </c>
      <c r="L32" s="719">
        <v>22995</v>
      </c>
      <c r="M32" s="719">
        <v>11457</v>
      </c>
      <c r="N32" s="720">
        <f t="shared" si="1"/>
        <v>0.49823874755381603</v>
      </c>
      <c r="O32" s="721">
        <v>50</v>
      </c>
      <c r="Q32" s="485" t="s">
        <v>1235</v>
      </c>
      <c r="R32" s="485" t="s">
        <v>772</v>
      </c>
      <c r="S32" s="486" t="s">
        <v>1263</v>
      </c>
      <c r="T32" s="487">
        <v>8</v>
      </c>
    </row>
    <row r="33" spans="1:20" ht="15.75" x14ac:dyDescent="0.25">
      <c r="A33" s="489" t="s">
        <v>2552</v>
      </c>
      <c r="B33" s="477">
        <f>3*52</f>
        <v>156</v>
      </c>
      <c r="H33" s="717" t="s">
        <v>1203</v>
      </c>
      <c r="I33" s="717" t="s">
        <v>2564</v>
      </c>
      <c r="J33" s="718" t="s">
        <v>2647</v>
      </c>
      <c r="K33" s="719">
        <v>10</v>
      </c>
      <c r="L33" s="719">
        <v>3650</v>
      </c>
      <c r="M33" s="719">
        <v>1254</v>
      </c>
      <c r="N33" s="720">
        <f t="shared" si="1"/>
        <v>0.34356164383561644</v>
      </c>
      <c r="O33" s="721">
        <v>35</v>
      </c>
      <c r="Q33" s="485" t="s">
        <v>1235</v>
      </c>
      <c r="R33" s="485" t="s">
        <v>785</v>
      </c>
      <c r="S33" s="486" t="s">
        <v>1263</v>
      </c>
      <c r="T33" s="487">
        <v>3</v>
      </c>
    </row>
    <row r="34" spans="1:20" ht="15.75" x14ac:dyDescent="0.25">
      <c r="A34" s="489" t="s">
        <v>2553</v>
      </c>
      <c r="B34" s="477">
        <v>26</v>
      </c>
      <c r="H34" s="717" t="s">
        <v>1203</v>
      </c>
      <c r="I34" s="717" t="s">
        <v>2569</v>
      </c>
      <c r="J34" s="718" t="s">
        <v>2648</v>
      </c>
      <c r="K34" s="719">
        <v>14</v>
      </c>
      <c r="L34" s="719">
        <v>5110</v>
      </c>
      <c r="M34" s="719">
        <v>1859</v>
      </c>
      <c r="N34" s="720">
        <f t="shared" si="1"/>
        <v>0.36379647749510763</v>
      </c>
      <c r="O34" s="721">
        <v>45</v>
      </c>
      <c r="Q34" s="485" t="s">
        <v>1209</v>
      </c>
      <c r="R34" s="485" t="s">
        <v>789</v>
      </c>
      <c r="S34" s="486" t="s">
        <v>1212</v>
      </c>
      <c r="T34" s="487">
        <v>92.75</v>
      </c>
    </row>
    <row r="35" spans="1:20" ht="15.75" x14ac:dyDescent="0.25">
      <c r="A35" s="489" t="s">
        <v>2554</v>
      </c>
      <c r="B35" s="477">
        <v>12</v>
      </c>
      <c r="Q35" s="485" t="s">
        <v>1202</v>
      </c>
      <c r="R35" s="485" t="s">
        <v>774</v>
      </c>
      <c r="S35" s="486" t="s">
        <v>1212</v>
      </c>
      <c r="T35" s="487">
        <v>2156.75</v>
      </c>
    </row>
    <row r="36" spans="1:20" ht="15.75" x14ac:dyDescent="0.25">
      <c r="A36" s="489" t="s">
        <v>2555</v>
      </c>
      <c r="B36" s="477">
        <v>6</v>
      </c>
      <c r="Q36" s="485" t="s">
        <v>1235</v>
      </c>
      <c r="R36" s="485" t="s">
        <v>789</v>
      </c>
      <c r="S36" s="486" t="s">
        <v>1211</v>
      </c>
      <c r="T36" s="487">
        <v>1</v>
      </c>
    </row>
    <row r="37" spans="1:20" ht="15.75" x14ac:dyDescent="0.25">
      <c r="A37" s="489" t="s">
        <v>2556</v>
      </c>
      <c r="B37" s="477">
        <v>1</v>
      </c>
      <c r="Q37" s="485" t="s">
        <v>1209</v>
      </c>
      <c r="R37" s="485" t="s">
        <v>789</v>
      </c>
      <c r="S37" s="486" t="s">
        <v>1211</v>
      </c>
      <c r="T37" s="487">
        <v>351</v>
      </c>
    </row>
    <row r="38" spans="1:20" ht="15.75" x14ac:dyDescent="0.25">
      <c r="Q38" s="485" t="s">
        <v>2526</v>
      </c>
      <c r="R38" s="485" t="s">
        <v>785</v>
      </c>
      <c r="S38" s="486" t="s">
        <v>1182</v>
      </c>
      <c r="T38" s="487">
        <v>23.5</v>
      </c>
    </row>
    <row r="39" spans="1:20" ht="15.75" x14ac:dyDescent="0.25">
      <c r="Q39" s="485" t="s">
        <v>1209</v>
      </c>
      <c r="R39" s="485" t="s">
        <v>785</v>
      </c>
      <c r="S39" s="486" t="s">
        <v>1182</v>
      </c>
      <c r="T39" s="487">
        <v>12.75</v>
      </c>
    </row>
    <row r="40" spans="1:20" ht="15.75" x14ac:dyDescent="0.25">
      <c r="Q40" s="485" t="s">
        <v>1209</v>
      </c>
      <c r="R40" s="485" t="s">
        <v>774</v>
      </c>
      <c r="S40" s="486" t="s">
        <v>1182</v>
      </c>
      <c r="T40" s="487">
        <v>16.75</v>
      </c>
    </row>
    <row r="41" spans="1:20" ht="15.75" x14ac:dyDescent="0.25">
      <c r="Q41" s="485" t="s">
        <v>1217</v>
      </c>
      <c r="R41" s="485" t="s">
        <v>785</v>
      </c>
      <c r="S41" s="486" t="s">
        <v>1182</v>
      </c>
      <c r="T41" s="487">
        <v>200.75</v>
      </c>
    </row>
    <row r="42" spans="1:20" ht="15.75" x14ac:dyDescent="0.25">
      <c r="Q42" s="485" t="s">
        <v>1202</v>
      </c>
      <c r="R42" s="485" t="s">
        <v>785</v>
      </c>
      <c r="S42" s="486" t="s">
        <v>1182</v>
      </c>
      <c r="T42" s="487">
        <v>284.5</v>
      </c>
    </row>
    <row r="43" spans="1:20" ht="15.75" x14ac:dyDescent="0.25">
      <c r="Q43" s="485" t="s">
        <v>1235</v>
      </c>
      <c r="R43" s="485" t="s">
        <v>789</v>
      </c>
      <c r="S43" s="486" t="s">
        <v>1252</v>
      </c>
      <c r="T43" s="487">
        <v>2</v>
      </c>
    </row>
    <row r="44" spans="1:20" ht="15.75" x14ac:dyDescent="0.25">
      <c r="Q44" s="485" t="s">
        <v>2526</v>
      </c>
      <c r="R44" s="485" t="s">
        <v>795</v>
      </c>
      <c r="S44" s="486" t="s">
        <v>1157</v>
      </c>
      <c r="T44" s="487">
        <v>8447.25</v>
      </c>
    </row>
    <row r="45" spans="1:20" ht="15.75" x14ac:dyDescent="0.25">
      <c r="Q45" s="485" t="s">
        <v>1217</v>
      </c>
      <c r="R45" s="485" t="s">
        <v>774</v>
      </c>
      <c r="S45" s="486" t="s">
        <v>1157</v>
      </c>
      <c r="T45" s="487">
        <v>167.66666666666666</v>
      </c>
    </row>
    <row r="46" spans="1:20" ht="15.75" x14ac:dyDescent="0.25">
      <c r="Q46" s="485" t="s">
        <v>1217</v>
      </c>
      <c r="R46" s="485" t="s">
        <v>795</v>
      </c>
      <c r="S46" s="486" t="s">
        <v>1157</v>
      </c>
      <c r="T46" s="487">
        <v>8146.5</v>
      </c>
    </row>
    <row r="47" spans="1:20" ht="15.75" x14ac:dyDescent="0.25">
      <c r="Q47" s="485" t="s">
        <v>1202</v>
      </c>
      <c r="R47" s="485" t="s">
        <v>795</v>
      </c>
      <c r="S47" s="486" t="s">
        <v>1157</v>
      </c>
      <c r="T47" s="487">
        <v>25536.25</v>
      </c>
    </row>
    <row r="48" spans="1:20" ht="15.75" x14ac:dyDescent="0.25">
      <c r="Q48" s="485" t="s">
        <v>2526</v>
      </c>
      <c r="R48" s="485" t="s">
        <v>795</v>
      </c>
      <c r="S48" s="486" t="s">
        <v>1158</v>
      </c>
      <c r="T48" s="487">
        <v>1426.25</v>
      </c>
    </row>
    <row r="49" spans="17:20" ht="15.75" x14ac:dyDescent="0.25">
      <c r="Q49" s="485" t="s">
        <v>1217</v>
      </c>
      <c r="R49" s="485" t="s">
        <v>795</v>
      </c>
      <c r="S49" s="486" t="s">
        <v>1158</v>
      </c>
      <c r="T49" s="487">
        <v>1441.5</v>
      </c>
    </row>
    <row r="50" spans="17:20" ht="15.75" x14ac:dyDescent="0.25">
      <c r="Q50" s="485" t="s">
        <v>1202</v>
      </c>
      <c r="R50" s="485" t="s">
        <v>795</v>
      </c>
      <c r="S50" s="486" t="s">
        <v>1158</v>
      </c>
      <c r="T50" s="487">
        <v>4161</v>
      </c>
    </row>
    <row r="51" spans="17:20" ht="15.75" x14ac:dyDescent="0.25">
      <c r="Q51" s="485" t="s">
        <v>2526</v>
      </c>
      <c r="R51" s="485" t="s">
        <v>772</v>
      </c>
      <c r="S51" s="486" t="s">
        <v>1179</v>
      </c>
      <c r="T51" s="487">
        <v>425.5</v>
      </c>
    </row>
    <row r="52" spans="17:20" ht="15.75" x14ac:dyDescent="0.25">
      <c r="Q52" s="485" t="s">
        <v>2526</v>
      </c>
      <c r="R52" s="485" t="s">
        <v>795</v>
      </c>
      <c r="S52" s="486" t="s">
        <v>1179</v>
      </c>
      <c r="T52" s="487">
        <v>21.5</v>
      </c>
    </row>
    <row r="53" spans="17:20" ht="15.75" x14ac:dyDescent="0.25">
      <c r="Q53" s="485" t="s">
        <v>1235</v>
      </c>
      <c r="R53" s="485" t="s">
        <v>772</v>
      </c>
      <c r="S53" s="486" t="s">
        <v>1179</v>
      </c>
      <c r="T53" s="487">
        <v>-2</v>
      </c>
    </row>
    <row r="54" spans="17:20" ht="15.75" x14ac:dyDescent="0.25">
      <c r="Q54" s="485" t="s">
        <v>1235</v>
      </c>
      <c r="R54" s="485" t="s">
        <v>795</v>
      </c>
      <c r="S54" s="486" t="s">
        <v>1179</v>
      </c>
      <c r="T54" s="487">
        <v>2</v>
      </c>
    </row>
    <row r="55" spans="17:20" ht="15.75" x14ac:dyDescent="0.25">
      <c r="Q55" s="485" t="s">
        <v>1217</v>
      </c>
      <c r="R55" s="485" t="s">
        <v>772</v>
      </c>
      <c r="S55" s="486" t="s">
        <v>1179</v>
      </c>
      <c r="T55" s="487">
        <v>156.5</v>
      </c>
    </row>
    <row r="56" spans="17:20" ht="15.75" x14ac:dyDescent="0.25">
      <c r="Q56" s="485" t="s">
        <v>1217</v>
      </c>
      <c r="R56" s="485" t="s">
        <v>795</v>
      </c>
      <c r="S56" s="486" t="s">
        <v>1179</v>
      </c>
      <c r="T56" s="487">
        <v>10.25</v>
      </c>
    </row>
    <row r="57" spans="17:20" ht="15.75" x14ac:dyDescent="0.25">
      <c r="Q57" s="485" t="s">
        <v>1202</v>
      </c>
      <c r="R57" s="485" t="s">
        <v>772</v>
      </c>
      <c r="S57" s="486" t="s">
        <v>1179</v>
      </c>
      <c r="T57" s="487">
        <v>399.25</v>
      </c>
    </row>
    <row r="58" spans="17:20" ht="15.75" x14ac:dyDescent="0.25">
      <c r="Q58" s="485" t="s">
        <v>1202</v>
      </c>
      <c r="R58" s="485" t="s">
        <v>795</v>
      </c>
      <c r="S58" s="486" t="s">
        <v>1179</v>
      </c>
      <c r="T58" s="487">
        <v>115.5</v>
      </c>
    </row>
    <row r="59" spans="17:20" ht="15.75" x14ac:dyDescent="0.25">
      <c r="Q59" s="485" t="s">
        <v>2526</v>
      </c>
      <c r="R59" s="485" t="s">
        <v>795</v>
      </c>
      <c r="S59" s="486" t="s">
        <v>1178</v>
      </c>
      <c r="T59" s="487">
        <v>14.5</v>
      </c>
    </row>
    <row r="60" spans="17:20" ht="15.75" x14ac:dyDescent="0.25">
      <c r="Q60" s="485" t="s">
        <v>1235</v>
      </c>
      <c r="R60" s="485" t="s">
        <v>795</v>
      </c>
      <c r="S60" s="486" t="s">
        <v>1178</v>
      </c>
      <c r="T60" s="487">
        <v>2.3333333333333335</v>
      </c>
    </row>
    <row r="61" spans="17:20" ht="15.75" x14ac:dyDescent="0.25">
      <c r="Q61" s="485" t="s">
        <v>1217</v>
      </c>
      <c r="R61" s="485" t="s">
        <v>795</v>
      </c>
      <c r="S61" s="486" t="s">
        <v>1178</v>
      </c>
      <c r="T61" s="487">
        <v>8.5</v>
      </c>
    </row>
    <row r="62" spans="17:20" ht="15.75" x14ac:dyDescent="0.25">
      <c r="Q62" s="485" t="s">
        <v>1202</v>
      </c>
      <c r="R62" s="485" t="s">
        <v>795</v>
      </c>
      <c r="S62" s="486" t="s">
        <v>1178</v>
      </c>
      <c r="T62" s="487">
        <v>79</v>
      </c>
    </row>
    <row r="63" spans="17:20" ht="15.75" x14ac:dyDescent="0.25">
      <c r="Q63" s="485" t="s">
        <v>1217</v>
      </c>
      <c r="R63" s="485" t="s">
        <v>774</v>
      </c>
      <c r="S63" s="486" t="s">
        <v>1112</v>
      </c>
      <c r="T63" s="487">
        <v>36.5</v>
      </c>
    </row>
    <row r="64" spans="17:20" ht="15.75" x14ac:dyDescent="0.25">
      <c r="Q64" s="485" t="s">
        <v>1202</v>
      </c>
      <c r="R64" s="485" t="s">
        <v>774</v>
      </c>
      <c r="S64" s="486" t="s">
        <v>1112</v>
      </c>
      <c r="T64" s="487">
        <v>2.666666666666667</v>
      </c>
    </row>
    <row r="65" spans="17:20" ht="15.75" x14ac:dyDescent="0.25">
      <c r="Q65" s="485" t="s">
        <v>2523</v>
      </c>
      <c r="R65" s="485" t="s">
        <v>774</v>
      </c>
      <c r="S65" s="486" t="s">
        <v>1184</v>
      </c>
      <c r="T65" s="487">
        <v>3.75</v>
      </c>
    </row>
    <row r="66" spans="17:20" ht="15.75" x14ac:dyDescent="0.25">
      <c r="Q66" s="485" t="s">
        <v>1217</v>
      </c>
      <c r="R66" s="485" t="s">
        <v>774</v>
      </c>
      <c r="S66" s="486" t="s">
        <v>1184</v>
      </c>
      <c r="T66" s="487">
        <v>1</v>
      </c>
    </row>
    <row r="67" spans="17:20" ht="15.75" x14ac:dyDescent="0.25">
      <c r="Q67" s="485" t="s">
        <v>1202</v>
      </c>
      <c r="R67" s="485" t="s">
        <v>774</v>
      </c>
      <c r="S67" s="486" t="s">
        <v>1184</v>
      </c>
      <c r="T67" s="487">
        <v>4.8333333333333339</v>
      </c>
    </row>
    <row r="68" spans="17:20" ht="15.75" x14ac:dyDescent="0.25">
      <c r="Q68" s="485" t="s">
        <v>2526</v>
      </c>
      <c r="R68" s="485" t="s">
        <v>774</v>
      </c>
      <c r="S68" s="486" t="s">
        <v>1183</v>
      </c>
      <c r="T68" s="487">
        <v>20.666666666666668</v>
      </c>
    </row>
    <row r="69" spans="17:20" ht="15.75" x14ac:dyDescent="0.25">
      <c r="Q69" s="485" t="s">
        <v>1209</v>
      </c>
      <c r="R69" s="485" t="s">
        <v>774</v>
      </c>
      <c r="S69" s="486" t="s">
        <v>1183</v>
      </c>
      <c r="T69" s="487">
        <v>1.5</v>
      </c>
    </row>
    <row r="70" spans="17:20" ht="15.75" x14ac:dyDescent="0.25">
      <c r="Q70" s="485" t="s">
        <v>1217</v>
      </c>
      <c r="R70" s="485" t="s">
        <v>774</v>
      </c>
      <c r="S70" s="486" t="s">
        <v>1183</v>
      </c>
      <c r="T70" s="487">
        <v>25.416666666666664</v>
      </c>
    </row>
    <row r="71" spans="17:20" ht="15.75" x14ac:dyDescent="0.25">
      <c r="Q71" s="485" t="s">
        <v>1202</v>
      </c>
      <c r="R71" s="485" t="s">
        <v>774</v>
      </c>
      <c r="S71" s="486" t="s">
        <v>1183</v>
      </c>
      <c r="T71" s="487">
        <v>21.75</v>
      </c>
    </row>
    <row r="72" spans="17:20" ht="15.75" x14ac:dyDescent="0.25">
      <c r="Q72" s="485" t="s">
        <v>1209</v>
      </c>
      <c r="R72" s="485" t="s">
        <v>774</v>
      </c>
      <c r="S72" s="486" t="s">
        <v>1113</v>
      </c>
      <c r="T72" s="487">
        <v>1</v>
      </c>
    </row>
    <row r="73" spans="17:20" ht="15.75" x14ac:dyDescent="0.25">
      <c r="Q73" s="485" t="s">
        <v>2526</v>
      </c>
      <c r="R73" s="485" t="s">
        <v>772</v>
      </c>
      <c r="S73" s="486" t="s">
        <v>1159</v>
      </c>
      <c r="T73" s="487">
        <v>15077.083333333334</v>
      </c>
    </row>
    <row r="74" spans="17:20" ht="15.75" x14ac:dyDescent="0.25">
      <c r="Q74" s="485" t="s">
        <v>1235</v>
      </c>
      <c r="R74" s="485" t="s">
        <v>772</v>
      </c>
      <c r="S74" s="486" t="s">
        <v>1159</v>
      </c>
      <c r="T74" s="487">
        <v>1070.6666666666667</v>
      </c>
    </row>
    <row r="75" spans="17:20" ht="15.75" x14ac:dyDescent="0.25">
      <c r="Q75" s="485" t="s">
        <v>1235</v>
      </c>
      <c r="R75" s="485" t="s">
        <v>774</v>
      </c>
      <c r="S75" s="486" t="s">
        <v>1159</v>
      </c>
      <c r="T75" s="487">
        <v>1952</v>
      </c>
    </row>
    <row r="76" spans="17:20" ht="15.75" x14ac:dyDescent="0.25">
      <c r="Q76" s="485" t="s">
        <v>2516</v>
      </c>
      <c r="R76" s="485" t="s">
        <v>772</v>
      </c>
      <c r="S76" s="486" t="s">
        <v>1159</v>
      </c>
      <c r="T76" s="487">
        <v>45.5</v>
      </c>
    </row>
    <row r="77" spans="17:20" ht="15.75" x14ac:dyDescent="0.25">
      <c r="Q77" s="485" t="s">
        <v>2523</v>
      </c>
      <c r="R77" s="485" t="s">
        <v>772</v>
      </c>
      <c r="S77" s="486" t="s">
        <v>1159</v>
      </c>
      <c r="T77" s="487">
        <v>4946.833333333333</v>
      </c>
    </row>
    <row r="78" spans="17:20" ht="15.75" x14ac:dyDescent="0.25">
      <c r="Q78" s="485" t="s">
        <v>2524</v>
      </c>
      <c r="R78" s="485" t="s">
        <v>772</v>
      </c>
      <c r="S78" s="486" t="s">
        <v>1159</v>
      </c>
      <c r="T78" s="487">
        <v>6806.666666666667</v>
      </c>
    </row>
    <row r="79" spans="17:20" ht="15.75" x14ac:dyDescent="0.25">
      <c r="Q79" s="485" t="s">
        <v>2518</v>
      </c>
      <c r="R79" s="485" t="s">
        <v>772</v>
      </c>
      <c r="S79" s="486" t="s">
        <v>1159</v>
      </c>
      <c r="T79" s="487">
        <v>11632.916666666666</v>
      </c>
    </row>
    <row r="80" spans="17:20" ht="15.75" x14ac:dyDescent="0.25">
      <c r="Q80" s="491" t="s">
        <v>2519</v>
      </c>
      <c r="R80" s="485" t="s">
        <v>772</v>
      </c>
      <c r="S80" s="486" t="s">
        <v>1159</v>
      </c>
      <c r="T80" s="487">
        <v>8</v>
      </c>
    </row>
    <row r="81" spans="17:20" ht="15.75" x14ac:dyDescent="0.25">
      <c r="Q81" s="491" t="s">
        <v>1206</v>
      </c>
      <c r="R81" s="485" t="s">
        <v>772</v>
      </c>
      <c r="S81" s="486" t="s">
        <v>1159</v>
      </c>
      <c r="T81" s="487">
        <v>29.5</v>
      </c>
    </row>
    <row r="82" spans="17:20" ht="15.75" x14ac:dyDescent="0.25">
      <c r="Q82" s="485" t="s">
        <v>111</v>
      </c>
      <c r="R82" s="485" t="s">
        <v>772</v>
      </c>
      <c r="S82" s="486" t="s">
        <v>1159</v>
      </c>
      <c r="T82" s="487">
        <v>159.33333333333334</v>
      </c>
    </row>
    <row r="83" spans="17:20" ht="15.75" x14ac:dyDescent="0.25">
      <c r="Q83" s="485" t="s">
        <v>1209</v>
      </c>
      <c r="R83" s="485" t="s">
        <v>772</v>
      </c>
      <c r="S83" s="486" t="s">
        <v>1159</v>
      </c>
      <c r="T83" s="487">
        <v>3435.75</v>
      </c>
    </row>
    <row r="84" spans="17:20" ht="15.75" x14ac:dyDescent="0.25">
      <c r="Q84" s="485" t="s">
        <v>1217</v>
      </c>
      <c r="R84" s="485" t="s">
        <v>772</v>
      </c>
      <c r="S84" s="486" t="s">
        <v>1159</v>
      </c>
      <c r="T84" s="487">
        <v>16786.083333333332</v>
      </c>
    </row>
    <row r="85" spans="17:20" ht="15.75" x14ac:dyDescent="0.25">
      <c r="Q85" s="492" t="s">
        <v>1202</v>
      </c>
      <c r="R85" s="485" t="s">
        <v>772</v>
      </c>
      <c r="S85" s="486" t="s">
        <v>1159</v>
      </c>
      <c r="T85" s="487">
        <v>32281.416666666668</v>
      </c>
    </row>
    <row r="86" spans="17:20" ht="30" x14ac:dyDescent="0.25">
      <c r="Q86" s="482" t="s">
        <v>2520</v>
      </c>
      <c r="R86" s="485" t="s">
        <v>772</v>
      </c>
      <c r="S86" s="486" t="s">
        <v>1159</v>
      </c>
      <c r="T86" s="487">
        <v>476</v>
      </c>
    </row>
    <row r="87" spans="17:20" ht="15.75" x14ac:dyDescent="0.25">
      <c r="Q87" s="493" t="s">
        <v>2523</v>
      </c>
      <c r="R87" s="485" t="s">
        <v>772</v>
      </c>
      <c r="S87" s="486" t="s">
        <v>1164</v>
      </c>
      <c r="T87" s="487">
        <v>137.5</v>
      </c>
    </row>
    <row r="88" spans="17:20" ht="15.75" x14ac:dyDescent="0.25">
      <c r="Q88" s="493" t="s">
        <v>2524</v>
      </c>
      <c r="R88" s="485" t="s">
        <v>772</v>
      </c>
      <c r="S88" s="486" t="s">
        <v>1164</v>
      </c>
      <c r="T88" s="487">
        <v>1999</v>
      </c>
    </row>
    <row r="89" spans="17:20" ht="15.75" x14ac:dyDescent="0.25">
      <c r="Q89" s="493" t="s">
        <v>2518</v>
      </c>
      <c r="R89" s="485" t="s">
        <v>772</v>
      </c>
      <c r="S89" s="486" t="s">
        <v>1164</v>
      </c>
      <c r="T89" s="487">
        <v>900.75</v>
      </c>
    </row>
    <row r="90" spans="17:20" ht="15.75" x14ac:dyDescent="0.25">
      <c r="Q90" s="493" t="s">
        <v>111</v>
      </c>
      <c r="R90" s="485" t="s">
        <v>772</v>
      </c>
      <c r="S90" s="486" t="s">
        <v>1164</v>
      </c>
      <c r="T90" s="487">
        <v>80</v>
      </c>
    </row>
    <row r="91" spans="17:20" ht="15.75" x14ac:dyDescent="0.25">
      <c r="Q91" s="493" t="s">
        <v>1209</v>
      </c>
      <c r="R91" s="485" t="s">
        <v>774</v>
      </c>
      <c r="S91" s="486" t="s">
        <v>1163</v>
      </c>
      <c r="T91" s="487">
        <v>875.5</v>
      </c>
    </row>
    <row r="92" spans="17:20" ht="15.75" x14ac:dyDescent="0.25">
      <c r="Q92" s="493" t="s">
        <v>1202</v>
      </c>
      <c r="R92" s="485" t="s">
        <v>774</v>
      </c>
      <c r="S92" s="486" t="s">
        <v>1163</v>
      </c>
      <c r="T92" s="487">
        <v>4679</v>
      </c>
    </row>
    <row r="93" spans="17:20" ht="15.75" x14ac:dyDescent="0.25">
      <c r="Q93" s="485" t="s">
        <v>2523</v>
      </c>
      <c r="R93" s="485" t="s">
        <v>772</v>
      </c>
      <c r="S93" s="486" t="s">
        <v>1165</v>
      </c>
      <c r="T93" s="487">
        <v>86.75</v>
      </c>
    </row>
    <row r="94" spans="17:20" ht="15.75" x14ac:dyDescent="0.25">
      <c r="Q94" s="485" t="s">
        <v>2524</v>
      </c>
      <c r="R94" s="485" t="s">
        <v>772</v>
      </c>
      <c r="S94" s="486" t="s">
        <v>1165</v>
      </c>
      <c r="T94" s="487">
        <v>1211</v>
      </c>
    </row>
    <row r="95" spans="17:20" ht="15.75" x14ac:dyDescent="0.25">
      <c r="Q95" s="485" t="s">
        <v>2518</v>
      </c>
      <c r="R95" s="485" t="s">
        <v>772</v>
      </c>
      <c r="S95" s="486" t="s">
        <v>1165</v>
      </c>
      <c r="T95" s="487">
        <v>844.25</v>
      </c>
    </row>
    <row r="96" spans="17:20" ht="15.75" x14ac:dyDescent="0.25">
      <c r="Q96" s="485" t="s">
        <v>111</v>
      </c>
      <c r="R96" s="485" t="s">
        <v>772</v>
      </c>
      <c r="S96" s="486" t="s">
        <v>1165</v>
      </c>
      <c r="T96" s="487">
        <v>27.666666666666668</v>
      </c>
    </row>
    <row r="97" spans="17:20" ht="15.75" x14ac:dyDescent="0.25">
      <c r="Q97" s="485" t="s">
        <v>2518</v>
      </c>
      <c r="R97" s="485" t="s">
        <v>774</v>
      </c>
      <c r="S97" s="486" t="s">
        <v>857</v>
      </c>
      <c r="T97" s="487">
        <v>2</v>
      </c>
    </row>
    <row r="98" spans="17:20" ht="15.75" x14ac:dyDescent="0.25">
      <c r="Q98" s="485" t="s">
        <v>2526</v>
      </c>
      <c r="R98" s="485" t="s">
        <v>772</v>
      </c>
      <c r="S98" s="486" t="s">
        <v>1161</v>
      </c>
      <c r="T98" s="487">
        <v>2</v>
      </c>
    </row>
    <row r="99" spans="17:20" ht="15.75" x14ac:dyDescent="0.25">
      <c r="Q99" s="485" t="s">
        <v>1235</v>
      </c>
      <c r="R99" s="485" t="s">
        <v>772</v>
      </c>
      <c r="S99" s="486" t="s">
        <v>1161</v>
      </c>
      <c r="T99" s="487">
        <v>14.75</v>
      </c>
    </row>
    <row r="100" spans="17:20" ht="15.75" x14ac:dyDescent="0.25">
      <c r="Q100" s="485" t="s">
        <v>2524</v>
      </c>
      <c r="R100" s="485" t="s">
        <v>772</v>
      </c>
      <c r="S100" s="486" t="s">
        <v>1161</v>
      </c>
      <c r="T100" s="487">
        <v>2</v>
      </c>
    </row>
    <row r="101" spans="17:20" ht="15.75" x14ac:dyDescent="0.25">
      <c r="Q101" s="485" t="s">
        <v>1217</v>
      </c>
      <c r="R101" s="485" t="s">
        <v>772</v>
      </c>
      <c r="S101" s="486" t="s">
        <v>1161</v>
      </c>
      <c r="T101" s="487">
        <v>6.25</v>
      </c>
    </row>
    <row r="102" spans="17:20" ht="15.75" x14ac:dyDescent="0.25">
      <c r="Q102" s="485" t="s">
        <v>1202</v>
      </c>
      <c r="R102" s="485" t="s">
        <v>772</v>
      </c>
      <c r="S102" s="486" t="s">
        <v>1161</v>
      </c>
      <c r="T102" s="487">
        <v>18</v>
      </c>
    </row>
    <row r="103" spans="17:20" ht="15.75" x14ac:dyDescent="0.25">
      <c r="Q103" s="485" t="s">
        <v>1217</v>
      </c>
      <c r="R103" s="485" t="s">
        <v>785</v>
      </c>
      <c r="S103" s="486" t="s">
        <v>851</v>
      </c>
      <c r="T103" s="487">
        <v>17.5</v>
      </c>
    </row>
    <row r="104" spans="17:20" ht="15.75" x14ac:dyDescent="0.25">
      <c r="Q104" s="485" t="s">
        <v>2526</v>
      </c>
      <c r="R104" s="485" t="s">
        <v>772</v>
      </c>
      <c r="S104" s="486" t="s">
        <v>1160</v>
      </c>
      <c r="T104" s="487">
        <v>2620.25</v>
      </c>
    </row>
    <row r="105" spans="17:20" ht="15.75" x14ac:dyDescent="0.25">
      <c r="Q105" s="485" t="s">
        <v>2516</v>
      </c>
      <c r="R105" s="485" t="s">
        <v>772</v>
      </c>
      <c r="S105" s="486" t="s">
        <v>1160</v>
      </c>
      <c r="T105" s="487">
        <v>10</v>
      </c>
    </row>
    <row r="106" spans="17:20" ht="15.75" x14ac:dyDescent="0.25">
      <c r="Q106" s="485" t="s">
        <v>2523</v>
      </c>
      <c r="R106" s="485" t="s">
        <v>772</v>
      </c>
      <c r="S106" s="486" t="s">
        <v>1160</v>
      </c>
      <c r="T106" s="487">
        <v>1958.3333333333333</v>
      </c>
    </row>
    <row r="107" spans="17:20" ht="15.75" x14ac:dyDescent="0.25">
      <c r="Q107" s="485" t="s">
        <v>2524</v>
      </c>
      <c r="R107" s="485" t="s">
        <v>772</v>
      </c>
      <c r="S107" s="486" t="s">
        <v>1160</v>
      </c>
      <c r="T107" s="487">
        <v>1450.5</v>
      </c>
    </row>
    <row r="108" spans="17:20" ht="15.75" x14ac:dyDescent="0.25">
      <c r="Q108" s="485" t="s">
        <v>2518</v>
      </c>
      <c r="R108" s="485" t="s">
        <v>772</v>
      </c>
      <c r="S108" s="486" t="s">
        <v>1160</v>
      </c>
      <c r="T108" s="487">
        <v>2158.5</v>
      </c>
    </row>
    <row r="109" spans="17:20" ht="15.75" x14ac:dyDescent="0.25">
      <c r="Q109" s="485" t="s">
        <v>111</v>
      </c>
      <c r="R109" s="485" t="s">
        <v>772</v>
      </c>
      <c r="S109" s="486" t="s">
        <v>1160</v>
      </c>
      <c r="T109" s="487">
        <v>36</v>
      </c>
    </row>
    <row r="110" spans="17:20" ht="15.75" x14ac:dyDescent="0.25">
      <c r="Q110" s="485" t="s">
        <v>1209</v>
      </c>
      <c r="R110" s="485" t="s">
        <v>772</v>
      </c>
      <c r="S110" s="486" t="s">
        <v>1160</v>
      </c>
      <c r="T110" s="487">
        <v>825</v>
      </c>
    </row>
    <row r="111" spans="17:20" ht="15.75" x14ac:dyDescent="0.25">
      <c r="Q111" s="485" t="s">
        <v>1217</v>
      </c>
      <c r="R111" s="485" t="s">
        <v>772</v>
      </c>
      <c r="S111" s="486" t="s">
        <v>1160</v>
      </c>
      <c r="T111" s="487">
        <v>7668.916666666667</v>
      </c>
    </row>
    <row r="112" spans="17:20" ht="15.75" x14ac:dyDescent="0.25">
      <c r="Q112" s="485" t="s">
        <v>1202</v>
      </c>
      <c r="R112" s="485" t="s">
        <v>772</v>
      </c>
      <c r="S112" s="486" t="s">
        <v>1160</v>
      </c>
      <c r="T112" s="487">
        <v>10208.583333333334</v>
      </c>
    </row>
    <row r="113" spans="17:20" ht="30" x14ac:dyDescent="0.25">
      <c r="Q113" s="491" t="s">
        <v>2520</v>
      </c>
      <c r="R113" s="485" t="s">
        <v>772</v>
      </c>
      <c r="S113" s="486" t="s">
        <v>1160</v>
      </c>
      <c r="T113" s="487">
        <v>143</v>
      </c>
    </row>
    <row r="114" spans="17:20" ht="15.75" x14ac:dyDescent="0.25">
      <c r="Q114" s="485" t="s">
        <v>2526</v>
      </c>
      <c r="R114" s="485" t="s">
        <v>774</v>
      </c>
      <c r="S114" s="486" t="s">
        <v>1171</v>
      </c>
      <c r="T114" s="487">
        <v>1</v>
      </c>
    </row>
    <row r="115" spans="17:20" ht="15.75" x14ac:dyDescent="0.25">
      <c r="Q115" s="485" t="s">
        <v>2524</v>
      </c>
      <c r="R115" s="485" t="s">
        <v>774</v>
      </c>
      <c r="S115" s="486" t="s">
        <v>1171</v>
      </c>
      <c r="T115" s="487">
        <v>1</v>
      </c>
    </row>
    <row r="116" spans="17:20" ht="15.75" x14ac:dyDescent="0.25">
      <c r="Q116" s="485" t="s">
        <v>1217</v>
      </c>
      <c r="R116" s="485" t="s">
        <v>774</v>
      </c>
      <c r="S116" s="486" t="s">
        <v>1171</v>
      </c>
      <c r="T116" s="487">
        <v>1.5</v>
      </c>
    </row>
    <row r="117" spans="17:20" ht="15.75" x14ac:dyDescent="0.25">
      <c r="Q117" s="485" t="s">
        <v>1202</v>
      </c>
      <c r="R117" s="485" t="s">
        <v>774</v>
      </c>
      <c r="S117" s="486" t="s">
        <v>1171</v>
      </c>
      <c r="T117" s="487">
        <v>2.5</v>
      </c>
    </row>
    <row r="118" spans="17:20" ht="15.75" x14ac:dyDescent="0.25">
      <c r="Q118" s="485" t="s">
        <v>1217</v>
      </c>
      <c r="R118" s="485" t="s">
        <v>774</v>
      </c>
      <c r="S118" s="486" t="s">
        <v>1170</v>
      </c>
      <c r="T118" s="487">
        <v>8.3333333333333339</v>
      </c>
    </row>
    <row r="119" spans="17:20" ht="15.75" x14ac:dyDescent="0.25">
      <c r="Q119" s="485" t="s">
        <v>1209</v>
      </c>
      <c r="R119" s="485" t="s">
        <v>772</v>
      </c>
      <c r="S119" s="486" t="s">
        <v>1215</v>
      </c>
      <c r="T119" s="487">
        <v>42</v>
      </c>
    </row>
    <row r="120" spans="17:20" ht="15.75" x14ac:dyDescent="0.25">
      <c r="Q120" s="485" t="s">
        <v>2526</v>
      </c>
      <c r="R120" s="485" t="s">
        <v>774</v>
      </c>
      <c r="S120" s="486" t="s">
        <v>1166</v>
      </c>
      <c r="T120" s="487">
        <v>1</v>
      </c>
    </row>
    <row r="121" spans="17:20" ht="15.75" x14ac:dyDescent="0.25">
      <c r="Q121" s="485" t="s">
        <v>2523</v>
      </c>
      <c r="R121" s="485" t="s">
        <v>774</v>
      </c>
      <c r="S121" s="486" t="s">
        <v>1166</v>
      </c>
      <c r="T121" s="487">
        <v>1</v>
      </c>
    </row>
    <row r="122" spans="17:20" ht="15.75" x14ac:dyDescent="0.25">
      <c r="Q122" s="485" t="s">
        <v>1217</v>
      </c>
      <c r="R122" s="485" t="s">
        <v>774</v>
      </c>
      <c r="S122" s="486" t="s">
        <v>1166</v>
      </c>
      <c r="T122" s="487">
        <v>1.6666666666666667</v>
      </c>
    </row>
    <row r="123" spans="17:20" ht="15.75" x14ac:dyDescent="0.25">
      <c r="Q123" s="485" t="s">
        <v>1202</v>
      </c>
      <c r="R123" s="485" t="s">
        <v>774</v>
      </c>
      <c r="S123" s="486" t="s">
        <v>1166</v>
      </c>
      <c r="T123" s="487">
        <v>3</v>
      </c>
    </row>
    <row r="124" spans="17:20" ht="15.75" x14ac:dyDescent="0.25">
      <c r="Q124" s="485" t="s">
        <v>2526</v>
      </c>
      <c r="R124" s="485" t="s">
        <v>772</v>
      </c>
      <c r="S124" s="486" t="s">
        <v>1168</v>
      </c>
      <c r="T124" s="487">
        <v>1255.5</v>
      </c>
    </row>
    <row r="125" spans="17:20" ht="15.75" x14ac:dyDescent="0.25">
      <c r="Q125" s="485" t="s">
        <v>1235</v>
      </c>
      <c r="R125" s="485" t="s">
        <v>774</v>
      </c>
      <c r="S125" s="486" t="s">
        <v>1168</v>
      </c>
      <c r="T125" s="487">
        <v>1770</v>
      </c>
    </row>
    <row r="126" spans="17:20" ht="15.75" x14ac:dyDescent="0.25">
      <c r="Q126" s="485" t="s">
        <v>2516</v>
      </c>
      <c r="R126" s="485" t="s">
        <v>772</v>
      </c>
      <c r="S126" s="486" t="s">
        <v>1168</v>
      </c>
      <c r="T126" s="487">
        <v>83.333333333333329</v>
      </c>
    </row>
    <row r="127" spans="17:20" ht="15.75" x14ac:dyDescent="0.25">
      <c r="Q127" s="485" t="s">
        <v>2516</v>
      </c>
      <c r="R127" s="485" t="s">
        <v>774</v>
      </c>
      <c r="S127" s="486" t="s">
        <v>1168</v>
      </c>
      <c r="T127" s="487">
        <v>18</v>
      </c>
    </row>
    <row r="128" spans="17:20" ht="15.75" x14ac:dyDescent="0.25">
      <c r="Q128" s="485" t="s">
        <v>2523</v>
      </c>
      <c r="R128" s="485" t="s">
        <v>772</v>
      </c>
      <c r="S128" s="486" t="s">
        <v>1168</v>
      </c>
      <c r="T128" s="487">
        <v>95</v>
      </c>
    </row>
    <row r="129" spans="17:20" ht="15.75" x14ac:dyDescent="0.25">
      <c r="Q129" s="485" t="s">
        <v>2517</v>
      </c>
      <c r="R129" s="485" t="s">
        <v>772</v>
      </c>
      <c r="S129" s="486" t="s">
        <v>1168</v>
      </c>
      <c r="T129" s="487">
        <v>161.33333333333334</v>
      </c>
    </row>
    <row r="130" spans="17:20" ht="15.75" x14ac:dyDescent="0.25">
      <c r="Q130" s="485" t="s">
        <v>2524</v>
      </c>
      <c r="R130" s="485" t="s">
        <v>772</v>
      </c>
      <c r="S130" s="486" t="s">
        <v>1168</v>
      </c>
      <c r="T130" s="487">
        <v>37.5</v>
      </c>
    </row>
    <row r="131" spans="17:20" ht="15.75" x14ac:dyDescent="0.25">
      <c r="Q131" s="485" t="s">
        <v>2518</v>
      </c>
      <c r="R131" s="485" t="s">
        <v>774</v>
      </c>
      <c r="S131" s="486" t="s">
        <v>1168</v>
      </c>
      <c r="T131" s="487">
        <v>56</v>
      </c>
    </row>
    <row r="132" spans="17:20" ht="15.75" x14ac:dyDescent="0.25">
      <c r="Q132" s="491" t="s">
        <v>2519</v>
      </c>
      <c r="R132" s="485" t="s">
        <v>772</v>
      </c>
      <c r="S132" s="486" t="s">
        <v>1168</v>
      </c>
      <c r="T132" s="487">
        <v>472</v>
      </c>
    </row>
    <row r="133" spans="17:20" ht="15.75" x14ac:dyDescent="0.25">
      <c r="Q133" s="491" t="s">
        <v>2519</v>
      </c>
      <c r="R133" s="485" t="s">
        <v>774</v>
      </c>
      <c r="S133" s="486" t="s">
        <v>1168</v>
      </c>
      <c r="T133" s="487">
        <v>437</v>
      </c>
    </row>
    <row r="134" spans="17:20" ht="15.75" x14ac:dyDescent="0.25">
      <c r="Q134" s="485" t="s">
        <v>111</v>
      </c>
      <c r="R134" s="485" t="s">
        <v>772</v>
      </c>
      <c r="S134" s="486" t="s">
        <v>1168</v>
      </c>
      <c r="T134" s="487">
        <v>52</v>
      </c>
    </row>
    <row r="135" spans="17:20" ht="15.75" x14ac:dyDescent="0.25">
      <c r="Q135" s="485" t="s">
        <v>1209</v>
      </c>
      <c r="R135" s="485" t="s">
        <v>772</v>
      </c>
      <c r="S135" s="486" t="s">
        <v>1168</v>
      </c>
      <c r="T135" s="487">
        <v>20.25</v>
      </c>
    </row>
    <row r="136" spans="17:20" ht="15.75" x14ac:dyDescent="0.25">
      <c r="Q136" s="485" t="s">
        <v>1217</v>
      </c>
      <c r="R136" s="485" t="s">
        <v>772</v>
      </c>
      <c r="S136" s="486" t="s">
        <v>1168</v>
      </c>
      <c r="T136" s="487">
        <v>2236.5</v>
      </c>
    </row>
    <row r="137" spans="17:20" ht="15.75" x14ac:dyDescent="0.25">
      <c r="Q137" s="485" t="s">
        <v>1202</v>
      </c>
      <c r="R137" s="485" t="s">
        <v>772</v>
      </c>
      <c r="S137" s="486" t="s">
        <v>1168</v>
      </c>
      <c r="T137" s="487">
        <v>1369.5833333333333</v>
      </c>
    </row>
    <row r="138" spans="17:20" ht="15.75" x14ac:dyDescent="0.25">
      <c r="Q138" s="485" t="s">
        <v>2526</v>
      </c>
      <c r="R138" s="485" t="s">
        <v>772</v>
      </c>
      <c r="S138" s="486" t="s">
        <v>1172</v>
      </c>
      <c r="T138" s="487">
        <v>1160.75</v>
      </c>
    </row>
    <row r="139" spans="17:20" ht="15.75" x14ac:dyDescent="0.25">
      <c r="Q139" s="485" t="s">
        <v>2526</v>
      </c>
      <c r="R139" s="485" t="s">
        <v>772</v>
      </c>
      <c r="S139" s="486" t="s">
        <v>1172</v>
      </c>
      <c r="T139" s="487">
        <v>1877.25</v>
      </c>
    </row>
    <row r="140" spans="17:20" ht="15.75" x14ac:dyDescent="0.25">
      <c r="Q140" s="485" t="s">
        <v>2516</v>
      </c>
      <c r="R140" s="485" t="s">
        <v>772</v>
      </c>
      <c r="S140" s="486" t="s">
        <v>1172</v>
      </c>
      <c r="T140" s="487">
        <v>2.25</v>
      </c>
    </row>
    <row r="141" spans="17:20" ht="15.75" x14ac:dyDescent="0.25">
      <c r="Q141" s="485" t="s">
        <v>2523</v>
      </c>
      <c r="R141" s="485" t="s">
        <v>772</v>
      </c>
      <c r="S141" s="486" t="s">
        <v>1172</v>
      </c>
      <c r="T141" s="487">
        <v>1204.75</v>
      </c>
    </row>
    <row r="142" spans="17:20" ht="15.75" x14ac:dyDescent="0.25">
      <c r="Q142" s="485" t="s">
        <v>2523</v>
      </c>
      <c r="R142" s="485" t="s">
        <v>772</v>
      </c>
      <c r="S142" s="486" t="s">
        <v>1172</v>
      </c>
      <c r="T142" s="487">
        <v>1065.75</v>
      </c>
    </row>
    <row r="143" spans="17:20" ht="15.75" x14ac:dyDescent="0.25">
      <c r="Q143" s="485" t="s">
        <v>2517</v>
      </c>
      <c r="R143" s="485" t="s">
        <v>772</v>
      </c>
      <c r="S143" s="486" t="s">
        <v>1172</v>
      </c>
      <c r="T143" s="487">
        <v>4.5</v>
      </c>
    </row>
    <row r="144" spans="17:20" ht="15.75" x14ac:dyDescent="0.25">
      <c r="Q144" s="485" t="s">
        <v>2524</v>
      </c>
      <c r="R144" s="485" t="s">
        <v>772</v>
      </c>
      <c r="S144" s="486" t="s">
        <v>1172</v>
      </c>
      <c r="T144" s="487">
        <v>1377.25</v>
      </c>
    </row>
    <row r="145" spans="17:20" ht="15.75" x14ac:dyDescent="0.25">
      <c r="Q145" s="485" t="s">
        <v>2524</v>
      </c>
      <c r="R145" s="485" t="s">
        <v>772</v>
      </c>
      <c r="S145" s="486" t="s">
        <v>1172</v>
      </c>
      <c r="T145" s="487">
        <v>158.75</v>
      </c>
    </row>
    <row r="146" spans="17:20" ht="15.75" x14ac:dyDescent="0.25">
      <c r="Q146" s="485" t="s">
        <v>2518</v>
      </c>
      <c r="R146" s="485" t="s">
        <v>772</v>
      </c>
      <c r="S146" s="486" t="s">
        <v>1172</v>
      </c>
      <c r="T146" s="487">
        <v>818.5</v>
      </c>
    </row>
    <row r="147" spans="17:20" ht="15.75" x14ac:dyDescent="0.25">
      <c r="Q147" s="491" t="s">
        <v>1206</v>
      </c>
      <c r="R147" s="485" t="s">
        <v>772</v>
      </c>
      <c r="S147" s="486" t="s">
        <v>1172</v>
      </c>
      <c r="T147" s="487">
        <v>3</v>
      </c>
    </row>
    <row r="148" spans="17:20" ht="15.75" x14ac:dyDescent="0.25">
      <c r="Q148" s="491" t="s">
        <v>1206</v>
      </c>
      <c r="R148" s="485" t="s">
        <v>772</v>
      </c>
      <c r="S148" s="486" t="s">
        <v>1172</v>
      </c>
      <c r="T148" s="487">
        <v>6</v>
      </c>
    </row>
    <row r="149" spans="17:20" ht="15.75" x14ac:dyDescent="0.25">
      <c r="Q149" s="485" t="s">
        <v>111</v>
      </c>
      <c r="R149" s="485" t="s">
        <v>772</v>
      </c>
      <c r="S149" s="486" t="s">
        <v>1172</v>
      </c>
      <c r="T149" s="487">
        <v>123.83333333333333</v>
      </c>
    </row>
    <row r="150" spans="17:20" ht="15.75" x14ac:dyDescent="0.25">
      <c r="Q150" s="485" t="s">
        <v>111</v>
      </c>
      <c r="R150" s="485" t="s">
        <v>772</v>
      </c>
      <c r="S150" s="486" t="s">
        <v>1172</v>
      </c>
      <c r="T150" s="487">
        <v>7.5</v>
      </c>
    </row>
    <row r="151" spans="17:20" ht="15.75" x14ac:dyDescent="0.25">
      <c r="Q151" s="485" t="s">
        <v>1209</v>
      </c>
      <c r="R151" s="485" t="s">
        <v>772</v>
      </c>
      <c r="S151" s="486" t="s">
        <v>1172</v>
      </c>
      <c r="T151" s="487">
        <v>784.75</v>
      </c>
    </row>
    <row r="152" spans="17:20" ht="15.75" x14ac:dyDescent="0.25">
      <c r="Q152" s="485" t="s">
        <v>1209</v>
      </c>
      <c r="R152" s="485" t="s">
        <v>772</v>
      </c>
      <c r="S152" s="486" t="s">
        <v>1172</v>
      </c>
      <c r="T152" s="487">
        <v>66.666666666666671</v>
      </c>
    </row>
    <row r="153" spans="17:20" ht="15.75" x14ac:dyDescent="0.25">
      <c r="Q153" s="485" t="s">
        <v>1217</v>
      </c>
      <c r="R153" s="485" t="s">
        <v>772</v>
      </c>
      <c r="S153" s="486" t="s">
        <v>1172</v>
      </c>
      <c r="T153" s="487">
        <v>1425</v>
      </c>
    </row>
    <row r="154" spans="17:20" ht="15.75" x14ac:dyDescent="0.25">
      <c r="Q154" s="485" t="s">
        <v>1217</v>
      </c>
      <c r="R154" s="485" t="s">
        <v>772</v>
      </c>
      <c r="S154" s="486" t="s">
        <v>1172</v>
      </c>
      <c r="T154" s="487">
        <v>5837.75</v>
      </c>
    </row>
    <row r="155" spans="17:20" ht="15.75" x14ac:dyDescent="0.25">
      <c r="Q155" s="485" t="s">
        <v>1202</v>
      </c>
      <c r="R155" s="485" t="s">
        <v>772</v>
      </c>
      <c r="S155" s="486" t="s">
        <v>1172</v>
      </c>
      <c r="T155" s="487">
        <v>8326.75</v>
      </c>
    </row>
    <row r="156" spans="17:20" ht="15.75" x14ac:dyDescent="0.25">
      <c r="Q156" s="485" t="s">
        <v>1202</v>
      </c>
      <c r="R156" s="485" t="s">
        <v>772</v>
      </c>
      <c r="S156" s="486" t="s">
        <v>1172</v>
      </c>
      <c r="T156" s="487">
        <v>7977</v>
      </c>
    </row>
    <row r="157" spans="17:20" ht="30" x14ac:dyDescent="0.25">
      <c r="Q157" s="491" t="s">
        <v>2520</v>
      </c>
      <c r="R157" s="485" t="s">
        <v>772</v>
      </c>
      <c r="S157" s="486" t="s">
        <v>1172</v>
      </c>
      <c r="T157" s="487">
        <v>20</v>
      </c>
    </row>
    <row r="158" spans="17:20" ht="15.75" x14ac:dyDescent="0.25">
      <c r="Q158" s="485" t="s">
        <v>2526</v>
      </c>
      <c r="R158" s="485" t="s">
        <v>772</v>
      </c>
      <c r="S158" s="486" t="s">
        <v>1070</v>
      </c>
      <c r="T158" s="487">
        <v>1861</v>
      </c>
    </row>
    <row r="159" spans="17:20" ht="15.75" x14ac:dyDescent="0.25">
      <c r="Q159" s="485" t="s">
        <v>2526</v>
      </c>
      <c r="R159" s="485" t="s">
        <v>772</v>
      </c>
      <c r="S159" s="486" t="s">
        <v>1151</v>
      </c>
      <c r="T159" s="487">
        <v>78.25</v>
      </c>
    </row>
    <row r="160" spans="17:20" ht="15.75" x14ac:dyDescent="0.25">
      <c r="Q160" s="485" t="s">
        <v>1235</v>
      </c>
      <c r="R160" s="485" t="s">
        <v>772</v>
      </c>
      <c r="S160" s="486" t="s">
        <v>1151</v>
      </c>
      <c r="T160" s="487">
        <v>116.5</v>
      </c>
    </row>
    <row r="161" spans="17:20" ht="15.75" x14ac:dyDescent="0.25">
      <c r="Q161" s="485" t="s">
        <v>2523</v>
      </c>
      <c r="R161" s="485" t="s">
        <v>772</v>
      </c>
      <c r="S161" s="486" t="s">
        <v>1151</v>
      </c>
      <c r="T161" s="487">
        <v>8.75</v>
      </c>
    </row>
    <row r="162" spans="17:20" ht="15.75" x14ac:dyDescent="0.25">
      <c r="Q162" s="485" t="s">
        <v>2524</v>
      </c>
      <c r="R162" s="485" t="s">
        <v>772</v>
      </c>
      <c r="S162" s="486" t="s">
        <v>1151</v>
      </c>
      <c r="T162" s="487">
        <v>20</v>
      </c>
    </row>
    <row r="163" spans="17:20" ht="15.75" x14ac:dyDescent="0.25">
      <c r="Q163" s="485" t="s">
        <v>2518</v>
      </c>
      <c r="R163" s="485" t="s">
        <v>772</v>
      </c>
      <c r="S163" s="486" t="s">
        <v>1151</v>
      </c>
      <c r="T163" s="487">
        <v>1</v>
      </c>
    </row>
    <row r="164" spans="17:20" ht="15.75" x14ac:dyDescent="0.25">
      <c r="Q164" s="485" t="s">
        <v>111</v>
      </c>
      <c r="R164" s="485" t="s">
        <v>772</v>
      </c>
      <c r="S164" s="486" t="s">
        <v>1151</v>
      </c>
      <c r="T164" s="487">
        <v>2</v>
      </c>
    </row>
    <row r="165" spans="17:20" ht="15.75" x14ac:dyDescent="0.25">
      <c r="Q165" s="485" t="s">
        <v>1209</v>
      </c>
      <c r="R165" s="485" t="s">
        <v>772</v>
      </c>
      <c r="S165" s="486" t="s">
        <v>1151</v>
      </c>
      <c r="T165" s="487">
        <v>55.833333333333336</v>
      </c>
    </row>
    <row r="166" spans="17:20" ht="15.75" x14ac:dyDescent="0.25">
      <c r="Q166" s="485" t="s">
        <v>1217</v>
      </c>
      <c r="R166" s="485" t="s">
        <v>772</v>
      </c>
      <c r="S166" s="486" t="s">
        <v>1151</v>
      </c>
      <c r="T166" s="487">
        <v>98.5</v>
      </c>
    </row>
    <row r="167" spans="17:20" ht="15.75" x14ac:dyDescent="0.25">
      <c r="Q167" s="485" t="s">
        <v>1202</v>
      </c>
      <c r="R167" s="485" t="s">
        <v>772</v>
      </c>
      <c r="S167" s="486" t="s">
        <v>1151</v>
      </c>
      <c r="T167" s="487">
        <v>286</v>
      </c>
    </row>
    <row r="168" spans="17:20" ht="15.75" x14ac:dyDescent="0.25">
      <c r="Q168" s="485" t="s">
        <v>1235</v>
      </c>
      <c r="R168" s="485" t="s">
        <v>789</v>
      </c>
      <c r="S168" s="486" t="s">
        <v>866</v>
      </c>
      <c r="T168" s="487">
        <v>18.25</v>
      </c>
    </row>
    <row r="169" spans="17:20" ht="15.75" x14ac:dyDescent="0.25">
      <c r="Q169" s="485" t="s">
        <v>1235</v>
      </c>
      <c r="R169" s="485" t="s">
        <v>789</v>
      </c>
      <c r="S169" s="486" t="s">
        <v>867</v>
      </c>
      <c r="T169" s="487">
        <v>23</v>
      </c>
    </row>
    <row r="170" spans="17:20" ht="15.75" x14ac:dyDescent="0.25">
      <c r="Q170" s="493" t="s">
        <v>1235</v>
      </c>
      <c r="R170" s="485" t="s">
        <v>789</v>
      </c>
      <c r="S170" s="486" t="s">
        <v>868</v>
      </c>
      <c r="T170" s="487">
        <v>8</v>
      </c>
    </row>
    <row r="171" spans="17:20" ht="15.75" x14ac:dyDescent="0.25">
      <c r="Q171" s="493" t="s">
        <v>1235</v>
      </c>
      <c r="R171" s="485" t="s">
        <v>789</v>
      </c>
      <c r="S171" s="486" t="s">
        <v>1246</v>
      </c>
      <c r="T171" s="487">
        <v>23.333333333333332</v>
      </c>
    </row>
    <row r="172" spans="17:20" ht="15.75" x14ac:dyDescent="0.25">
      <c r="Q172" s="482" t="s">
        <v>1206</v>
      </c>
      <c r="R172" s="485" t="s">
        <v>772</v>
      </c>
      <c r="S172" s="486" t="s">
        <v>2472</v>
      </c>
      <c r="T172" s="487">
        <v>137.33333333333331</v>
      </c>
    </row>
  </sheetData>
  <autoFilter ref="Q1:T172" xr:uid="{3FAC5C60-D0C6-45FD-AA6A-28563EA1E4B5}"/>
  <sortState xmlns:xlrd2="http://schemas.microsoft.com/office/spreadsheetml/2017/richdata2" ref="Q2:T172">
    <sortCondition ref="S1:S172"/>
  </sortState>
  <conditionalFormatting sqref="AI5">
    <cfRule type="duplicateValues" dxfId="32" priority="1"/>
  </conditionalFormatting>
  <conditionalFormatting sqref="AI1:AI4 AI6:AI14">
    <cfRule type="duplicateValues" dxfId="31" priority="2"/>
  </conditionalFormatting>
  <dataValidations count="1">
    <dataValidation allowBlank="1" showInputMessage="1" showErrorMessage="1" promptTitle="Attention" prompt="Please don't change the formatting." sqref="AH13:AI14 AH1:AI1 AI9 AH4:AH7 AI4 AI6:AI7" xr:uid="{2E10E4E9-0428-430C-A488-E9FF6E76E1C8}"/>
  </dataValidations>
  <pageMargins left="0.5" right="0.5" top="0.5" bottom="0.5" header="0.3" footer="0.3"/>
  <pageSetup scale="9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406C1-F688-4BB4-A0DE-CED926CC35B8}">
  <dimension ref="A1:N952"/>
  <sheetViews>
    <sheetView workbookViewId="0"/>
  </sheetViews>
  <sheetFormatPr defaultRowHeight="15" x14ac:dyDescent="0.25"/>
  <cols>
    <col min="1" max="1" width="13.77734375" style="452" customWidth="1"/>
    <col min="2" max="2" width="13.6640625" style="452" bestFit="1" customWidth="1"/>
    <col min="3" max="3" width="21.77734375" style="452" bestFit="1" customWidth="1"/>
    <col min="4" max="4" width="17.109375" style="456" customWidth="1"/>
    <col min="5" max="5" width="31.109375" style="453" customWidth="1"/>
    <col min="6" max="6" width="10.77734375" style="452" bestFit="1" customWidth="1"/>
    <col min="7" max="7" width="10.77734375" style="452" customWidth="1"/>
    <col min="8" max="8" width="7.5546875" style="452" customWidth="1"/>
    <col min="9" max="9" width="9.6640625" style="452" bestFit="1" customWidth="1"/>
    <col min="10" max="11" width="8.88671875" style="452"/>
    <col min="12" max="12" width="15.21875" style="452" bestFit="1" customWidth="1"/>
    <col min="13" max="13" width="29.109375" style="452" bestFit="1" customWidth="1"/>
    <col min="14" max="16384" width="8.88671875" style="452"/>
  </cols>
  <sheetData>
    <row r="1" spans="1:14" s="286" customFormat="1" ht="45" x14ac:dyDescent="0.25">
      <c r="A1" s="414" t="s">
        <v>151</v>
      </c>
      <c r="B1" s="414" t="s">
        <v>152</v>
      </c>
      <c r="C1" s="415" t="s">
        <v>2473</v>
      </c>
      <c r="D1" s="416" t="s">
        <v>153</v>
      </c>
      <c r="E1" s="417" t="s">
        <v>2471</v>
      </c>
      <c r="F1" s="414" t="s">
        <v>154</v>
      </c>
      <c r="G1" s="418" t="s">
        <v>2557</v>
      </c>
      <c r="H1" s="418" t="s">
        <v>2558</v>
      </c>
      <c r="I1" s="414" t="s">
        <v>155</v>
      </c>
      <c r="J1" s="414" t="s">
        <v>1108</v>
      </c>
      <c r="L1" s="343" t="s">
        <v>831</v>
      </c>
      <c r="M1" t="s">
        <v>2652</v>
      </c>
      <c r="N1"/>
    </row>
    <row r="2" spans="1:14" s="287" customFormat="1" ht="30" x14ac:dyDescent="0.25">
      <c r="A2" s="431" t="s">
        <v>1219</v>
      </c>
      <c r="B2" s="620" t="s">
        <v>216</v>
      </c>
      <c r="C2" s="621" t="s">
        <v>2380</v>
      </c>
      <c r="D2" s="622" t="s">
        <v>2565</v>
      </c>
      <c r="E2" s="407" t="s">
        <v>2646</v>
      </c>
      <c r="F2" s="426">
        <v>365</v>
      </c>
      <c r="G2" s="427">
        <f>SUMIF(USEDRCT_Camping!C:C,INVENTORY!C:C,USEDRCT_Camping!R:R)</f>
        <v>346.33333333333331</v>
      </c>
      <c r="H2" s="620">
        <v>171</v>
      </c>
      <c r="I2" s="428">
        <f>H2/F2</f>
        <v>0.46849315068493153</v>
      </c>
      <c r="J2" s="716">
        <v>50</v>
      </c>
      <c r="L2" s="344" t="s">
        <v>2523</v>
      </c>
      <c r="M2" s="737">
        <v>8083</v>
      </c>
      <c r="N2"/>
    </row>
    <row r="3" spans="1:14" s="287" customFormat="1" ht="15.75" x14ac:dyDescent="0.25">
      <c r="A3" s="431" t="s">
        <v>1219</v>
      </c>
      <c r="B3" s="424" t="s">
        <v>871</v>
      </c>
      <c r="C3" s="425" t="s">
        <v>2249</v>
      </c>
      <c r="D3" s="619" t="s">
        <v>2567</v>
      </c>
      <c r="E3" s="408" t="s">
        <v>860</v>
      </c>
      <c r="F3" s="426">
        <v>365</v>
      </c>
      <c r="G3" s="427">
        <f>SUMIF(USEDRCT_Camping!C:C,INVENTORY!C:C,USEDRCT_Camping!R:R)</f>
        <v>102.33333333333333</v>
      </c>
      <c r="H3" s="427">
        <v>102.33333333333333</v>
      </c>
      <c r="I3" s="428">
        <f t="shared" ref="I3:I66" si="0">H3/F3</f>
        <v>0.28036529680365296</v>
      </c>
      <c r="J3" s="716">
        <v>135</v>
      </c>
      <c r="L3" s="344" t="s">
        <v>2542</v>
      </c>
      <c r="M3" s="737">
        <v>7459</v>
      </c>
      <c r="N3"/>
    </row>
    <row r="4" spans="1:14" s="287" customFormat="1" ht="15.75" x14ac:dyDescent="0.25">
      <c r="A4" s="431" t="s">
        <v>1219</v>
      </c>
      <c r="B4" s="424" t="s">
        <v>872</v>
      </c>
      <c r="C4" s="425" t="s">
        <v>2250</v>
      </c>
      <c r="D4" s="618" t="s">
        <v>2566</v>
      </c>
      <c r="E4" s="712" t="s">
        <v>861</v>
      </c>
      <c r="F4" s="426">
        <v>365</v>
      </c>
      <c r="G4" s="427">
        <f>SUMIF(USEDRCT_Camping!C:C,INVENTORY!C:C,USEDRCT_Camping!R:R)</f>
        <v>85</v>
      </c>
      <c r="H4" s="427">
        <v>85</v>
      </c>
      <c r="I4" s="428">
        <f t="shared" si="0"/>
        <v>0.23287671232876711</v>
      </c>
      <c r="J4" s="716">
        <v>120</v>
      </c>
      <c r="L4" s="344" t="s">
        <v>1198</v>
      </c>
      <c r="M4" s="737">
        <v>10265</v>
      </c>
      <c r="N4"/>
    </row>
    <row r="5" spans="1:14" s="287" customFormat="1" ht="15.75" x14ac:dyDescent="0.25">
      <c r="A5" s="431" t="s">
        <v>1219</v>
      </c>
      <c r="B5" s="424" t="s">
        <v>873</v>
      </c>
      <c r="C5" s="425" t="s">
        <v>2251</v>
      </c>
      <c r="D5" s="618" t="s">
        <v>2568</v>
      </c>
      <c r="E5" s="713" t="s">
        <v>862</v>
      </c>
      <c r="F5" s="426">
        <v>365</v>
      </c>
      <c r="G5" s="427">
        <f>SUMIF(USEDRCT_Camping!C:C,INVENTORY!C:C,USEDRCT_Camping!R:R)</f>
        <v>115.91666666666667</v>
      </c>
      <c r="H5" s="427">
        <v>115.91666666666667</v>
      </c>
      <c r="I5" s="428">
        <f t="shared" si="0"/>
        <v>0.31757990867579911</v>
      </c>
      <c r="J5" s="716">
        <v>150</v>
      </c>
      <c r="L5" s="344" t="s">
        <v>1203</v>
      </c>
      <c r="M5" s="737">
        <v>35962</v>
      </c>
      <c r="N5"/>
    </row>
    <row r="6" spans="1:14" s="287" customFormat="1" ht="15.75" x14ac:dyDescent="0.25">
      <c r="A6" s="431" t="s">
        <v>1219</v>
      </c>
      <c r="B6" s="424" t="s">
        <v>874</v>
      </c>
      <c r="C6" s="425" t="s">
        <v>2252</v>
      </c>
      <c r="D6" s="618" t="s">
        <v>2568</v>
      </c>
      <c r="E6" s="713" t="s">
        <v>862</v>
      </c>
      <c r="F6" s="426">
        <v>365</v>
      </c>
      <c r="G6" s="427">
        <f>SUMIF(USEDRCT_Camping!C:C,INVENTORY!C:C,USEDRCT_Camping!R:R)</f>
        <v>108.58333333333333</v>
      </c>
      <c r="H6" s="427">
        <v>108.58333333333333</v>
      </c>
      <c r="I6" s="428">
        <f t="shared" si="0"/>
        <v>0.29748858447488585</v>
      </c>
      <c r="J6" s="716">
        <v>150</v>
      </c>
      <c r="L6" s="344" t="s">
        <v>2544</v>
      </c>
      <c r="M6" s="737">
        <v>9675</v>
      </c>
      <c r="N6"/>
    </row>
    <row r="7" spans="1:14" s="287" customFormat="1" ht="15.75" x14ac:dyDescent="0.25">
      <c r="A7" s="431" t="s">
        <v>1219</v>
      </c>
      <c r="B7" s="424" t="s">
        <v>875</v>
      </c>
      <c r="C7" s="425" t="s">
        <v>2253</v>
      </c>
      <c r="D7" s="618" t="s">
        <v>2566</v>
      </c>
      <c r="E7" s="712" t="s">
        <v>861</v>
      </c>
      <c r="F7" s="426">
        <v>365</v>
      </c>
      <c r="G7" s="427">
        <f>SUMIF(USEDRCT_Camping!C:C,INVENTORY!C:C,USEDRCT_Camping!R:R)</f>
        <v>93.25</v>
      </c>
      <c r="H7" s="427">
        <v>93.25</v>
      </c>
      <c r="I7" s="428">
        <f t="shared" si="0"/>
        <v>0.2554794520547945</v>
      </c>
      <c r="J7" s="716">
        <v>120</v>
      </c>
      <c r="L7" s="344" t="s">
        <v>2543</v>
      </c>
      <c r="M7" s="737">
        <v>355</v>
      </c>
      <c r="N7"/>
    </row>
    <row r="8" spans="1:14" s="287" customFormat="1" ht="15.75" x14ac:dyDescent="0.25">
      <c r="A8" s="431" t="s">
        <v>1219</v>
      </c>
      <c r="B8" s="424" t="s">
        <v>876</v>
      </c>
      <c r="C8" s="425" t="s">
        <v>2254</v>
      </c>
      <c r="D8" s="619" t="s">
        <v>2567</v>
      </c>
      <c r="E8" s="408" t="s">
        <v>860</v>
      </c>
      <c r="F8" s="426">
        <v>365</v>
      </c>
      <c r="G8" s="427">
        <f>SUMIF(USEDRCT_Camping!C:C,INVENTORY!C:C,USEDRCT_Camping!R:R)</f>
        <v>117.75</v>
      </c>
      <c r="H8" s="427">
        <v>117.75</v>
      </c>
      <c r="I8" s="428">
        <f t="shared" si="0"/>
        <v>0.32260273972602738</v>
      </c>
      <c r="J8" s="716">
        <v>135</v>
      </c>
      <c r="L8" s="344" t="s">
        <v>1219</v>
      </c>
      <c r="M8" s="737">
        <v>29279.833333333336</v>
      </c>
      <c r="N8"/>
    </row>
    <row r="9" spans="1:14" s="287" customFormat="1" ht="15.75" x14ac:dyDescent="0.25">
      <c r="A9" s="431" t="s">
        <v>1198</v>
      </c>
      <c r="B9" s="426" t="s">
        <v>214</v>
      </c>
      <c r="C9" s="425" t="s">
        <v>1582</v>
      </c>
      <c r="D9" s="455" t="s">
        <v>2539</v>
      </c>
      <c r="E9" s="407" t="s">
        <v>1153</v>
      </c>
      <c r="F9" s="426">
        <v>365</v>
      </c>
      <c r="G9" s="427">
        <f>SUMIF(USEDRCT_Camping!C:C,INVENTORY!C:C,USEDRCT_Camping!R:R)</f>
        <v>51.555555555555557</v>
      </c>
      <c r="H9" s="426">
        <v>73</v>
      </c>
      <c r="I9" s="428">
        <f t="shared" si="0"/>
        <v>0.2</v>
      </c>
      <c r="J9" s="716">
        <v>30</v>
      </c>
      <c r="L9" s="344" t="s">
        <v>1863</v>
      </c>
      <c r="M9" s="737"/>
      <c r="N9"/>
    </row>
    <row r="10" spans="1:14" s="287" customFormat="1" ht="15.75" x14ac:dyDescent="0.25">
      <c r="A10" s="431" t="s">
        <v>1198</v>
      </c>
      <c r="B10" s="426" t="s">
        <v>215</v>
      </c>
      <c r="C10" s="425" t="s">
        <v>1583</v>
      </c>
      <c r="D10" s="614" t="s">
        <v>2539</v>
      </c>
      <c r="E10" s="407" t="s">
        <v>1153</v>
      </c>
      <c r="F10" s="426">
        <v>365</v>
      </c>
      <c r="G10" s="427">
        <f>SUMIF(USEDRCT_Camping!C:C,INVENTORY!C:C,USEDRCT_Camping!R:R)</f>
        <v>13.1</v>
      </c>
      <c r="H10" s="426">
        <v>80</v>
      </c>
      <c r="I10" s="428">
        <f t="shared" si="0"/>
        <v>0.21917808219178081</v>
      </c>
      <c r="J10" s="716">
        <v>30</v>
      </c>
      <c r="L10" s="344" t="s">
        <v>763</v>
      </c>
      <c r="M10" s="737">
        <v>101078.83333333334</v>
      </c>
      <c r="N10"/>
    </row>
    <row r="11" spans="1:14" s="287" customFormat="1" ht="15.75" x14ac:dyDescent="0.25">
      <c r="A11" s="431" t="s">
        <v>1198</v>
      </c>
      <c r="B11" s="426" t="s">
        <v>216</v>
      </c>
      <c r="C11" s="425" t="s">
        <v>1584</v>
      </c>
      <c r="D11" s="614" t="s">
        <v>2539</v>
      </c>
      <c r="E11" s="407" t="s">
        <v>1153</v>
      </c>
      <c r="F11" s="426">
        <v>365</v>
      </c>
      <c r="G11" s="427">
        <f>SUMIF(USEDRCT_Camping!C:C,INVENTORY!C:C,USEDRCT_Camping!R:R)</f>
        <v>35.454545454545453</v>
      </c>
      <c r="H11" s="426">
        <v>88</v>
      </c>
      <c r="I11" s="428">
        <f t="shared" si="0"/>
        <v>0.24109589041095891</v>
      </c>
      <c r="J11" s="716">
        <v>30</v>
      </c>
      <c r="L11"/>
      <c r="M11"/>
      <c r="N11"/>
    </row>
    <row r="12" spans="1:14" s="287" customFormat="1" ht="15.75" x14ac:dyDescent="0.25">
      <c r="A12" s="431" t="s">
        <v>1198</v>
      </c>
      <c r="B12" s="426" t="s">
        <v>217</v>
      </c>
      <c r="C12" s="425" t="s">
        <v>1585</v>
      </c>
      <c r="D12" s="614" t="s">
        <v>2539</v>
      </c>
      <c r="E12" s="407" t="s">
        <v>1153</v>
      </c>
      <c r="F12" s="426">
        <v>365</v>
      </c>
      <c r="G12" s="427">
        <f>SUMIF(USEDRCT_Camping!C:C,INVENTORY!C:C,USEDRCT_Camping!R:R)</f>
        <v>25.1</v>
      </c>
      <c r="H12" s="426">
        <v>76</v>
      </c>
      <c r="I12" s="428">
        <f t="shared" si="0"/>
        <v>0.20821917808219179</v>
      </c>
      <c r="J12" s="716">
        <v>30</v>
      </c>
      <c r="L12"/>
      <c r="M12"/>
      <c r="N12"/>
    </row>
    <row r="13" spans="1:14" s="287" customFormat="1" ht="15.75" x14ac:dyDescent="0.25">
      <c r="A13" s="431" t="s">
        <v>1198</v>
      </c>
      <c r="B13" s="426" t="s">
        <v>218</v>
      </c>
      <c r="C13" s="425" t="s">
        <v>1586</v>
      </c>
      <c r="D13" s="614" t="s">
        <v>2539</v>
      </c>
      <c r="E13" s="407" t="s">
        <v>1153</v>
      </c>
      <c r="F13" s="426">
        <v>365</v>
      </c>
      <c r="G13" s="427">
        <f>SUMIF(USEDRCT_Camping!C:C,INVENTORY!C:C,USEDRCT_Camping!R:R)</f>
        <v>34.666666666666664</v>
      </c>
      <c r="H13" s="426">
        <v>60</v>
      </c>
      <c r="I13" s="428">
        <f t="shared" si="0"/>
        <v>0.16438356164383561</v>
      </c>
      <c r="J13" s="716">
        <v>30</v>
      </c>
      <c r="L13"/>
      <c r="M13"/>
      <c r="N13"/>
    </row>
    <row r="14" spans="1:14" s="287" customFormat="1" ht="15.75" x14ac:dyDescent="0.25">
      <c r="A14" s="431" t="s">
        <v>1198</v>
      </c>
      <c r="B14" s="426" t="s">
        <v>219</v>
      </c>
      <c r="C14" s="425" t="s">
        <v>1587</v>
      </c>
      <c r="D14" s="614" t="s">
        <v>2539</v>
      </c>
      <c r="E14" s="407" t="s">
        <v>1153</v>
      </c>
      <c r="F14" s="426">
        <v>365</v>
      </c>
      <c r="G14" s="427">
        <f>SUMIF(USEDRCT_Camping!C:C,INVENTORY!C:C,USEDRCT_Camping!R:R)</f>
        <v>66.090909090909093</v>
      </c>
      <c r="H14" s="426">
        <v>46</v>
      </c>
      <c r="I14" s="428">
        <f t="shared" si="0"/>
        <v>0.12602739726027398</v>
      </c>
      <c r="J14" s="716">
        <v>30</v>
      </c>
      <c r="L14"/>
      <c r="M14"/>
      <c r="N14"/>
    </row>
    <row r="15" spans="1:14" s="287" customFormat="1" ht="15.75" x14ac:dyDescent="0.25">
      <c r="A15" s="431" t="s">
        <v>1198</v>
      </c>
      <c r="B15" s="426" t="s">
        <v>220</v>
      </c>
      <c r="C15" s="425" t="s">
        <v>1588</v>
      </c>
      <c r="D15" s="614" t="s">
        <v>2539</v>
      </c>
      <c r="E15" s="407" t="s">
        <v>1153</v>
      </c>
      <c r="F15" s="426">
        <v>365</v>
      </c>
      <c r="G15" s="427">
        <f>SUMIF(USEDRCT_Camping!C:C,INVENTORY!C:C,USEDRCT_Camping!R:R)</f>
        <v>79.083333333333329</v>
      </c>
      <c r="H15" s="426">
        <v>157</v>
      </c>
      <c r="I15" s="428">
        <f t="shared" si="0"/>
        <v>0.43013698630136987</v>
      </c>
      <c r="J15" s="716">
        <v>30</v>
      </c>
      <c r="L15"/>
      <c r="M15"/>
      <c r="N15"/>
    </row>
    <row r="16" spans="1:14" s="287" customFormat="1" ht="15.75" x14ac:dyDescent="0.25">
      <c r="A16" s="431" t="s">
        <v>1198</v>
      </c>
      <c r="B16" s="426" t="s">
        <v>221</v>
      </c>
      <c r="C16" s="425" t="s">
        <v>1589</v>
      </c>
      <c r="D16" s="614" t="s">
        <v>2539</v>
      </c>
      <c r="E16" s="407" t="s">
        <v>1153</v>
      </c>
      <c r="F16" s="426">
        <v>365</v>
      </c>
      <c r="G16" s="427">
        <f>SUMIF(USEDRCT_Camping!C:C,INVENTORY!C:C,USEDRCT_Camping!R:R)</f>
        <v>74.166666666666671</v>
      </c>
      <c r="H16" s="426">
        <v>161</v>
      </c>
      <c r="I16" s="428">
        <f t="shared" si="0"/>
        <v>0.44109589041095892</v>
      </c>
      <c r="J16" s="716">
        <v>30</v>
      </c>
      <c r="L16"/>
      <c r="M16"/>
      <c r="N16"/>
    </row>
    <row r="17" spans="1:14" s="287" customFormat="1" ht="15.75" x14ac:dyDescent="0.25">
      <c r="A17" s="431" t="s">
        <v>1198</v>
      </c>
      <c r="B17" s="426" t="s">
        <v>222</v>
      </c>
      <c r="C17" s="425" t="s">
        <v>1590</v>
      </c>
      <c r="D17" s="614" t="s">
        <v>2539</v>
      </c>
      <c r="E17" s="407" t="s">
        <v>1153</v>
      </c>
      <c r="F17" s="426">
        <v>365</v>
      </c>
      <c r="G17" s="427">
        <f>SUMIF(USEDRCT_Camping!C:C,INVENTORY!C:C,USEDRCT_Camping!R:R)</f>
        <v>120.91666666666667</v>
      </c>
      <c r="H17" s="426">
        <v>165</v>
      </c>
      <c r="I17" s="428">
        <f t="shared" si="0"/>
        <v>0.45205479452054792</v>
      </c>
      <c r="J17" s="716">
        <v>30</v>
      </c>
      <c r="L17"/>
      <c r="M17"/>
      <c r="N17"/>
    </row>
    <row r="18" spans="1:14" s="287" customFormat="1" ht="15.75" x14ac:dyDescent="0.25">
      <c r="A18" s="431" t="s">
        <v>1198</v>
      </c>
      <c r="B18" s="426" t="s">
        <v>224</v>
      </c>
      <c r="C18" s="425" t="s">
        <v>1591</v>
      </c>
      <c r="D18" s="614" t="s">
        <v>2539</v>
      </c>
      <c r="E18" s="407" t="s">
        <v>1153</v>
      </c>
      <c r="F18" s="426">
        <v>365</v>
      </c>
      <c r="G18" s="427">
        <f>SUMIF(USEDRCT_Camping!C:C,INVENTORY!C:C,USEDRCT_Camping!R:R)</f>
        <v>76.727272727272734</v>
      </c>
      <c r="H18" s="426">
        <v>145</v>
      </c>
      <c r="I18" s="428">
        <f t="shared" si="0"/>
        <v>0.39726027397260272</v>
      </c>
      <c r="J18" s="716">
        <v>30</v>
      </c>
      <c r="L18"/>
      <c r="M18"/>
      <c r="N18"/>
    </row>
    <row r="19" spans="1:14" s="287" customFormat="1" x14ac:dyDescent="0.25">
      <c r="A19" s="431" t="s">
        <v>1198</v>
      </c>
      <c r="B19" s="426" t="s">
        <v>225</v>
      </c>
      <c r="C19" s="425" t="s">
        <v>1592</v>
      </c>
      <c r="D19" s="614" t="s">
        <v>2539</v>
      </c>
      <c r="E19" s="407" t="s">
        <v>1153</v>
      </c>
      <c r="F19" s="426">
        <v>365</v>
      </c>
      <c r="G19" s="427">
        <f>SUMIF(USEDRCT_Camping!C:C,INVENTORY!C:C,USEDRCT_Camping!R:R)</f>
        <v>105.75</v>
      </c>
      <c r="H19" s="426">
        <v>134</v>
      </c>
      <c r="I19" s="428">
        <f t="shared" si="0"/>
        <v>0.36712328767123287</v>
      </c>
      <c r="J19" s="716">
        <v>30</v>
      </c>
    </row>
    <row r="20" spans="1:14" s="287" customFormat="1" x14ac:dyDescent="0.25">
      <c r="A20" s="431" t="s">
        <v>1198</v>
      </c>
      <c r="B20" s="426" t="s">
        <v>250</v>
      </c>
      <c r="C20" s="431" t="s">
        <v>2505</v>
      </c>
      <c r="D20" s="614" t="s">
        <v>2539</v>
      </c>
      <c r="E20" s="407" t="s">
        <v>1153</v>
      </c>
      <c r="F20" s="426">
        <v>365</v>
      </c>
      <c r="G20" s="427">
        <f>SUMIF(USEDRCT_Camping!C:C,INVENTORY!C:C,USEDRCT_Camping!R:R)</f>
        <v>0</v>
      </c>
      <c r="H20" s="426">
        <v>60</v>
      </c>
      <c r="I20" s="428">
        <f t="shared" si="0"/>
        <v>0.16438356164383561</v>
      </c>
      <c r="J20" s="716">
        <v>30</v>
      </c>
    </row>
    <row r="21" spans="1:14" s="287" customFormat="1" x14ac:dyDescent="0.25">
      <c r="A21" s="431" t="s">
        <v>1198</v>
      </c>
      <c r="B21" s="426" t="s">
        <v>251</v>
      </c>
      <c r="C21" s="431" t="s">
        <v>2506</v>
      </c>
      <c r="D21" s="614" t="s">
        <v>2539</v>
      </c>
      <c r="E21" s="407" t="s">
        <v>1153</v>
      </c>
      <c r="F21" s="426">
        <v>365</v>
      </c>
      <c r="G21" s="427">
        <f>SUMIF(USEDRCT_Camping!C:C,INVENTORY!C:C,USEDRCT_Camping!R:R)</f>
        <v>0</v>
      </c>
      <c r="H21" s="426">
        <v>29</v>
      </c>
      <c r="I21" s="428">
        <f t="shared" si="0"/>
        <v>7.9452054794520555E-2</v>
      </c>
      <c r="J21" s="716">
        <v>30</v>
      </c>
    </row>
    <row r="22" spans="1:14" s="287" customFormat="1" x14ac:dyDescent="0.25">
      <c r="A22" s="431" t="s">
        <v>1198</v>
      </c>
      <c r="B22" s="426" t="s">
        <v>252</v>
      </c>
      <c r="C22" s="431" t="s">
        <v>2507</v>
      </c>
      <c r="D22" s="614" t="s">
        <v>2539</v>
      </c>
      <c r="E22" s="407" t="s">
        <v>1153</v>
      </c>
      <c r="F22" s="426">
        <v>365</v>
      </c>
      <c r="G22" s="427">
        <f>SUMIF(USEDRCT_Camping!C:C,INVENTORY!C:C,USEDRCT_Camping!R:R)</f>
        <v>0</v>
      </c>
      <c r="H22" s="426">
        <v>8</v>
      </c>
      <c r="I22" s="428">
        <f t="shared" si="0"/>
        <v>2.1917808219178082E-2</v>
      </c>
      <c r="J22" s="716">
        <v>30</v>
      </c>
    </row>
    <row r="23" spans="1:14" s="287" customFormat="1" x14ac:dyDescent="0.25">
      <c r="A23" s="431" t="s">
        <v>1198</v>
      </c>
      <c r="B23" s="426" t="s">
        <v>228</v>
      </c>
      <c r="C23" s="425" t="s">
        <v>1671</v>
      </c>
      <c r="D23" s="614" t="s">
        <v>2539</v>
      </c>
      <c r="E23" s="407" t="s">
        <v>1153</v>
      </c>
      <c r="F23" s="426">
        <v>365</v>
      </c>
      <c r="G23" s="427">
        <f>SUMIF(USEDRCT_Camping!C:C,INVENTORY!C:C,USEDRCT_Camping!R:R)</f>
        <v>73.25</v>
      </c>
      <c r="H23" s="426">
        <v>108</v>
      </c>
      <c r="I23" s="428">
        <f t="shared" si="0"/>
        <v>0.29589041095890412</v>
      </c>
      <c r="J23" s="716">
        <v>30</v>
      </c>
    </row>
    <row r="24" spans="1:14" s="287" customFormat="1" x14ac:dyDescent="0.25">
      <c r="A24" s="431" t="s">
        <v>1198</v>
      </c>
      <c r="B24" s="426" t="s">
        <v>239</v>
      </c>
      <c r="C24" s="425" t="s">
        <v>1672</v>
      </c>
      <c r="D24" s="614" t="s">
        <v>2539</v>
      </c>
      <c r="E24" s="407" t="s">
        <v>1153</v>
      </c>
      <c r="F24" s="426">
        <v>365</v>
      </c>
      <c r="G24" s="427">
        <f>SUMIF(USEDRCT_Camping!C:C,INVENTORY!C:C,USEDRCT_Camping!R:R)</f>
        <v>37.555555555555557</v>
      </c>
      <c r="H24" s="426">
        <v>89</v>
      </c>
      <c r="I24" s="428">
        <f t="shared" si="0"/>
        <v>0.24383561643835616</v>
      </c>
      <c r="J24" s="716">
        <v>30</v>
      </c>
    </row>
    <row r="25" spans="1:14" s="287" customFormat="1" x14ac:dyDescent="0.25">
      <c r="A25" s="431" t="s">
        <v>1198</v>
      </c>
      <c r="B25" s="426" t="s">
        <v>241</v>
      </c>
      <c r="C25" s="425" t="s">
        <v>1673</v>
      </c>
      <c r="D25" s="614" t="s">
        <v>2539</v>
      </c>
      <c r="E25" s="407" t="s">
        <v>1153</v>
      </c>
      <c r="F25" s="426">
        <v>365</v>
      </c>
      <c r="G25" s="427">
        <f>SUMIF(USEDRCT_Camping!C:C,INVENTORY!C:C,USEDRCT_Camping!R:R)</f>
        <v>106.375</v>
      </c>
      <c r="H25" s="426">
        <v>83</v>
      </c>
      <c r="I25" s="428">
        <f t="shared" si="0"/>
        <v>0.22739726027397261</v>
      </c>
      <c r="J25" s="716">
        <v>30</v>
      </c>
    </row>
    <row r="26" spans="1:14" s="287" customFormat="1" x14ac:dyDescent="0.25">
      <c r="A26" s="431" t="s">
        <v>1198</v>
      </c>
      <c r="B26" s="426" t="s">
        <v>242</v>
      </c>
      <c r="C26" s="425" t="s">
        <v>1674</v>
      </c>
      <c r="D26" s="614" t="s">
        <v>2539</v>
      </c>
      <c r="E26" s="407" t="s">
        <v>1153</v>
      </c>
      <c r="F26" s="426">
        <v>365</v>
      </c>
      <c r="G26" s="427">
        <f>SUMIF(USEDRCT_Camping!C:C,INVENTORY!C:C,USEDRCT_Camping!R:R)</f>
        <v>61.5</v>
      </c>
      <c r="H26" s="426">
        <v>71</v>
      </c>
      <c r="I26" s="428">
        <f t="shared" si="0"/>
        <v>0.19452054794520549</v>
      </c>
      <c r="J26" s="716">
        <v>30</v>
      </c>
    </row>
    <row r="27" spans="1:14" s="287" customFormat="1" x14ac:dyDescent="0.25">
      <c r="A27" s="431" t="s">
        <v>1198</v>
      </c>
      <c r="B27" s="426" t="s">
        <v>243</v>
      </c>
      <c r="C27" s="425" t="s">
        <v>1675</v>
      </c>
      <c r="D27" s="614" t="s">
        <v>2539</v>
      </c>
      <c r="E27" s="407" t="s">
        <v>1153</v>
      </c>
      <c r="F27" s="426">
        <v>365</v>
      </c>
      <c r="G27" s="427">
        <f>SUMIF(USEDRCT_Camping!C:C,INVENTORY!C:C,USEDRCT_Camping!R:R)</f>
        <v>59.125</v>
      </c>
      <c r="H27" s="426">
        <v>72</v>
      </c>
      <c r="I27" s="428">
        <f t="shared" si="0"/>
        <v>0.19726027397260273</v>
      </c>
      <c r="J27" s="716">
        <v>30</v>
      </c>
    </row>
    <row r="28" spans="1:14" s="287" customFormat="1" x14ac:dyDescent="0.25">
      <c r="A28" s="431" t="s">
        <v>1198</v>
      </c>
      <c r="B28" s="426" t="s">
        <v>244</v>
      </c>
      <c r="C28" s="425" t="s">
        <v>1676</v>
      </c>
      <c r="D28" s="614" t="s">
        <v>2539</v>
      </c>
      <c r="E28" s="407" t="s">
        <v>1153</v>
      </c>
      <c r="F28" s="426">
        <v>365</v>
      </c>
      <c r="G28" s="427">
        <f>SUMIF(USEDRCT_Camping!C:C,INVENTORY!C:C,USEDRCT_Camping!R:R)</f>
        <v>36.375</v>
      </c>
      <c r="H28" s="426">
        <v>71</v>
      </c>
      <c r="I28" s="428">
        <f t="shared" si="0"/>
        <v>0.19452054794520549</v>
      </c>
      <c r="J28" s="716">
        <v>30</v>
      </c>
    </row>
    <row r="29" spans="1:14" s="287" customFormat="1" x14ac:dyDescent="0.25">
      <c r="A29" s="431" t="s">
        <v>1198</v>
      </c>
      <c r="B29" s="426" t="s">
        <v>245</v>
      </c>
      <c r="C29" s="425" t="s">
        <v>1677</v>
      </c>
      <c r="D29" s="614" t="s">
        <v>2539</v>
      </c>
      <c r="E29" s="407" t="s">
        <v>1153</v>
      </c>
      <c r="F29" s="426">
        <v>365</v>
      </c>
      <c r="G29" s="427">
        <f>SUMIF(USEDRCT_Camping!C:C,INVENTORY!C:C,USEDRCT_Camping!R:R)</f>
        <v>63.125</v>
      </c>
      <c r="H29" s="426">
        <v>67</v>
      </c>
      <c r="I29" s="428">
        <f t="shared" si="0"/>
        <v>0.18356164383561643</v>
      </c>
      <c r="J29" s="716">
        <v>30</v>
      </c>
    </row>
    <row r="30" spans="1:14" s="287" customFormat="1" x14ac:dyDescent="0.25">
      <c r="A30" s="431" t="s">
        <v>1198</v>
      </c>
      <c r="B30" s="426" t="s">
        <v>246</v>
      </c>
      <c r="C30" s="425" t="s">
        <v>1678</v>
      </c>
      <c r="D30" s="614" t="s">
        <v>2539</v>
      </c>
      <c r="E30" s="407" t="s">
        <v>1153</v>
      </c>
      <c r="F30" s="426">
        <v>365</v>
      </c>
      <c r="G30" s="427">
        <f>SUMIF(USEDRCT_Camping!C:C,INVENTORY!C:C,USEDRCT_Camping!R:R)</f>
        <v>39.5</v>
      </c>
      <c r="H30" s="426">
        <v>65</v>
      </c>
      <c r="I30" s="428">
        <f t="shared" si="0"/>
        <v>0.17808219178082191</v>
      </c>
      <c r="J30" s="716">
        <v>30</v>
      </c>
    </row>
    <row r="31" spans="1:14" s="287" customFormat="1" x14ac:dyDescent="0.25">
      <c r="A31" s="431" t="s">
        <v>1198</v>
      </c>
      <c r="B31" s="426" t="s">
        <v>247</v>
      </c>
      <c r="C31" s="425" t="s">
        <v>1679</v>
      </c>
      <c r="D31" s="614" t="s">
        <v>2539</v>
      </c>
      <c r="E31" s="407" t="s">
        <v>1153</v>
      </c>
      <c r="F31" s="426">
        <v>365</v>
      </c>
      <c r="G31" s="427">
        <f>SUMIF(USEDRCT_Camping!C:C,INVENTORY!C:C,USEDRCT_Camping!R:R)</f>
        <v>60.75</v>
      </c>
      <c r="H31" s="426">
        <v>64</v>
      </c>
      <c r="I31" s="428">
        <f t="shared" si="0"/>
        <v>0.17534246575342466</v>
      </c>
      <c r="J31" s="716">
        <v>30</v>
      </c>
    </row>
    <row r="32" spans="1:14" s="287" customFormat="1" x14ac:dyDescent="0.25">
      <c r="A32" s="431" t="s">
        <v>1198</v>
      </c>
      <c r="B32" s="426" t="s">
        <v>229</v>
      </c>
      <c r="C32" s="425" t="s">
        <v>1680</v>
      </c>
      <c r="D32" s="614" t="s">
        <v>2539</v>
      </c>
      <c r="E32" s="407" t="s">
        <v>1153</v>
      </c>
      <c r="F32" s="426">
        <v>365</v>
      </c>
      <c r="G32" s="427">
        <f>SUMIF(USEDRCT_Camping!C:C,INVENTORY!C:C,USEDRCT_Camping!R:R)</f>
        <v>29.75</v>
      </c>
      <c r="H32" s="426">
        <v>72</v>
      </c>
      <c r="I32" s="428">
        <f t="shared" si="0"/>
        <v>0.19726027397260273</v>
      </c>
      <c r="J32" s="716">
        <v>30</v>
      </c>
    </row>
    <row r="33" spans="1:10" s="287" customFormat="1" x14ac:dyDescent="0.25">
      <c r="A33" s="431" t="s">
        <v>1198</v>
      </c>
      <c r="B33" s="426" t="s">
        <v>230</v>
      </c>
      <c r="C33" s="425" t="s">
        <v>1681</v>
      </c>
      <c r="D33" s="614" t="s">
        <v>2539</v>
      </c>
      <c r="E33" s="407" t="s">
        <v>1153</v>
      </c>
      <c r="F33" s="426">
        <v>365</v>
      </c>
      <c r="G33" s="427">
        <f>SUMIF(USEDRCT_Camping!C:C,INVENTORY!C:C,USEDRCT_Camping!R:R)</f>
        <v>59.75</v>
      </c>
      <c r="H33" s="426">
        <v>60</v>
      </c>
      <c r="I33" s="428">
        <f t="shared" si="0"/>
        <v>0.16438356164383561</v>
      </c>
      <c r="J33" s="716">
        <v>30</v>
      </c>
    </row>
    <row r="34" spans="1:10" s="287" customFormat="1" x14ac:dyDescent="0.25">
      <c r="A34" s="431" t="s">
        <v>1198</v>
      </c>
      <c r="B34" s="426" t="s">
        <v>231</v>
      </c>
      <c r="C34" s="425" t="s">
        <v>1682</v>
      </c>
      <c r="D34" s="614" t="s">
        <v>2539</v>
      </c>
      <c r="E34" s="407" t="s">
        <v>1153</v>
      </c>
      <c r="F34" s="426">
        <v>365</v>
      </c>
      <c r="G34" s="427">
        <f>SUMIF(USEDRCT_Camping!C:C,INVENTORY!C:C,USEDRCT_Camping!R:R)</f>
        <v>19</v>
      </c>
      <c r="H34" s="426">
        <v>59</v>
      </c>
      <c r="I34" s="428">
        <f t="shared" si="0"/>
        <v>0.16164383561643836</v>
      </c>
      <c r="J34" s="716">
        <v>30</v>
      </c>
    </row>
    <row r="35" spans="1:10" s="287" customFormat="1" x14ac:dyDescent="0.25">
      <c r="A35" s="431" t="s">
        <v>1198</v>
      </c>
      <c r="B35" s="426" t="s">
        <v>232</v>
      </c>
      <c r="C35" s="425" t="s">
        <v>1683</v>
      </c>
      <c r="D35" s="614" t="s">
        <v>2539</v>
      </c>
      <c r="E35" s="407" t="s">
        <v>1153</v>
      </c>
      <c r="F35" s="426">
        <v>365</v>
      </c>
      <c r="G35" s="427">
        <f>SUMIF(USEDRCT_Camping!C:C,INVENTORY!C:C,USEDRCT_Camping!R:R)</f>
        <v>26.125</v>
      </c>
      <c r="H35" s="426">
        <v>56</v>
      </c>
      <c r="I35" s="428">
        <f t="shared" si="0"/>
        <v>0.15342465753424658</v>
      </c>
      <c r="J35" s="716">
        <v>30</v>
      </c>
    </row>
    <row r="36" spans="1:10" s="287" customFormat="1" x14ac:dyDescent="0.25">
      <c r="A36" s="431" t="s">
        <v>1198</v>
      </c>
      <c r="B36" s="426" t="s">
        <v>233</v>
      </c>
      <c r="C36" s="425" t="s">
        <v>1684</v>
      </c>
      <c r="D36" s="614" t="s">
        <v>2539</v>
      </c>
      <c r="E36" s="407" t="s">
        <v>1153</v>
      </c>
      <c r="F36" s="426">
        <v>365</v>
      </c>
      <c r="G36" s="427">
        <f>SUMIF(USEDRCT_Camping!C:C,INVENTORY!C:C,USEDRCT_Camping!R:R)</f>
        <v>51.625</v>
      </c>
      <c r="H36" s="426">
        <v>63</v>
      </c>
      <c r="I36" s="428">
        <f t="shared" si="0"/>
        <v>0.17260273972602741</v>
      </c>
      <c r="J36" s="716">
        <v>30</v>
      </c>
    </row>
    <row r="37" spans="1:10" s="287" customFormat="1" x14ac:dyDescent="0.25">
      <c r="A37" s="431" t="s">
        <v>1198</v>
      </c>
      <c r="B37" s="426" t="s">
        <v>234</v>
      </c>
      <c r="C37" s="425" t="s">
        <v>1685</v>
      </c>
      <c r="D37" s="614" t="s">
        <v>2539</v>
      </c>
      <c r="E37" s="407" t="s">
        <v>1153</v>
      </c>
      <c r="F37" s="426">
        <v>365</v>
      </c>
      <c r="G37" s="427">
        <f>SUMIF(USEDRCT_Camping!C:C,INVENTORY!C:C,USEDRCT_Camping!R:R)</f>
        <v>112.5</v>
      </c>
      <c r="H37" s="426">
        <v>96</v>
      </c>
      <c r="I37" s="428">
        <f t="shared" si="0"/>
        <v>0.26301369863013696</v>
      </c>
      <c r="J37" s="716">
        <v>30</v>
      </c>
    </row>
    <row r="38" spans="1:10" s="287" customFormat="1" x14ac:dyDescent="0.25">
      <c r="A38" s="431" t="s">
        <v>1198</v>
      </c>
      <c r="B38" s="426" t="s">
        <v>235</v>
      </c>
      <c r="C38" s="425" t="s">
        <v>1686</v>
      </c>
      <c r="D38" s="614" t="s">
        <v>2539</v>
      </c>
      <c r="E38" s="407" t="s">
        <v>1153</v>
      </c>
      <c r="F38" s="426">
        <v>365</v>
      </c>
      <c r="G38" s="427">
        <f>SUMIF(USEDRCT_Camping!C:C,INVENTORY!C:C,USEDRCT_Camping!R:R)</f>
        <v>115.75</v>
      </c>
      <c r="H38" s="426">
        <v>98</v>
      </c>
      <c r="I38" s="428">
        <f t="shared" si="0"/>
        <v>0.26849315068493151</v>
      </c>
      <c r="J38" s="716">
        <v>30</v>
      </c>
    </row>
    <row r="39" spans="1:10" s="287" customFormat="1" x14ac:dyDescent="0.25">
      <c r="A39" s="431" t="s">
        <v>1198</v>
      </c>
      <c r="B39" s="426" t="s">
        <v>236</v>
      </c>
      <c r="C39" s="425" t="s">
        <v>1687</v>
      </c>
      <c r="D39" s="614" t="s">
        <v>2539</v>
      </c>
      <c r="E39" s="407" t="s">
        <v>1153</v>
      </c>
      <c r="F39" s="426">
        <v>365</v>
      </c>
      <c r="G39" s="427">
        <f>SUMIF(USEDRCT_Camping!C:C,INVENTORY!C:C,USEDRCT_Camping!R:R)</f>
        <v>22.666666666666668</v>
      </c>
      <c r="H39" s="426">
        <v>57</v>
      </c>
      <c r="I39" s="428">
        <f t="shared" si="0"/>
        <v>0.15616438356164383</v>
      </c>
      <c r="J39" s="716">
        <v>30</v>
      </c>
    </row>
    <row r="40" spans="1:10" s="287" customFormat="1" x14ac:dyDescent="0.25">
      <c r="A40" s="431" t="s">
        <v>1198</v>
      </c>
      <c r="B40" s="426" t="s">
        <v>237</v>
      </c>
      <c r="C40" s="425" t="s">
        <v>1688</v>
      </c>
      <c r="D40" s="614" t="s">
        <v>2539</v>
      </c>
      <c r="E40" s="407" t="s">
        <v>1153</v>
      </c>
      <c r="F40" s="426">
        <v>365</v>
      </c>
      <c r="G40" s="427">
        <f>SUMIF(USEDRCT_Camping!C:C,INVENTORY!C:C,USEDRCT_Camping!R:R)</f>
        <v>21</v>
      </c>
      <c r="H40" s="426">
        <v>62</v>
      </c>
      <c r="I40" s="428">
        <f t="shared" si="0"/>
        <v>0.16986301369863013</v>
      </c>
      <c r="J40" s="716">
        <v>30</v>
      </c>
    </row>
    <row r="41" spans="1:10" s="287" customFormat="1" x14ac:dyDescent="0.25">
      <c r="A41" s="431" t="s">
        <v>1198</v>
      </c>
      <c r="B41" s="426" t="s">
        <v>238</v>
      </c>
      <c r="C41" s="425" t="s">
        <v>1689</v>
      </c>
      <c r="D41" s="614" t="s">
        <v>2539</v>
      </c>
      <c r="E41" s="407" t="s">
        <v>1153</v>
      </c>
      <c r="F41" s="426">
        <v>365</v>
      </c>
      <c r="G41" s="427">
        <f>SUMIF(USEDRCT_Camping!C:C,INVENTORY!C:C,USEDRCT_Camping!R:R)</f>
        <v>27.125</v>
      </c>
      <c r="H41" s="426">
        <v>63</v>
      </c>
      <c r="I41" s="428">
        <f t="shared" si="0"/>
        <v>0.17260273972602741</v>
      </c>
      <c r="J41" s="716">
        <v>30</v>
      </c>
    </row>
    <row r="42" spans="1:10" s="287" customFormat="1" x14ac:dyDescent="0.25">
      <c r="A42" s="431" t="s">
        <v>1198</v>
      </c>
      <c r="B42" s="426" t="s">
        <v>240</v>
      </c>
      <c r="C42" s="425" t="s">
        <v>1690</v>
      </c>
      <c r="D42" s="614" t="s">
        <v>2539</v>
      </c>
      <c r="E42" s="407" t="s">
        <v>1153</v>
      </c>
      <c r="F42" s="426">
        <v>365</v>
      </c>
      <c r="G42" s="427">
        <f>SUMIF(USEDRCT_Camping!C:C,INVENTORY!C:C,USEDRCT_Camping!R:R)</f>
        <v>70.444444444444443</v>
      </c>
      <c r="H42" s="426">
        <v>139</v>
      </c>
      <c r="I42" s="428">
        <f t="shared" si="0"/>
        <v>0.38082191780821917</v>
      </c>
      <c r="J42" s="716">
        <v>30</v>
      </c>
    </row>
    <row r="43" spans="1:10" s="287" customFormat="1" x14ac:dyDescent="0.25">
      <c r="A43" s="431" t="s">
        <v>1198</v>
      </c>
      <c r="B43" s="426" t="s">
        <v>248</v>
      </c>
      <c r="C43" s="431" t="s">
        <v>2508</v>
      </c>
      <c r="D43" s="614" t="s">
        <v>2539</v>
      </c>
      <c r="E43" s="407" t="s">
        <v>1153</v>
      </c>
      <c r="F43" s="426">
        <v>365</v>
      </c>
      <c r="G43" s="427">
        <f>SUMIF(USEDRCT_Camping!C:C,INVENTORY!C:C,USEDRCT_Camping!R:R)</f>
        <v>0</v>
      </c>
      <c r="H43" s="426">
        <v>2</v>
      </c>
      <c r="I43" s="428">
        <f t="shared" si="0"/>
        <v>5.4794520547945206E-3</v>
      </c>
      <c r="J43" s="716">
        <v>30</v>
      </c>
    </row>
    <row r="44" spans="1:10" s="287" customFormat="1" x14ac:dyDescent="0.25">
      <c r="A44" s="431" t="s">
        <v>1198</v>
      </c>
      <c r="B44" s="426" t="s">
        <v>249</v>
      </c>
      <c r="C44" s="431" t="s">
        <v>2509</v>
      </c>
      <c r="D44" s="614" t="s">
        <v>2539</v>
      </c>
      <c r="E44" s="407" t="s">
        <v>1153</v>
      </c>
      <c r="F44" s="426">
        <v>365</v>
      </c>
      <c r="G44" s="427">
        <f>SUMIF(USEDRCT_Camping!C:C,INVENTORY!C:C,USEDRCT_Camping!R:R)</f>
        <v>0</v>
      </c>
      <c r="H44" s="426">
        <v>4</v>
      </c>
      <c r="I44" s="428">
        <f t="shared" si="0"/>
        <v>1.0958904109589041E-2</v>
      </c>
      <c r="J44" s="716">
        <v>30</v>
      </c>
    </row>
    <row r="45" spans="1:10" s="287" customFormat="1" x14ac:dyDescent="0.25">
      <c r="A45" s="431" t="s">
        <v>2523</v>
      </c>
      <c r="B45" s="426" t="s">
        <v>156</v>
      </c>
      <c r="C45" s="426" t="s">
        <v>1317</v>
      </c>
      <c r="D45" s="614" t="s">
        <v>2539</v>
      </c>
      <c r="E45" s="407" t="s">
        <v>1153</v>
      </c>
      <c r="F45" s="426">
        <v>365</v>
      </c>
      <c r="G45" s="427">
        <f>SUMIF(USEDRCT_Camping!C:C,INVENTORY!C:C,USEDRCT_Camping!R:R)</f>
        <v>39.916666666666664</v>
      </c>
      <c r="H45" s="426">
        <v>58</v>
      </c>
      <c r="I45" s="428">
        <f t="shared" si="0"/>
        <v>0.15890410958904111</v>
      </c>
      <c r="J45" s="716">
        <v>30</v>
      </c>
    </row>
    <row r="46" spans="1:10" s="287" customFormat="1" x14ac:dyDescent="0.25">
      <c r="A46" s="431" t="s">
        <v>2523</v>
      </c>
      <c r="B46" s="426" t="s">
        <v>168</v>
      </c>
      <c r="C46" s="430" t="s">
        <v>1318</v>
      </c>
      <c r="D46" s="614" t="s">
        <v>2539</v>
      </c>
      <c r="E46" s="407" t="s">
        <v>1153</v>
      </c>
      <c r="F46" s="426">
        <v>365</v>
      </c>
      <c r="G46" s="427">
        <f>SUMIF(USEDRCT_Camping!C:C,INVENTORY!C:C,USEDRCT_Camping!R:R)</f>
        <v>33.4</v>
      </c>
      <c r="H46" s="426">
        <v>62</v>
      </c>
      <c r="I46" s="428">
        <f t="shared" si="0"/>
        <v>0.16986301369863013</v>
      </c>
      <c r="J46" s="716">
        <v>30</v>
      </c>
    </row>
    <row r="47" spans="1:10" s="287" customFormat="1" x14ac:dyDescent="0.25">
      <c r="A47" s="431" t="s">
        <v>2523</v>
      </c>
      <c r="B47" s="426" t="s">
        <v>179</v>
      </c>
      <c r="C47" s="430" t="s">
        <v>1319</v>
      </c>
      <c r="D47" s="614" t="s">
        <v>2539</v>
      </c>
      <c r="E47" s="407" t="s">
        <v>1153</v>
      </c>
      <c r="F47" s="426">
        <v>365</v>
      </c>
      <c r="G47" s="427">
        <f>SUMIF(USEDRCT_Camping!C:C,INVENTORY!C:C,USEDRCT_Camping!R:R)</f>
        <v>33.888888888888886</v>
      </c>
      <c r="H47" s="426">
        <v>50</v>
      </c>
      <c r="I47" s="428">
        <f t="shared" si="0"/>
        <v>0.13698630136986301</v>
      </c>
      <c r="J47" s="716">
        <v>30</v>
      </c>
    </row>
    <row r="48" spans="1:10" s="287" customFormat="1" x14ac:dyDescent="0.25">
      <c r="A48" s="431" t="s">
        <v>2523</v>
      </c>
      <c r="B48" s="426" t="s">
        <v>190</v>
      </c>
      <c r="C48" s="430" t="s">
        <v>1320</v>
      </c>
      <c r="D48" s="614" t="s">
        <v>2539</v>
      </c>
      <c r="E48" s="407" t="s">
        <v>1153</v>
      </c>
      <c r="F48" s="426">
        <v>365</v>
      </c>
      <c r="G48" s="427">
        <f>SUMIF(USEDRCT_Camping!C:C,INVENTORY!C:C,USEDRCT_Camping!R:R)</f>
        <v>60.444444444444443</v>
      </c>
      <c r="H48" s="426">
        <v>64</v>
      </c>
      <c r="I48" s="428">
        <f t="shared" si="0"/>
        <v>0.17534246575342466</v>
      </c>
      <c r="J48" s="716">
        <v>30</v>
      </c>
    </row>
    <row r="49" spans="1:10" s="287" customFormat="1" x14ac:dyDescent="0.25">
      <c r="A49" s="431" t="s">
        <v>2523</v>
      </c>
      <c r="B49" s="426" t="s">
        <v>201</v>
      </c>
      <c r="C49" s="430" t="s">
        <v>1321</v>
      </c>
      <c r="D49" s="614" t="s">
        <v>2539</v>
      </c>
      <c r="E49" s="407" t="s">
        <v>1153</v>
      </c>
      <c r="F49" s="426">
        <v>365</v>
      </c>
      <c r="G49" s="427">
        <f>SUMIF(USEDRCT_Camping!C:C,INVENTORY!C:C,USEDRCT_Camping!R:R)</f>
        <v>54.4</v>
      </c>
      <c r="H49" s="426">
        <v>66</v>
      </c>
      <c r="I49" s="428">
        <f t="shared" si="0"/>
        <v>0.18082191780821918</v>
      </c>
      <c r="J49" s="716">
        <v>30</v>
      </c>
    </row>
    <row r="50" spans="1:10" s="287" customFormat="1" x14ac:dyDescent="0.25">
      <c r="A50" s="431" t="s">
        <v>2523</v>
      </c>
      <c r="B50" s="426" t="s">
        <v>212</v>
      </c>
      <c r="C50" s="430" t="s">
        <v>1322</v>
      </c>
      <c r="D50" s="614" t="s">
        <v>2539</v>
      </c>
      <c r="E50" s="407" t="s">
        <v>1153</v>
      </c>
      <c r="F50" s="426">
        <v>365</v>
      </c>
      <c r="G50" s="427">
        <f>SUMIF(USEDRCT_Camping!C:C,INVENTORY!C:C,USEDRCT_Camping!R:R)</f>
        <v>54.5</v>
      </c>
      <c r="H50" s="426">
        <v>66</v>
      </c>
      <c r="I50" s="428">
        <f t="shared" si="0"/>
        <v>0.18082191780821918</v>
      </c>
      <c r="J50" s="716">
        <v>30</v>
      </c>
    </row>
    <row r="51" spans="1:10" s="287" customFormat="1" x14ac:dyDescent="0.25">
      <c r="A51" s="431" t="s">
        <v>2523</v>
      </c>
      <c r="B51" s="426" t="s">
        <v>223</v>
      </c>
      <c r="C51" s="430" t="s">
        <v>1323</v>
      </c>
      <c r="D51" s="614" t="s">
        <v>2539</v>
      </c>
      <c r="E51" s="407" t="s">
        <v>1153</v>
      </c>
      <c r="F51" s="426">
        <v>365</v>
      </c>
      <c r="G51" s="427">
        <f>SUMIF(USEDRCT_Camping!C:C,INVENTORY!C:C,USEDRCT_Camping!R:R)</f>
        <v>45.545454545454547</v>
      </c>
      <c r="H51" s="426">
        <v>75</v>
      </c>
      <c r="I51" s="428">
        <f t="shared" si="0"/>
        <v>0.20547945205479451</v>
      </c>
      <c r="J51" s="716">
        <v>30</v>
      </c>
    </row>
    <row r="52" spans="1:10" s="287" customFormat="1" x14ac:dyDescent="0.25">
      <c r="A52" s="431" t="s">
        <v>2523</v>
      </c>
      <c r="B52" s="426" t="s">
        <v>159</v>
      </c>
      <c r="C52" s="430" t="s">
        <v>1327</v>
      </c>
      <c r="D52" s="614" t="s">
        <v>2539</v>
      </c>
      <c r="E52" s="407" t="s">
        <v>1153</v>
      </c>
      <c r="F52" s="426">
        <v>365</v>
      </c>
      <c r="G52" s="427">
        <f>SUMIF(USEDRCT_Camping!C:C,INVENTORY!C:C,USEDRCT_Camping!R:R)</f>
        <v>45.5</v>
      </c>
      <c r="H52" s="426">
        <v>67</v>
      </c>
      <c r="I52" s="428">
        <f t="shared" si="0"/>
        <v>0.18356164383561643</v>
      </c>
      <c r="J52" s="716">
        <v>30</v>
      </c>
    </row>
    <row r="53" spans="1:10" s="287" customFormat="1" x14ac:dyDescent="0.25">
      <c r="A53" s="431" t="s">
        <v>2523</v>
      </c>
      <c r="B53" s="426" t="s">
        <v>161</v>
      </c>
      <c r="C53" s="430" t="s">
        <v>1329</v>
      </c>
      <c r="D53" s="614" t="s">
        <v>2539</v>
      </c>
      <c r="E53" s="407" t="s">
        <v>1153</v>
      </c>
      <c r="F53" s="426">
        <v>365</v>
      </c>
      <c r="G53" s="427">
        <f>SUMIF(USEDRCT_Camping!C:C,INVENTORY!C:C,USEDRCT_Camping!R:R)</f>
        <v>31.166666666666668</v>
      </c>
      <c r="H53" s="426">
        <v>56</v>
      </c>
      <c r="I53" s="428">
        <f t="shared" si="0"/>
        <v>0.15342465753424658</v>
      </c>
      <c r="J53" s="716">
        <v>30</v>
      </c>
    </row>
    <row r="54" spans="1:10" s="287" customFormat="1" x14ac:dyDescent="0.25">
      <c r="A54" s="431" t="s">
        <v>2523</v>
      </c>
      <c r="B54" s="426" t="s">
        <v>162</v>
      </c>
      <c r="C54" s="430" t="s">
        <v>1330</v>
      </c>
      <c r="D54" s="614" t="s">
        <v>2539</v>
      </c>
      <c r="E54" s="407" t="s">
        <v>1153</v>
      </c>
      <c r="F54" s="426">
        <v>365</v>
      </c>
      <c r="G54" s="427">
        <f>SUMIF(USEDRCT_Camping!C:C,INVENTORY!C:C,USEDRCT_Camping!R:R)</f>
        <v>38.75</v>
      </c>
      <c r="H54" s="426">
        <v>71</v>
      </c>
      <c r="I54" s="428">
        <f t="shared" si="0"/>
        <v>0.19452054794520549</v>
      </c>
      <c r="J54" s="716">
        <v>30</v>
      </c>
    </row>
    <row r="55" spans="1:10" s="287" customFormat="1" x14ac:dyDescent="0.25">
      <c r="A55" s="431" t="s">
        <v>2523</v>
      </c>
      <c r="B55" s="426" t="s">
        <v>163</v>
      </c>
      <c r="C55" s="430" t="s">
        <v>1331</v>
      </c>
      <c r="D55" s="614" t="s">
        <v>2539</v>
      </c>
      <c r="E55" s="407" t="s">
        <v>1153</v>
      </c>
      <c r="F55" s="426">
        <v>365</v>
      </c>
      <c r="G55" s="427">
        <f>SUMIF(USEDRCT_Camping!C:C,INVENTORY!C:C,USEDRCT_Camping!R:R)</f>
        <v>32.636363636363633</v>
      </c>
      <c r="H55" s="426">
        <v>62</v>
      </c>
      <c r="I55" s="428">
        <f t="shared" si="0"/>
        <v>0.16986301369863013</v>
      </c>
      <c r="J55" s="716">
        <v>30</v>
      </c>
    </row>
    <row r="56" spans="1:10" s="287" customFormat="1" x14ac:dyDescent="0.25">
      <c r="A56" s="431" t="s">
        <v>2523</v>
      </c>
      <c r="B56" s="426" t="s">
        <v>164</v>
      </c>
      <c r="C56" s="430" t="s">
        <v>1332</v>
      </c>
      <c r="D56" s="614" t="s">
        <v>2539</v>
      </c>
      <c r="E56" s="407" t="s">
        <v>1153</v>
      </c>
      <c r="F56" s="426">
        <v>365</v>
      </c>
      <c r="G56" s="427">
        <f>SUMIF(USEDRCT_Camping!C:C,INVENTORY!C:C,USEDRCT_Camping!R:R)</f>
        <v>24.5</v>
      </c>
      <c r="H56" s="426">
        <v>87</v>
      </c>
      <c r="I56" s="428">
        <f t="shared" si="0"/>
        <v>0.23835616438356164</v>
      </c>
      <c r="J56" s="716">
        <v>30</v>
      </c>
    </row>
    <row r="57" spans="1:10" s="287" customFormat="1" x14ac:dyDescent="0.25">
      <c r="A57" s="431" t="s">
        <v>2523</v>
      </c>
      <c r="B57" s="426" t="s">
        <v>165</v>
      </c>
      <c r="C57" s="430" t="s">
        <v>1333</v>
      </c>
      <c r="D57" s="614" t="s">
        <v>2539</v>
      </c>
      <c r="E57" s="407" t="s">
        <v>1153</v>
      </c>
      <c r="F57" s="426">
        <v>365</v>
      </c>
      <c r="G57" s="427">
        <f>SUMIF(USEDRCT_Camping!C:C,INVENTORY!C:C,USEDRCT_Camping!R:R)</f>
        <v>34.444444444444443</v>
      </c>
      <c r="H57" s="426">
        <v>57</v>
      </c>
      <c r="I57" s="428">
        <f t="shared" si="0"/>
        <v>0.15616438356164383</v>
      </c>
      <c r="J57" s="716">
        <v>30</v>
      </c>
    </row>
    <row r="58" spans="1:10" s="287" customFormat="1" x14ac:dyDescent="0.25">
      <c r="A58" s="431" t="s">
        <v>2523</v>
      </c>
      <c r="B58" s="426" t="s">
        <v>166</v>
      </c>
      <c r="C58" s="430" t="s">
        <v>1334</v>
      </c>
      <c r="D58" s="614" t="s">
        <v>2539</v>
      </c>
      <c r="E58" s="407" t="s">
        <v>1153</v>
      </c>
      <c r="F58" s="426">
        <v>365</v>
      </c>
      <c r="G58" s="427">
        <f>SUMIF(USEDRCT_Camping!C:C,INVENTORY!C:C,USEDRCT_Camping!R:R)</f>
        <v>34.6</v>
      </c>
      <c r="H58" s="426">
        <v>56</v>
      </c>
      <c r="I58" s="428">
        <f t="shared" si="0"/>
        <v>0.15342465753424658</v>
      </c>
      <c r="J58" s="716">
        <v>30</v>
      </c>
    </row>
    <row r="59" spans="1:10" s="287" customFormat="1" x14ac:dyDescent="0.25">
      <c r="A59" s="431" t="s">
        <v>2523</v>
      </c>
      <c r="B59" s="426" t="s">
        <v>167</v>
      </c>
      <c r="C59" s="430" t="s">
        <v>1335</v>
      </c>
      <c r="D59" s="614" t="s">
        <v>2539</v>
      </c>
      <c r="E59" s="407" t="s">
        <v>1153</v>
      </c>
      <c r="F59" s="426">
        <v>365</v>
      </c>
      <c r="G59" s="427">
        <f>SUMIF(USEDRCT_Camping!C:C,INVENTORY!C:C,USEDRCT_Camping!R:R)</f>
        <v>19.09090909090909</v>
      </c>
      <c r="H59" s="426">
        <v>60</v>
      </c>
      <c r="I59" s="428">
        <f t="shared" si="0"/>
        <v>0.16438356164383561</v>
      </c>
      <c r="J59" s="716">
        <v>30</v>
      </c>
    </row>
    <row r="60" spans="1:10" s="287" customFormat="1" x14ac:dyDescent="0.25">
      <c r="A60" s="431" t="s">
        <v>2523</v>
      </c>
      <c r="B60" s="426" t="s">
        <v>169</v>
      </c>
      <c r="C60" s="430" t="s">
        <v>1336</v>
      </c>
      <c r="D60" s="614" t="s">
        <v>2539</v>
      </c>
      <c r="E60" s="407" t="s">
        <v>1153</v>
      </c>
      <c r="F60" s="426">
        <v>365</v>
      </c>
      <c r="G60" s="427">
        <f>SUMIF(USEDRCT_Camping!C:C,INVENTORY!C:C,USEDRCT_Camping!R:R)</f>
        <v>66.75</v>
      </c>
      <c r="H60" s="426">
        <v>78</v>
      </c>
      <c r="I60" s="428">
        <f t="shared" si="0"/>
        <v>0.21369863013698631</v>
      </c>
      <c r="J60" s="716">
        <v>30</v>
      </c>
    </row>
    <row r="61" spans="1:10" s="287" customFormat="1" x14ac:dyDescent="0.25">
      <c r="A61" s="431" t="s">
        <v>2523</v>
      </c>
      <c r="B61" s="426" t="s">
        <v>170</v>
      </c>
      <c r="C61" s="430" t="s">
        <v>1337</v>
      </c>
      <c r="D61" s="614" t="s">
        <v>2539</v>
      </c>
      <c r="E61" s="407" t="s">
        <v>1153</v>
      </c>
      <c r="F61" s="426">
        <v>365</v>
      </c>
      <c r="G61" s="427">
        <f>SUMIF(USEDRCT_Camping!C:C,INVENTORY!C:C,USEDRCT_Camping!R:R)</f>
        <v>19.111111111111111</v>
      </c>
      <c r="H61" s="426">
        <v>44</v>
      </c>
      <c r="I61" s="428">
        <f t="shared" si="0"/>
        <v>0.12054794520547946</v>
      </c>
      <c r="J61" s="716">
        <v>30</v>
      </c>
    </row>
    <row r="62" spans="1:10" s="287" customFormat="1" x14ac:dyDescent="0.25">
      <c r="A62" s="431" t="s">
        <v>2523</v>
      </c>
      <c r="B62" s="426" t="s">
        <v>171</v>
      </c>
      <c r="C62" s="430" t="s">
        <v>1338</v>
      </c>
      <c r="D62" s="614" t="s">
        <v>2539</v>
      </c>
      <c r="E62" s="407" t="s">
        <v>1153</v>
      </c>
      <c r="F62" s="426">
        <v>365</v>
      </c>
      <c r="G62" s="427">
        <f>SUMIF(USEDRCT_Camping!C:C,INVENTORY!C:C,USEDRCT_Camping!R:R)</f>
        <v>28.875</v>
      </c>
      <c r="H62" s="426">
        <v>39</v>
      </c>
      <c r="I62" s="428">
        <f t="shared" si="0"/>
        <v>0.10684931506849316</v>
      </c>
      <c r="J62" s="716">
        <v>30</v>
      </c>
    </row>
    <row r="63" spans="1:10" s="287" customFormat="1" x14ac:dyDescent="0.25">
      <c r="A63" s="431" t="s">
        <v>2523</v>
      </c>
      <c r="B63" s="426" t="s">
        <v>172</v>
      </c>
      <c r="C63" s="430" t="s">
        <v>1339</v>
      </c>
      <c r="D63" s="614" t="s">
        <v>2539</v>
      </c>
      <c r="E63" s="407" t="s">
        <v>1153</v>
      </c>
      <c r="F63" s="426">
        <v>365</v>
      </c>
      <c r="G63" s="427">
        <f>SUMIF(USEDRCT_Camping!C:C,INVENTORY!C:C,USEDRCT_Camping!R:R)</f>
        <v>25.888888888888889</v>
      </c>
      <c r="H63" s="426">
        <v>31</v>
      </c>
      <c r="I63" s="428">
        <f t="shared" si="0"/>
        <v>8.4931506849315067E-2</v>
      </c>
      <c r="J63" s="716">
        <v>30</v>
      </c>
    </row>
    <row r="64" spans="1:10" s="287" customFormat="1" x14ac:dyDescent="0.25">
      <c r="A64" s="431" t="s">
        <v>2523</v>
      </c>
      <c r="B64" s="426" t="s">
        <v>173</v>
      </c>
      <c r="C64" s="430" t="s">
        <v>1340</v>
      </c>
      <c r="D64" s="614" t="s">
        <v>2539</v>
      </c>
      <c r="E64" s="407" t="s">
        <v>1153</v>
      </c>
      <c r="F64" s="426">
        <v>365</v>
      </c>
      <c r="G64" s="427">
        <f>SUMIF(USEDRCT_Camping!C:C,INVENTORY!C:C,USEDRCT_Camping!R:R)</f>
        <v>23.857142857142858</v>
      </c>
      <c r="H64" s="426">
        <v>49</v>
      </c>
      <c r="I64" s="428">
        <f t="shared" si="0"/>
        <v>0.13424657534246576</v>
      </c>
      <c r="J64" s="716">
        <v>30</v>
      </c>
    </row>
    <row r="65" spans="1:10" s="287" customFormat="1" x14ac:dyDescent="0.25">
      <c r="A65" s="431" t="s">
        <v>2523</v>
      </c>
      <c r="B65" s="426" t="s">
        <v>174</v>
      </c>
      <c r="C65" s="430" t="s">
        <v>1341</v>
      </c>
      <c r="D65" s="614" t="s">
        <v>2539</v>
      </c>
      <c r="E65" s="407" t="s">
        <v>1153</v>
      </c>
      <c r="F65" s="426">
        <v>365</v>
      </c>
      <c r="G65" s="427">
        <f>SUMIF(USEDRCT_Camping!C:C,INVENTORY!C:C,USEDRCT_Camping!R:R)</f>
        <v>28.111111111111111</v>
      </c>
      <c r="H65" s="426">
        <v>52</v>
      </c>
      <c r="I65" s="428">
        <f t="shared" si="0"/>
        <v>0.14246575342465753</v>
      </c>
      <c r="J65" s="716">
        <v>30</v>
      </c>
    </row>
    <row r="66" spans="1:10" s="287" customFormat="1" x14ac:dyDescent="0.25">
      <c r="A66" s="431" t="s">
        <v>2523</v>
      </c>
      <c r="B66" s="426" t="s">
        <v>175</v>
      </c>
      <c r="C66" s="430" t="s">
        <v>1342</v>
      </c>
      <c r="D66" s="614" t="s">
        <v>2539</v>
      </c>
      <c r="E66" s="407" t="s">
        <v>1153</v>
      </c>
      <c r="F66" s="426">
        <v>365</v>
      </c>
      <c r="G66" s="427">
        <f>SUMIF(USEDRCT_Camping!C:C,INVENTORY!C:C,USEDRCT_Camping!R:R)</f>
        <v>36.222222222222221</v>
      </c>
      <c r="H66" s="426">
        <v>47</v>
      </c>
      <c r="I66" s="428">
        <f t="shared" si="0"/>
        <v>0.12876712328767123</v>
      </c>
      <c r="J66" s="716">
        <v>30</v>
      </c>
    </row>
    <row r="67" spans="1:10" s="287" customFormat="1" x14ac:dyDescent="0.25">
      <c r="A67" s="431" t="s">
        <v>2523</v>
      </c>
      <c r="B67" s="426" t="s">
        <v>176</v>
      </c>
      <c r="C67" s="430" t="s">
        <v>1343</v>
      </c>
      <c r="D67" s="614" t="s">
        <v>2539</v>
      </c>
      <c r="E67" s="407" t="s">
        <v>1153</v>
      </c>
      <c r="F67" s="426">
        <v>365</v>
      </c>
      <c r="G67" s="427">
        <f>SUMIF(USEDRCT_Camping!C:C,INVENTORY!C:C,USEDRCT_Camping!R:R)</f>
        <v>29.7</v>
      </c>
      <c r="H67" s="426">
        <v>37</v>
      </c>
      <c r="I67" s="428">
        <f t="shared" ref="I67:I130" si="1">H67/F67</f>
        <v>0.10136986301369863</v>
      </c>
      <c r="J67" s="716">
        <v>30</v>
      </c>
    </row>
    <row r="68" spans="1:10" s="287" customFormat="1" x14ac:dyDescent="0.25">
      <c r="A68" s="431" t="s">
        <v>2523</v>
      </c>
      <c r="B68" s="426" t="s">
        <v>177</v>
      </c>
      <c r="C68" s="430" t="s">
        <v>1344</v>
      </c>
      <c r="D68" s="614" t="s">
        <v>2539</v>
      </c>
      <c r="E68" s="407" t="s">
        <v>1153</v>
      </c>
      <c r="F68" s="426">
        <v>365</v>
      </c>
      <c r="G68" s="427">
        <f>SUMIF(USEDRCT_Camping!C:C,INVENTORY!C:C,USEDRCT_Camping!R:R)</f>
        <v>31.125</v>
      </c>
      <c r="H68" s="426">
        <v>48</v>
      </c>
      <c r="I68" s="428">
        <f t="shared" si="1"/>
        <v>0.13150684931506848</v>
      </c>
      <c r="J68" s="716">
        <v>30</v>
      </c>
    </row>
    <row r="69" spans="1:10" s="287" customFormat="1" x14ac:dyDescent="0.25">
      <c r="A69" s="431" t="s">
        <v>2523</v>
      </c>
      <c r="B69" s="426" t="s">
        <v>178</v>
      </c>
      <c r="C69" s="430" t="s">
        <v>1345</v>
      </c>
      <c r="D69" s="614" t="s">
        <v>2539</v>
      </c>
      <c r="E69" s="407" t="s">
        <v>1153</v>
      </c>
      <c r="F69" s="426">
        <v>365</v>
      </c>
      <c r="G69" s="427">
        <f>SUMIF(USEDRCT_Camping!C:C,INVENTORY!C:C,USEDRCT_Camping!R:R)</f>
        <v>23.875</v>
      </c>
      <c r="H69" s="426">
        <v>25</v>
      </c>
      <c r="I69" s="428">
        <f t="shared" si="1"/>
        <v>6.8493150684931503E-2</v>
      </c>
      <c r="J69" s="716">
        <v>30</v>
      </c>
    </row>
    <row r="70" spans="1:10" s="287" customFormat="1" x14ac:dyDescent="0.25">
      <c r="A70" s="431" t="s">
        <v>2523</v>
      </c>
      <c r="B70" s="426" t="s">
        <v>180</v>
      </c>
      <c r="C70" s="430" t="s">
        <v>1346</v>
      </c>
      <c r="D70" s="614" t="s">
        <v>2539</v>
      </c>
      <c r="E70" s="407" t="s">
        <v>1153</v>
      </c>
      <c r="F70" s="426">
        <v>365</v>
      </c>
      <c r="G70" s="427">
        <f>SUMIF(USEDRCT_Camping!C:C,INVENTORY!C:C,USEDRCT_Camping!R:R)</f>
        <v>23.625</v>
      </c>
      <c r="H70" s="426">
        <v>32</v>
      </c>
      <c r="I70" s="428">
        <f t="shared" si="1"/>
        <v>8.7671232876712329E-2</v>
      </c>
      <c r="J70" s="716">
        <v>30</v>
      </c>
    </row>
    <row r="71" spans="1:10" s="287" customFormat="1" x14ac:dyDescent="0.25">
      <c r="A71" s="431" t="s">
        <v>2523</v>
      </c>
      <c r="B71" s="426" t="s">
        <v>181</v>
      </c>
      <c r="C71" s="430" t="s">
        <v>1347</v>
      </c>
      <c r="D71" s="614" t="s">
        <v>2539</v>
      </c>
      <c r="E71" s="407" t="s">
        <v>1153</v>
      </c>
      <c r="F71" s="426">
        <v>365</v>
      </c>
      <c r="G71" s="427">
        <f>SUMIF(USEDRCT_Camping!C:C,INVENTORY!C:C,USEDRCT_Camping!R:R)</f>
        <v>30.625</v>
      </c>
      <c r="H71" s="426">
        <v>32</v>
      </c>
      <c r="I71" s="428">
        <f t="shared" si="1"/>
        <v>8.7671232876712329E-2</v>
      </c>
      <c r="J71" s="716">
        <v>30</v>
      </c>
    </row>
    <row r="72" spans="1:10" s="287" customFormat="1" x14ac:dyDescent="0.25">
      <c r="A72" s="431" t="s">
        <v>2523</v>
      </c>
      <c r="B72" s="426" t="s">
        <v>182</v>
      </c>
      <c r="C72" s="430" t="s">
        <v>1348</v>
      </c>
      <c r="D72" s="614" t="s">
        <v>2539</v>
      </c>
      <c r="E72" s="407" t="s">
        <v>1153</v>
      </c>
      <c r="F72" s="426">
        <v>365</v>
      </c>
      <c r="G72" s="427">
        <f>SUMIF(USEDRCT_Camping!C:C,INVENTORY!C:C,USEDRCT_Camping!R:R)</f>
        <v>36.444444444444443</v>
      </c>
      <c r="H72" s="426">
        <v>40</v>
      </c>
      <c r="I72" s="428">
        <f t="shared" si="1"/>
        <v>0.1095890410958904</v>
      </c>
      <c r="J72" s="716">
        <v>30</v>
      </c>
    </row>
    <row r="73" spans="1:10" s="287" customFormat="1" x14ac:dyDescent="0.25">
      <c r="A73" s="431" t="s">
        <v>2523</v>
      </c>
      <c r="B73" s="426" t="s">
        <v>183</v>
      </c>
      <c r="C73" s="430" t="s">
        <v>1349</v>
      </c>
      <c r="D73" s="614" t="s">
        <v>2539</v>
      </c>
      <c r="E73" s="407" t="s">
        <v>1153</v>
      </c>
      <c r="F73" s="426">
        <v>365</v>
      </c>
      <c r="G73" s="427">
        <f>SUMIF(USEDRCT_Camping!C:C,INVENTORY!C:C,USEDRCT_Camping!R:R)</f>
        <v>38.555555555555557</v>
      </c>
      <c r="H73" s="426">
        <v>41</v>
      </c>
      <c r="I73" s="428">
        <f t="shared" si="1"/>
        <v>0.11232876712328767</v>
      </c>
      <c r="J73" s="716">
        <v>30</v>
      </c>
    </row>
    <row r="74" spans="1:10" s="287" customFormat="1" x14ac:dyDescent="0.25">
      <c r="A74" s="431" t="s">
        <v>2523</v>
      </c>
      <c r="B74" s="426" t="s">
        <v>184</v>
      </c>
      <c r="C74" s="430" t="s">
        <v>1350</v>
      </c>
      <c r="D74" s="614" t="s">
        <v>2539</v>
      </c>
      <c r="E74" s="407" t="s">
        <v>1153</v>
      </c>
      <c r="F74" s="426">
        <v>365</v>
      </c>
      <c r="G74" s="427">
        <f>SUMIF(USEDRCT_Camping!C:C,INVENTORY!C:C,USEDRCT_Camping!R:R)</f>
        <v>33.5</v>
      </c>
      <c r="H74" s="426">
        <v>46</v>
      </c>
      <c r="I74" s="428">
        <f t="shared" si="1"/>
        <v>0.12602739726027398</v>
      </c>
      <c r="J74" s="716">
        <v>30</v>
      </c>
    </row>
    <row r="75" spans="1:10" s="287" customFormat="1" x14ac:dyDescent="0.25">
      <c r="A75" s="431" t="s">
        <v>2523</v>
      </c>
      <c r="B75" s="426" t="s">
        <v>185</v>
      </c>
      <c r="C75" s="430" t="s">
        <v>1351</v>
      </c>
      <c r="D75" s="614" t="s">
        <v>2539</v>
      </c>
      <c r="E75" s="407" t="s">
        <v>1153</v>
      </c>
      <c r="F75" s="426">
        <v>365</v>
      </c>
      <c r="G75" s="427">
        <f>SUMIF(USEDRCT_Camping!C:C,INVENTORY!C:C,USEDRCT_Camping!R:R)</f>
        <v>26.625</v>
      </c>
      <c r="H75" s="426">
        <v>41</v>
      </c>
      <c r="I75" s="428">
        <f t="shared" si="1"/>
        <v>0.11232876712328767</v>
      </c>
      <c r="J75" s="716">
        <v>30</v>
      </c>
    </row>
    <row r="76" spans="1:10" s="287" customFormat="1" x14ac:dyDescent="0.25">
      <c r="A76" s="431" t="s">
        <v>2523</v>
      </c>
      <c r="B76" s="426" t="s">
        <v>186</v>
      </c>
      <c r="C76" s="430" t="s">
        <v>1352</v>
      </c>
      <c r="D76" s="614" t="s">
        <v>2539</v>
      </c>
      <c r="E76" s="407" t="s">
        <v>1153</v>
      </c>
      <c r="F76" s="426">
        <v>365</v>
      </c>
      <c r="G76" s="427">
        <f>SUMIF(USEDRCT_Camping!C:C,INVENTORY!C:C,USEDRCT_Camping!R:R)</f>
        <v>24.555555555555557</v>
      </c>
      <c r="H76" s="426">
        <v>48</v>
      </c>
      <c r="I76" s="428">
        <f t="shared" si="1"/>
        <v>0.13150684931506848</v>
      </c>
      <c r="J76" s="716">
        <v>30</v>
      </c>
    </row>
    <row r="77" spans="1:10" s="287" customFormat="1" x14ac:dyDescent="0.25">
      <c r="A77" s="431" t="s">
        <v>2523</v>
      </c>
      <c r="B77" s="426" t="s">
        <v>187</v>
      </c>
      <c r="C77" s="430" t="s">
        <v>1353</v>
      </c>
      <c r="D77" s="614" t="s">
        <v>2539</v>
      </c>
      <c r="E77" s="407" t="s">
        <v>1153</v>
      </c>
      <c r="F77" s="426">
        <v>365</v>
      </c>
      <c r="G77" s="427">
        <f>SUMIF(USEDRCT_Camping!C:C,INVENTORY!C:C,USEDRCT_Camping!R:R)</f>
        <v>45.9</v>
      </c>
      <c r="H77" s="426">
        <v>59</v>
      </c>
      <c r="I77" s="428">
        <f t="shared" si="1"/>
        <v>0.16164383561643836</v>
      </c>
      <c r="J77" s="716">
        <v>30</v>
      </c>
    </row>
    <row r="78" spans="1:10" s="287" customFormat="1" x14ac:dyDescent="0.25">
      <c r="A78" s="431" t="s">
        <v>2523</v>
      </c>
      <c r="B78" s="426" t="s">
        <v>193</v>
      </c>
      <c r="C78" s="430" t="s">
        <v>1358</v>
      </c>
      <c r="D78" s="614" t="s">
        <v>2539</v>
      </c>
      <c r="E78" s="407" t="s">
        <v>1153</v>
      </c>
      <c r="F78" s="426">
        <v>365</v>
      </c>
      <c r="G78" s="427">
        <f>SUMIF(USEDRCT_Camping!C:C,INVENTORY!C:C,USEDRCT_Camping!R:R)</f>
        <v>72</v>
      </c>
      <c r="H78" s="426">
        <v>71</v>
      </c>
      <c r="I78" s="428">
        <f t="shared" si="1"/>
        <v>0.19452054794520549</v>
      </c>
      <c r="J78" s="716">
        <v>30</v>
      </c>
    </row>
    <row r="79" spans="1:10" s="287" customFormat="1" x14ac:dyDescent="0.25">
      <c r="A79" s="431" t="s">
        <v>2523</v>
      </c>
      <c r="B79" s="426" t="s">
        <v>194</v>
      </c>
      <c r="C79" s="430" t="s">
        <v>1359</v>
      </c>
      <c r="D79" s="614" t="s">
        <v>2539</v>
      </c>
      <c r="E79" s="407" t="s">
        <v>1153</v>
      </c>
      <c r="F79" s="426">
        <v>365</v>
      </c>
      <c r="G79" s="427">
        <f>SUMIF(USEDRCT_Camping!C:C,INVENTORY!C:C,USEDRCT_Camping!R:R)</f>
        <v>33.5</v>
      </c>
      <c r="H79" s="426">
        <v>47</v>
      </c>
      <c r="I79" s="428">
        <f t="shared" si="1"/>
        <v>0.12876712328767123</v>
      </c>
      <c r="J79" s="716">
        <v>30</v>
      </c>
    </row>
    <row r="80" spans="1:10" s="287" customFormat="1" x14ac:dyDescent="0.25">
      <c r="A80" s="431" t="s">
        <v>2523</v>
      </c>
      <c r="B80" s="426" t="s">
        <v>195</v>
      </c>
      <c r="C80" s="430" t="s">
        <v>1360</v>
      </c>
      <c r="D80" s="614" t="s">
        <v>2539</v>
      </c>
      <c r="E80" s="407" t="s">
        <v>1153</v>
      </c>
      <c r="F80" s="426">
        <v>365</v>
      </c>
      <c r="G80" s="427">
        <f>SUMIF(USEDRCT_Camping!C:C,INVENTORY!C:C,USEDRCT_Camping!R:R)</f>
        <v>38.666666666666664</v>
      </c>
      <c r="H80" s="426">
        <v>51</v>
      </c>
      <c r="I80" s="428">
        <f t="shared" si="1"/>
        <v>0.13972602739726028</v>
      </c>
      <c r="J80" s="716">
        <v>30</v>
      </c>
    </row>
    <row r="81" spans="1:10" s="287" customFormat="1" x14ac:dyDescent="0.25">
      <c r="A81" s="431" t="s">
        <v>2523</v>
      </c>
      <c r="B81" s="426" t="s">
        <v>197</v>
      </c>
      <c r="C81" s="430" t="s">
        <v>1362</v>
      </c>
      <c r="D81" s="614" t="s">
        <v>2539</v>
      </c>
      <c r="E81" s="407" t="s">
        <v>1153</v>
      </c>
      <c r="F81" s="426">
        <v>365</v>
      </c>
      <c r="G81" s="427">
        <f>SUMIF(USEDRCT_Camping!C:C,INVENTORY!C:C,USEDRCT_Camping!R:R)</f>
        <v>36</v>
      </c>
      <c r="H81" s="426">
        <v>59</v>
      </c>
      <c r="I81" s="428">
        <f t="shared" si="1"/>
        <v>0.16164383561643836</v>
      </c>
      <c r="J81" s="716">
        <v>30</v>
      </c>
    </row>
    <row r="82" spans="1:10" s="287" customFormat="1" x14ac:dyDescent="0.25">
      <c r="A82" s="431" t="s">
        <v>2523</v>
      </c>
      <c r="B82" s="426" t="s">
        <v>198</v>
      </c>
      <c r="C82" s="430" t="s">
        <v>1363</v>
      </c>
      <c r="D82" s="614" t="s">
        <v>2539</v>
      </c>
      <c r="E82" s="407" t="s">
        <v>1153</v>
      </c>
      <c r="F82" s="426">
        <v>365</v>
      </c>
      <c r="G82" s="427">
        <f>SUMIF(USEDRCT_Camping!C:C,INVENTORY!C:C,USEDRCT_Camping!R:R)</f>
        <v>36.777777777777779</v>
      </c>
      <c r="H82" s="426">
        <v>49</v>
      </c>
      <c r="I82" s="428">
        <f t="shared" si="1"/>
        <v>0.13424657534246576</v>
      </c>
      <c r="J82" s="716">
        <v>30</v>
      </c>
    </row>
    <row r="83" spans="1:10" s="287" customFormat="1" x14ac:dyDescent="0.25">
      <c r="A83" s="431" t="s">
        <v>2523</v>
      </c>
      <c r="B83" s="426" t="s">
        <v>199</v>
      </c>
      <c r="C83" s="430" t="s">
        <v>1364</v>
      </c>
      <c r="D83" s="614" t="s">
        <v>2539</v>
      </c>
      <c r="E83" s="407" t="s">
        <v>1153</v>
      </c>
      <c r="F83" s="426">
        <v>365</v>
      </c>
      <c r="G83" s="427">
        <f>SUMIF(USEDRCT_Camping!C:C,INVENTORY!C:C,USEDRCT_Camping!R:R)</f>
        <v>16.90909090909091</v>
      </c>
      <c r="H83" s="426">
        <v>56</v>
      </c>
      <c r="I83" s="428">
        <f t="shared" si="1"/>
        <v>0.15342465753424658</v>
      </c>
      <c r="J83" s="716">
        <v>30</v>
      </c>
    </row>
    <row r="84" spans="1:10" s="287" customFormat="1" x14ac:dyDescent="0.25">
      <c r="A84" s="431" t="s">
        <v>2523</v>
      </c>
      <c r="B84" s="426" t="s">
        <v>200</v>
      </c>
      <c r="C84" s="430" t="s">
        <v>1365</v>
      </c>
      <c r="D84" s="614" t="s">
        <v>2539</v>
      </c>
      <c r="E84" s="407" t="s">
        <v>1153</v>
      </c>
      <c r="F84" s="426">
        <v>365</v>
      </c>
      <c r="G84" s="427">
        <f>SUMIF(USEDRCT_Camping!C:C,INVENTORY!C:C,USEDRCT_Camping!R:R)</f>
        <v>32.875</v>
      </c>
      <c r="H84" s="426">
        <v>48</v>
      </c>
      <c r="I84" s="428">
        <f t="shared" si="1"/>
        <v>0.13150684931506848</v>
      </c>
      <c r="J84" s="716">
        <v>30</v>
      </c>
    </row>
    <row r="85" spans="1:10" s="287" customFormat="1" x14ac:dyDescent="0.25">
      <c r="A85" s="431" t="s">
        <v>2523</v>
      </c>
      <c r="B85" s="426" t="s">
        <v>202</v>
      </c>
      <c r="C85" s="430" t="s">
        <v>1366</v>
      </c>
      <c r="D85" s="614" t="s">
        <v>2539</v>
      </c>
      <c r="E85" s="407" t="s">
        <v>1153</v>
      </c>
      <c r="F85" s="426">
        <v>365</v>
      </c>
      <c r="G85" s="427">
        <f>SUMIF(USEDRCT_Camping!C:C,INVENTORY!C:C,USEDRCT_Camping!R:R)</f>
        <v>27.444444444444443</v>
      </c>
      <c r="H85" s="426">
        <v>30</v>
      </c>
      <c r="I85" s="428">
        <f t="shared" si="1"/>
        <v>8.2191780821917804E-2</v>
      </c>
      <c r="J85" s="716">
        <v>30</v>
      </c>
    </row>
    <row r="86" spans="1:10" s="287" customFormat="1" x14ac:dyDescent="0.25">
      <c r="A86" s="431" t="s">
        <v>2523</v>
      </c>
      <c r="B86" s="426" t="s">
        <v>203</v>
      </c>
      <c r="C86" s="430" t="s">
        <v>1367</v>
      </c>
      <c r="D86" s="614" t="s">
        <v>2539</v>
      </c>
      <c r="E86" s="407" t="s">
        <v>1153</v>
      </c>
      <c r="F86" s="426">
        <v>365</v>
      </c>
      <c r="G86" s="427">
        <f>SUMIF(USEDRCT_Camping!C:C,INVENTORY!C:C,USEDRCT_Camping!R:R)</f>
        <v>25.4</v>
      </c>
      <c r="H86" s="426">
        <v>26</v>
      </c>
      <c r="I86" s="428">
        <f t="shared" si="1"/>
        <v>7.1232876712328766E-2</v>
      </c>
      <c r="J86" s="716">
        <v>30</v>
      </c>
    </row>
    <row r="87" spans="1:10" s="287" customFormat="1" x14ac:dyDescent="0.25">
      <c r="A87" s="431" t="s">
        <v>2523</v>
      </c>
      <c r="B87" s="426" t="s">
        <v>204</v>
      </c>
      <c r="C87" s="430" t="s">
        <v>1368</v>
      </c>
      <c r="D87" s="614" t="s">
        <v>2539</v>
      </c>
      <c r="E87" s="407" t="s">
        <v>1153</v>
      </c>
      <c r="F87" s="426">
        <v>365</v>
      </c>
      <c r="G87" s="427">
        <f>SUMIF(USEDRCT_Camping!C:C,INVENTORY!C:C,USEDRCT_Camping!R:R)</f>
        <v>16.333333333333332</v>
      </c>
      <c r="H87" s="426">
        <v>34</v>
      </c>
      <c r="I87" s="428">
        <f t="shared" si="1"/>
        <v>9.3150684931506855E-2</v>
      </c>
      <c r="J87" s="716">
        <v>30</v>
      </c>
    </row>
    <row r="88" spans="1:10" s="287" customFormat="1" x14ac:dyDescent="0.25">
      <c r="A88" s="431" t="s">
        <v>2523</v>
      </c>
      <c r="B88" s="426" t="s">
        <v>205</v>
      </c>
      <c r="C88" s="430" t="s">
        <v>1369</v>
      </c>
      <c r="D88" s="614" t="s">
        <v>2539</v>
      </c>
      <c r="E88" s="407" t="s">
        <v>1153</v>
      </c>
      <c r="F88" s="426">
        <v>365</v>
      </c>
      <c r="G88" s="427">
        <f>SUMIF(USEDRCT_Camping!C:C,INVENTORY!C:C,USEDRCT_Camping!R:R)</f>
        <v>34.5</v>
      </c>
      <c r="H88" s="426">
        <v>38</v>
      </c>
      <c r="I88" s="428">
        <f t="shared" si="1"/>
        <v>0.10410958904109589</v>
      </c>
      <c r="J88" s="716">
        <v>30</v>
      </c>
    </row>
    <row r="89" spans="1:10" s="287" customFormat="1" x14ac:dyDescent="0.25">
      <c r="A89" s="431" t="s">
        <v>2523</v>
      </c>
      <c r="B89" s="426" t="s">
        <v>206</v>
      </c>
      <c r="C89" s="430" t="s">
        <v>1370</v>
      </c>
      <c r="D89" s="614" t="s">
        <v>2539</v>
      </c>
      <c r="E89" s="407" t="s">
        <v>1153</v>
      </c>
      <c r="F89" s="426">
        <v>365</v>
      </c>
      <c r="G89" s="427">
        <f>SUMIF(USEDRCT_Camping!C:C,INVENTORY!C:C,USEDRCT_Camping!R:R)</f>
        <v>18.600000000000001</v>
      </c>
      <c r="H89" s="426">
        <v>37</v>
      </c>
      <c r="I89" s="428">
        <f t="shared" si="1"/>
        <v>0.10136986301369863</v>
      </c>
      <c r="J89" s="716">
        <v>30</v>
      </c>
    </row>
    <row r="90" spans="1:10" s="287" customFormat="1" x14ac:dyDescent="0.25">
      <c r="A90" s="431" t="s">
        <v>2523</v>
      </c>
      <c r="B90" s="426" t="s">
        <v>207</v>
      </c>
      <c r="C90" s="430" t="s">
        <v>1371</v>
      </c>
      <c r="D90" s="614" t="s">
        <v>2539</v>
      </c>
      <c r="E90" s="407" t="s">
        <v>1153</v>
      </c>
      <c r="F90" s="426">
        <v>365</v>
      </c>
      <c r="G90" s="427">
        <f>SUMIF(USEDRCT_Camping!C:C,INVENTORY!C:C,USEDRCT_Camping!R:R)</f>
        <v>17.888888888888889</v>
      </c>
      <c r="H90" s="426">
        <v>35</v>
      </c>
      <c r="I90" s="428">
        <f t="shared" si="1"/>
        <v>9.5890410958904104E-2</v>
      </c>
      <c r="J90" s="716">
        <v>30</v>
      </c>
    </row>
    <row r="91" spans="1:10" s="287" customFormat="1" x14ac:dyDescent="0.25">
      <c r="A91" s="431" t="s">
        <v>2523</v>
      </c>
      <c r="B91" s="426" t="s">
        <v>208</v>
      </c>
      <c r="C91" s="430" t="s">
        <v>1372</v>
      </c>
      <c r="D91" s="614" t="s">
        <v>2539</v>
      </c>
      <c r="E91" s="407" t="s">
        <v>1153</v>
      </c>
      <c r="F91" s="426">
        <v>365</v>
      </c>
      <c r="G91" s="427">
        <f>SUMIF(USEDRCT_Camping!C:C,INVENTORY!C:C,USEDRCT_Camping!R:R)</f>
        <v>26.4</v>
      </c>
      <c r="H91" s="426">
        <v>31</v>
      </c>
      <c r="I91" s="428">
        <f t="shared" si="1"/>
        <v>8.4931506849315067E-2</v>
      </c>
      <c r="J91" s="716">
        <v>30</v>
      </c>
    </row>
    <row r="92" spans="1:10" s="287" customFormat="1" x14ac:dyDescent="0.25">
      <c r="A92" s="431" t="s">
        <v>2523</v>
      </c>
      <c r="B92" s="426" t="s">
        <v>209</v>
      </c>
      <c r="C92" s="430" t="s">
        <v>1373</v>
      </c>
      <c r="D92" s="614" t="s">
        <v>2539</v>
      </c>
      <c r="E92" s="407" t="s">
        <v>1153</v>
      </c>
      <c r="F92" s="426">
        <v>365</v>
      </c>
      <c r="G92" s="427">
        <f>SUMIF(USEDRCT_Camping!C:C,INVENTORY!C:C,USEDRCT_Camping!R:R)</f>
        <v>37</v>
      </c>
      <c r="H92" s="426">
        <v>44</v>
      </c>
      <c r="I92" s="428">
        <f t="shared" si="1"/>
        <v>0.12054794520547946</v>
      </c>
      <c r="J92" s="716">
        <v>30</v>
      </c>
    </row>
    <row r="93" spans="1:10" s="287" customFormat="1" x14ac:dyDescent="0.25">
      <c r="A93" s="431" t="s">
        <v>2523</v>
      </c>
      <c r="B93" s="426" t="s">
        <v>210</v>
      </c>
      <c r="C93" s="430" t="s">
        <v>1374</v>
      </c>
      <c r="D93" s="614" t="s">
        <v>2539</v>
      </c>
      <c r="E93" s="407" t="s">
        <v>1153</v>
      </c>
      <c r="F93" s="426">
        <v>365</v>
      </c>
      <c r="G93" s="427">
        <f>SUMIF(USEDRCT_Camping!C:C,INVENTORY!C:C,USEDRCT_Camping!R:R)</f>
        <v>28.363636363636363</v>
      </c>
      <c r="H93" s="426">
        <v>45</v>
      </c>
      <c r="I93" s="428">
        <f t="shared" si="1"/>
        <v>0.12328767123287671</v>
      </c>
      <c r="J93" s="716">
        <v>30</v>
      </c>
    </row>
    <row r="94" spans="1:10" s="287" customFormat="1" x14ac:dyDescent="0.25">
      <c r="A94" s="431" t="s">
        <v>2523</v>
      </c>
      <c r="B94" s="426" t="s">
        <v>211</v>
      </c>
      <c r="C94" s="430" t="s">
        <v>1375</v>
      </c>
      <c r="D94" s="614" t="s">
        <v>2539</v>
      </c>
      <c r="E94" s="407" t="s">
        <v>1153</v>
      </c>
      <c r="F94" s="426">
        <v>365</v>
      </c>
      <c r="G94" s="427">
        <f>SUMIF(USEDRCT_Camping!C:C,INVENTORY!C:C,USEDRCT_Camping!R:R)</f>
        <v>39.700000000000003</v>
      </c>
      <c r="H94" s="426">
        <v>45</v>
      </c>
      <c r="I94" s="428">
        <f t="shared" si="1"/>
        <v>0.12328767123287671</v>
      </c>
      <c r="J94" s="716">
        <v>30</v>
      </c>
    </row>
    <row r="95" spans="1:10" s="287" customFormat="1" x14ac:dyDescent="0.25">
      <c r="A95" s="431" t="s">
        <v>2523</v>
      </c>
      <c r="B95" s="426" t="s">
        <v>213</v>
      </c>
      <c r="C95" s="430" t="s">
        <v>1376</v>
      </c>
      <c r="D95" s="614" t="s">
        <v>2539</v>
      </c>
      <c r="E95" s="407" t="s">
        <v>1153</v>
      </c>
      <c r="F95" s="426">
        <v>365</v>
      </c>
      <c r="G95" s="427">
        <f>SUMIF(USEDRCT_Camping!C:C,INVENTORY!C:C,USEDRCT_Camping!R:R)</f>
        <v>37.1</v>
      </c>
      <c r="H95" s="426">
        <v>53</v>
      </c>
      <c r="I95" s="428">
        <f t="shared" si="1"/>
        <v>0.14520547945205478</v>
      </c>
      <c r="J95" s="716">
        <v>30</v>
      </c>
    </row>
    <row r="96" spans="1:10" s="287" customFormat="1" x14ac:dyDescent="0.25">
      <c r="A96" s="431" t="s">
        <v>2523</v>
      </c>
      <c r="B96" s="426" t="s">
        <v>214</v>
      </c>
      <c r="C96" s="430" t="s">
        <v>1377</v>
      </c>
      <c r="D96" s="614" t="s">
        <v>2539</v>
      </c>
      <c r="E96" s="407" t="s">
        <v>1153</v>
      </c>
      <c r="F96" s="426">
        <v>365</v>
      </c>
      <c r="G96" s="427">
        <f>SUMIF(USEDRCT_Camping!C:C,INVENTORY!C:C,USEDRCT_Camping!R:R)</f>
        <v>32.18181818181818</v>
      </c>
      <c r="H96" s="426">
        <v>50</v>
      </c>
      <c r="I96" s="428">
        <f t="shared" si="1"/>
        <v>0.13698630136986301</v>
      </c>
      <c r="J96" s="716">
        <v>30</v>
      </c>
    </row>
    <row r="97" spans="1:10" s="287" customFormat="1" x14ac:dyDescent="0.25">
      <c r="A97" s="431" t="s">
        <v>2523</v>
      </c>
      <c r="B97" s="426" t="s">
        <v>215</v>
      </c>
      <c r="C97" s="430" t="s">
        <v>1383</v>
      </c>
      <c r="D97" s="614" t="s">
        <v>2539</v>
      </c>
      <c r="E97" s="407" t="s">
        <v>1153</v>
      </c>
      <c r="F97" s="426">
        <v>365</v>
      </c>
      <c r="G97" s="427">
        <f>SUMIF(USEDRCT_Camping!C:C,INVENTORY!C:C,USEDRCT_Camping!R:R)</f>
        <v>38.166666666666664</v>
      </c>
      <c r="H97" s="426">
        <v>50</v>
      </c>
      <c r="I97" s="428">
        <f t="shared" si="1"/>
        <v>0.13698630136986301</v>
      </c>
      <c r="J97" s="716">
        <v>30</v>
      </c>
    </row>
    <row r="98" spans="1:10" s="287" customFormat="1" x14ac:dyDescent="0.25">
      <c r="A98" s="431" t="s">
        <v>2523</v>
      </c>
      <c r="B98" s="426" t="s">
        <v>216</v>
      </c>
      <c r="C98" s="430" t="s">
        <v>1384</v>
      </c>
      <c r="D98" s="614" t="s">
        <v>2539</v>
      </c>
      <c r="E98" s="407" t="s">
        <v>1153</v>
      </c>
      <c r="F98" s="426">
        <v>365</v>
      </c>
      <c r="G98" s="427">
        <f>SUMIF(USEDRCT_Camping!C:C,INVENTORY!C:C,USEDRCT_Camping!R:R)</f>
        <v>57.6</v>
      </c>
      <c r="H98" s="426">
        <v>41</v>
      </c>
      <c r="I98" s="428">
        <f t="shared" si="1"/>
        <v>0.11232876712328767</v>
      </c>
      <c r="J98" s="716">
        <v>30</v>
      </c>
    </row>
    <row r="99" spans="1:10" s="287" customFormat="1" x14ac:dyDescent="0.25">
      <c r="A99" s="431" t="s">
        <v>2523</v>
      </c>
      <c r="B99" s="426" t="s">
        <v>217</v>
      </c>
      <c r="C99" s="430" t="s">
        <v>1385</v>
      </c>
      <c r="D99" s="614" t="s">
        <v>2539</v>
      </c>
      <c r="E99" s="407" t="s">
        <v>1153</v>
      </c>
      <c r="F99" s="426">
        <v>365</v>
      </c>
      <c r="G99" s="427">
        <f>SUMIF(USEDRCT_Camping!C:C,INVENTORY!C:C,USEDRCT_Camping!R:R)</f>
        <v>35.333333333333336</v>
      </c>
      <c r="H99" s="426">
        <v>42</v>
      </c>
      <c r="I99" s="428">
        <f t="shared" si="1"/>
        <v>0.11506849315068493</v>
      </c>
      <c r="J99" s="716">
        <v>30</v>
      </c>
    </row>
    <row r="100" spans="1:10" s="287" customFormat="1" x14ac:dyDescent="0.25">
      <c r="A100" s="431" t="s">
        <v>2523</v>
      </c>
      <c r="B100" s="426" t="s">
        <v>218</v>
      </c>
      <c r="C100" s="430" t="s">
        <v>1386</v>
      </c>
      <c r="D100" s="614" t="s">
        <v>2539</v>
      </c>
      <c r="E100" s="407" t="s">
        <v>1153</v>
      </c>
      <c r="F100" s="426">
        <v>365</v>
      </c>
      <c r="G100" s="427">
        <f>SUMIF(USEDRCT_Camping!C:C,INVENTORY!C:C,USEDRCT_Camping!R:R)</f>
        <v>41.666666666666664</v>
      </c>
      <c r="H100" s="426">
        <v>44</v>
      </c>
      <c r="I100" s="428">
        <f t="shared" si="1"/>
        <v>0.12054794520547946</v>
      </c>
      <c r="J100" s="716">
        <v>30</v>
      </c>
    </row>
    <row r="101" spans="1:10" s="287" customFormat="1" x14ac:dyDescent="0.25">
      <c r="A101" s="431" t="s">
        <v>2523</v>
      </c>
      <c r="B101" s="426" t="s">
        <v>219</v>
      </c>
      <c r="C101" s="430" t="s">
        <v>1387</v>
      </c>
      <c r="D101" s="614" t="s">
        <v>2539</v>
      </c>
      <c r="E101" s="407" t="s">
        <v>1153</v>
      </c>
      <c r="F101" s="426">
        <v>365</v>
      </c>
      <c r="G101" s="427">
        <f>SUMIF(USEDRCT_Camping!C:C,INVENTORY!C:C,USEDRCT_Camping!R:R)</f>
        <v>52.8</v>
      </c>
      <c r="H101" s="426">
        <v>67</v>
      </c>
      <c r="I101" s="428">
        <f t="shared" si="1"/>
        <v>0.18356164383561643</v>
      </c>
      <c r="J101" s="716">
        <v>30</v>
      </c>
    </row>
    <row r="102" spans="1:10" s="287" customFormat="1" x14ac:dyDescent="0.25">
      <c r="A102" s="431" t="s">
        <v>2523</v>
      </c>
      <c r="B102" s="426" t="s">
        <v>224</v>
      </c>
      <c r="C102" s="430" t="s">
        <v>1391</v>
      </c>
      <c r="D102" s="614" t="s">
        <v>2539</v>
      </c>
      <c r="E102" s="407" t="s">
        <v>1153</v>
      </c>
      <c r="F102" s="426">
        <v>365</v>
      </c>
      <c r="G102" s="427">
        <f>SUMIF(USEDRCT_Camping!C:C,INVENTORY!C:C,USEDRCT_Camping!R:R)</f>
        <v>31.4</v>
      </c>
      <c r="H102" s="426">
        <v>40</v>
      </c>
      <c r="I102" s="428">
        <f t="shared" si="1"/>
        <v>0.1095890410958904</v>
      </c>
      <c r="J102" s="716">
        <v>30</v>
      </c>
    </row>
    <row r="103" spans="1:10" s="287" customFormat="1" x14ac:dyDescent="0.25">
      <c r="A103" s="431" t="s">
        <v>2523</v>
      </c>
      <c r="B103" s="426" t="s">
        <v>225</v>
      </c>
      <c r="C103" s="430" t="s">
        <v>1392</v>
      </c>
      <c r="D103" s="614" t="s">
        <v>2539</v>
      </c>
      <c r="E103" s="407" t="s">
        <v>1153</v>
      </c>
      <c r="F103" s="426">
        <v>365</v>
      </c>
      <c r="G103" s="427">
        <f>SUMIF(USEDRCT_Camping!C:C,INVENTORY!C:C,USEDRCT_Camping!R:R)</f>
        <v>34.700000000000003</v>
      </c>
      <c r="H103" s="426">
        <v>34</v>
      </c>
      <c r="I103" s="428">
        <f t="shared" si="1"/>
        <v>9.3150684931506855E-2</v>
      </c>
      <c r="J103" s="716">
        <v>30</v>
      </c>
    </row>
    <row r="104" spans="1:10" s="287" customFormat="1" x14ac:dyDescent="0.25">
      <c r="A104" s="431" t="s">
        <v>2523</v>
      </c>
      <c r="B104" s="426" t="s">
        <v>284</v>
      </c>
      <c r="C104" s="430" t="s">
        <v>1393</v>
      </c>
      <c r="D104" s="614" t="s">
        <v>2539</v>
      </c>
      <c r="E104" s="407" t="s">
        <v>1153</v>
      </c>
      <c r="F104" s="426">
        <v>365</v>
      </c>
      <c r="G104" s="427">
        <f>SUMIF(USEDRCT_Camping!C:C,INVENTORY!C:C,USEDRCT_Camping!R:R)</f>
        <v>19.444444444444443</v>
      </c>
      <c r="H104" s="426">
        <v>29</v>
      </c>
      <c r="I104" s="428">
        <f t="shared" si="1"/>
        <v>7.9452054794520555E-2</v>
      </c>
      <c r="J104" s="716">
        <v>30</v>
      </c>
    </row>
    <row r="105" spans="1:10" s="287" customFormat="1" x14ac:dyDescent="0.25">
      <c r="A105" s="431" t="s">
        <v>2523</v>
      </c>
      <c r="B105" s="426" t="s">
        <v>285</v>
      </c>
      <c r="C105" s="430" t="s">
        <v>1394</v>
      </c>
      <c r="D105" s="614" t="s">
        <v>2539</v>
      </c>
      <c r="E105" s="407" t="s">
        <v>1153</v>
      </c>
      <c r="F105" s="426">
        <v>365</v>
      </c>
      <c r="G105" s="427">
        <f>SUMIF(USEDRCT_Camping!C:C,INVENTORY!C:C,USEDRCT_Camping!R:R)</f>
        <v>19.2</v>
      </c>
      <c r="H105" s="426">
        <v>33</v>
      </c>
      <c r="I105" s="428">
        <f t="shared" si="1"/>
        <v>9.0410958904109592E-2</v>
      </c>
      <c r="J105" s="716">
        <v>30</v>
      </c>
    </row>
    <row r="106" spans="1:10" s="287" customFormat="1" x14ac:dyDescent="0.25">
      <c r="A106" s="431" t="s">
        <v>2523</v>
      </c>
      <c r="B106" s="426" t="s">
        <v>286</v>
      </c>
      <c r="C106" s="430" t="s">
        <v>1395</v>
      </c>
      <c r="D106" s="614" t="s">
        <v>2539</v>
      </c>
      <c r="E106" s="407" t="s">
        <v>1153</v>
      </c>
      <c r="F106" s="426">
        <v>365</v>
      </c>
      <c r="G106" s="427">
        <f>SUMIF(USEDRCT_Camping!C:C,INVENTORY!C:C,USEDRCT_Camping!R:R)</f>
        <v>32.111111111111114</v>
      </c>
      <c r="H106" s="426">
        <v>22</v>
      </c>
      <c r="I106" s="428">
        <f t="shared" si="1"/>
        <v>6.0273972602739728E-2</v>
      </c>
      <c r="J106" s="716">
        <v>30</v>
      </c>
    </row>
    <row r="107" spans="1:10" s="287" customFormat="1" x14ac:dyDescent="0.25">
      <c r="A107" s="431" t="s">
        <v>2523</v>
      </c>
      <c r="B107" s="426" t="s">
        <v>287</v>
      </c>
      <c r="C107" s="430" t="s">
        <v>1396</v>
      </c>
      <c r="D107" s="614" t="s">
        <v>2539</v>
      </c>
      <c r="E107" s="407" t="s">
        <v>1153</v>
      </c>
      <c r="F107" s="426">
        <v>365</v>
      </c>
      <c r="G107" s="427">
        <f>SUMIF(USEDRCT_Camping!C:C,INVENTORY!C:C,USEDRCT_Camping!R:R)</f>
        <v>31.4</v>
      </c>
      <c r="H107" s="426">
        <v>36</v>
      </c>
      <c r="I107" s="428">
        <f t="shared" si="1"/>
        <v>9.8630136986301367E-2</v>
      </c>
      <c r="J107" s="716">
        <v>30</v>
      </c>
    </row>
    <row r="108" spans="1:10" s="287" customFormat="1" x14ac:dyDescent="0.25">
      <c r="A108" s="431" t="s">
        <v>2523</v>
      </c>
      <c r="B108" s="426" t="s">
        <v>288</v>
      </c>
      <c r="C108" s="430" t="s">
        <v>1397</v>
      </c>
      <c r="D108" s="614" t="s">
        <v>2539</v>
      </c>
      <c r="E108" s="407" t="s">
        <v>1153</v>
      </c>
      <c r="F108" s="426">
        <v>365</v>
      </c>
      <c r="G108" s="427">
        <f>SUMIF(USEDRCT_Camping!C:C,INVENTORY!C:C,USEDRCT_Camping!R:R)</f>
        <v>9.4</v>
      </c>
      <c r="H108" s="426">
        <v>29</v>
      </c>
      <c r="I108" s="428">
        <f t="shared" si="1"/>
        <v>7.9452054794520555E-2</v>
      </c>
      <c r="J108" s="716">
        <v>30</v>
      </c>
    </row>
    <row r="109" spans="1:10" s="287" customFormat="1" x14ac:dyDescent="0.25">
      <c r="A109" s="431" t="s">
        <v>2523</v>
      </c>
      <c r="B109" s="426" t="s">
        <v>289</v>
      </c>
      <c r="C109" s="430" t="s">
        <v>1398</v>
      </c>
      <c r="D109" s="614" t="s">
        <v>2539</v>
      </c>
      <c r="E109" s="407" t="s">
        <v>1153</v>
      </c>
      <c r="F109" s="426">
        <v>365</v>
      </c>
      <c r="G109" s="427">
        <f>SUMIF(USEDRCT_Camping!C:C,INVENTORY!C:C,USEDRCT_Camping!R:R)</f>
        <v>44.7</v>
      </c>
      <c r="H109" s="426">
        <v>46</v>
      </c>
      <c r="I109" s="428">
        <f t="shared" si="1"/>
        <v>0.12602739726027398</v>
      </c>
      <c r="J109" s="716">
        <v>30</v>
      </c>
    </row>
    <row r="110" spans="1:10" s="287" customFormat="1" x14ac:dyDescent="0.25">
      <c r="A110" s="431" t="s">
        <v>2523</v>
      </c>
      <c r="B110" s="426" t="s">
        <v>290</v>
      </c>
      <c r="C110" s="430" t="s">
        <v>1399</v>
      </c>
      <c r="D110" s="614" t="s">
        <v>2539</v>
      </c>
      <c r="E110" s="407" t="s">
        <v>1153</v>
      </c>
      <c r="F110" s="426">
        <v>365</v>
      </c>
      <c r="G110" s="427">
        <f>SUMIF(USEDRCT_Camping!C:C,INVENTORY!C:C,USEDRCT_Camping!R:R)</f>
        <v>25.916666666666668</v>
      </c>
      <c r="H110" s="426">
        <v>45</v>
      </c>
      <c r="I110" s="428">
        <f t="shared" si="1"/>
        <v>0.12328767123287671</v>
      </c>
      <c r="J110" s="716">
        <v>30</v>
      </c>
    </row>
    <row r="111" spans="1:10" s="287" customFormat="1" x14ac:dyDescent="0.25">
      <c r="A111" s="431" t="s">
        <v>2523</v>
      </c>
      <c r="B111" s="426" t="s">
        <v>291</v>
      </c>
      <c r="C111" s="430" t="s">
        <v>1400</v>
      </c>
      <c r="D111" s="614" t="s">
        <v>2539</v>
      </c>
      <c r="E111" s="407" t="s">
        <v>1153</v>
      </c>
      <c r="F111" s="426">
        <v>365</v>
      </c>
      <c r="G111" s="427">
        <f>SUMIF(USEDRCT_Camping!C:C,INVENTORY!C:C,USEDRCT_Camping!R:R)</f>
        <v>41.222222222222221</v>
      </c>
      <c r="H111" s="426">
        <v>38</v>
      </c>
      <c r="I111" s="428">
        <f t="shared" si="1"/>
        <v>0.10410958904109589</v>
      </c>
      <c r="J111" s="716">
        <v>30</v>
      </c>
    </row>
    <row r="112" spans="1:10" s="287" customFormat="1" x14ac:dyDescent="0.25">
      <c r="A112" s="431" t="s">
        <v>2523</v>
      </c>
      <c r="B112" s="426" t="s">
        <v>292</v>
      </c>
      <c r="C112" s="430" t="s">
        <v>1401</v>
      </c>
      <c r="D112" s="614" t="s">
        <v>2539</v>
      </c>
      <c r="E112" s="407" t="s">
        <v>1153</v>
      </c>
      <c r="F112" s="426">
        <v>365</v>
      </c>
      <c r="G112" s="427">
        <f>SUMIF(USEDRCT_Camping!C:C,INVENTORY!C:C,USEDRCT_Camping!R:R)</f>
        <v>28.5</v>
      </c>
      <c r="H112" s="426">
        <v>51</v>
      </c>
      <c r="I112" s="428">
        <f t="shared" si="1"/>
        <v>0.13972602739726028</v>
      </c>
      <c r="J112" s="716">
        <v>30</v>
      </c>
    </row>
    <row r="113" spans="1:10" s="287" customFormat="1" x14ac:dyDescent="0.25">
      <c r="A113" s="431" t="s">
        <v>2523</v>
      </c>
      <c r="B113" s="426" t="s">
        <v>293</v>
      </c>
      <c r="C113" s="430" t="s">
        <v>1402</v>
      </c>
      <c r="D113" s="614" t="s">
        <v>2539</v>
      </c>
      <c r="E113" s="407" t="s">
        <v>1153</v>
      </c>
      <c r="F113" s="426">
        <v>365</v>
      </c>
      <c r="G113" s="427">
        <f>SUMIF(USEDRCT_Camping!C:C,INVENTORY!C:C,USEDRCT_Camping!R:R)</f>
        <v>59.090909090909093</v>
      </c>
      <c r="H113" s="426">
        <v>57</v>
      </c>
      <c r="I113" s="428">
        <f t="shared" si="1"/>
        <v>0.15616438356164383</v>
      </c>
      <c r="J113" s="716">
        <v>30</v>
      </c>
    </row>
    <row r="114" spans="1:10" s="287" customFormat="1" x14ac:dyDescent="0.25">
      <c r="A114" s="431" t="s">
        <v>2523</v>
      </c>
      <c r="B114" s="426" t="s">
        <v>294</v>
      </c>
      <c r="C114" s="430" t="s">
        <v>1403</v>
      </c>
      <c r="D114" s="614" t="s">
        <v>2539</v>
      </c>
      <c r="E114" s="407" t="s">
        <v>1153</v>
      </c>
      <c r="F114" s="426">
        <v>365</v>
      </c>
      <c r="G114" s="427">
        <f>SUMIF(USEDRCT_Camping!C:C,INVENTORY!C:C,USEDRCT_Camping!R:R)</f>
        <v>38.888888888888886</v>
      </c>
      <c r="H114" s="426">
        <v>58</v>
      </c>
      <c r="I114" s="428">
        <f t="shared" si="1"/>
        <v>0.15890410958904111</v>
      </c>
      <c r="J114" s="716">
        <v>30</v>
      </c>
    </row>
    <row r="115" spans="1:10" s="287" customFormat="1" x14ac:dyDescent="0.25">
      <c r="A115" s="431" t="s">
        <v>2523</v>
      </c>
      <c r="B115" s="426" t="s">
        <v>295</v>
      </c>
      <c r="C115" s="430" t="s">
        <v>1404</v>
      </c>
      <c r="D115" s="614" t="s">
        <v>2539</v>
      </c>
      <c r="E115" s="407" t="s">
        <v>1153</v>
      </c>
      <c r="F115" s="426">
        <v>365</v>
      </c>
      <c r="G115" s="427">
        <f>SUMIF(USEDRCT_Camping!C:C,INVENTORY!C:C,USEDRCT_Camping!R:R)</f>
        <v>56.6</v>
      </c>
      <c r="H115" s="426">
        <v>68</v>
      </c>
      <c r="I115" s="428">
        <f t="shared" si="1"/>
        <v>0.18630136986301371</v>
      </c>
      <c r="J115" s="716">
        <v>30</v>
      </c>
    </row>
    <row r="116" spans="1:10" s="287" customFormat="1" x14ac:dyDescent="0.25">
      <c r="A116" s="431" t="s">
        <v>2523</v>
      </c>
      <c r="B116" s="426" t="s">
        <v>296</v>
      </c>
      <c r="C116" s="430" t="s">
        <v>1405</v>
      </c>
      <c r="D116" s="614" t="s">
        <v>2539</v>
      </c>
      <c r="E116" s="407" t="s">
        <v>1153</v>
      </c>
      <c r="F116" s="426">
        <v>365</v>
      </c>
      <c r="G116" s="427">
        <f>SUMIF(USEDRCT_Camping!C:C,INVENTORY!C:C,USEDRCT_Camping!R:R)</f>
        <v>43.666666666666664</v>
      </c>
      <c r="H116" s="426">
        <v>49</v>
      </c>
      <c r="I116" s="428">
        <f t="shared" si="1"/>
        <v>0.13424657534246576</v>
      </c>
      <c r="J116" s="716">
        <v>30</v>
      </c>
    </row>
    <row r="117" spans="1:10" s="287" customFormat="1" x14ac:dyDescent="0.25">
      <c r="A117" s="431" t="s">
        <v>2523</v>
      </c>
      <c r="B117" s="426" t="s">
        <v>297</v>
      </c>
      <c r="C117" s="430" t="s">
        <v>1406</v>
      </c>
      <c r="D117" s="614" t="s">
        <v>2539</v>
      </c>
      <c r="E117" s="407" t="s">
        <v>1153</v>
      </c>
      <c r="F117" s="426">
        <v>365</v>
      </c>
      <c r="G117" s="427">
        <f>SUMIF(USEDRCT_Camping!C:C,INVENTORY!C:C,USEDRCT_Camping!R:R)</f>
        <v>38.444444444444443</v>
      </c>
      <c r="H117" s="426">
        <v>50</v>
      </c>
      <c r="I117" s="428">
        <f t="shared" si="1"/>
        <v>0.13698630136986301</v>
      </c>
      <c r="J117" s="716">
        <v>30</v>
      </c>
    </row>
    <row r="118" spans="1:10" s="287" customFormat="1" x14ac:dyDescent="0.25">
      <c r="A118" s="431" t="s">
        <v>2523</v>
      </c>
      <c r="B118" s="426" t="s">
        <v>298</v>
      </c>
      <c r="C118" s="430" t="s">
        <v>1407</v>
      </c>
      <c r="D118" s="614" t="s">
        <v>2539</v>
      </c>
      <c r="E118" s="407" t="s">
        <v>1153</v>
      </c>
      <c r="F118" s="426">
        <v>365</v>
      </c>
      <c r="G118" s="427">
        <f>SUMIF(USEDRCT_Camping!C:C,INVENTORY!C:C,USEDRCT_Camping!R:R)</f>
        <v>38.4</v>
      </c>
      <c r="H118" s="426">
        <v>57</v>
      </c>
      <c r="I118" s="428">
        <f t="shared" si="1"/>
        <v>0.15616438356164383</v>
      </c>
      <c r="J118" s="716">
        <v>30</v>
      </c>
    </row>
    <row r="119" spans="1:10" s="287" customFormat="1" x14ac:dyDescent="0.25">
      <c r="A119" s="431" t="s">
        <v>2523</v>
      </c>
      <c r="B119" s="426" t="s">
        <v>303</v>
      </c>
      <c r="C119" s="430" t="s">
        <v>1412</v>
      </c>
      <c r="D119" s="614" t="s">
        <v>2539</v>
      </c>
      <c r="E119" s="407" t="s">
        <v>1153</v>
      </c>
      <c r="F119" s="426">
        <v>365</v>
      </c>
      <c r="G119" s="427">
        <f>SUMIF(USEDRCT_Camping!C:C,INVENTORY!C:C,USEDRCT_Camping!R:R)</f>
        <v>51</v>
      </c>
      <c r="H119" s="426">
        <v>85</v>
      </c>
      <c r="I119" s="428">
        <f t="shared" si="1"/>
        <v>0.23287671232876711</v>
      </c>
      <c r="J119" s="716">
        <v>30</v>
      </c>
    </row>
    <row r="120" spans="1:10" s="287" customFormat="1" x14ac:dyDescent="0.25">
      <c r="A120" s="431" t="s">
        <v>2523</v>
      </c>
      <c r="B120" s="426" t="s">
        <v>306</v>
      </c>
      <c r="C120" s="430" t="s">
        <v>1415</v>
      </c>
      <c r="D120" s="614" t="s">
        <v>2539</v>
      </c>
      <c r="E120" s="407" t="s">
        <v>1153</v>
      </c>
      <c r="F120" s="426">
        <v>365</v>
      </c>
      <c r="G120" s="427">
        <f>SUMIF(USEDRCT_Camping!C:C,INVENTORY!C:C,USEDRCT_Camping!R:R)</f>
        <v>46.545454545454547</v>
      </c>
      <c r="H120" s="426">
        <v>107</v>
      </c>
      <c r="I120" s="428">
        <f t="shared" si="1"/>
        <v>0.29315068493150687</v>
      </c>
      <c r="J120" s="716">
        <v>30</v>
      </c>
    </row>
    <row r="121" spans="1:10" s="287" customFormat="1" x14ac:dyDescent="0.25">
      <c r="A121" s="431" t="s">
        <v>2523</v>
      </c>
      <c r="B121" s="426" t="s">
        <v>307</v>
      </c>
      <c r="C121" s="430" t="s">
        <v>1416</v>
      </c>
      <c r="D121" s="614" t="s">
        <v>2539</v>
      </c>
      <c r="E121" s="407" t="s">
        <v>1153</v>
      </c>
      <c r="F121" s="426">
        <v>365</v>
      </c>
      <c r="G121" s="427">
        <f>SUMIF(USEDRCT_Camping!C:C,INVENTORY!C:C,USEDRCT_Camping!R:R)</f>
        <v>64.5</v>
      </c>
      <c r="H121" s="426">
        <v>86</v>
      </c>
      <c r="I121" s="428">
        <f t="shared" si="1"/>
        <v>0.23561643835616439</v>
      </c>
      <c r="J121" s="716">
        <v>30</v>
      </c>
    </row>
    <row r="122" spans="1:10" s="287" customFormat="1" x14ac:dyDescent="0.25">
      <c r="A122" s="431" t="s">
        <v>2523</v>
      </c>
      <c r="B122" s="426" t="s">
        <v>308</v>
      </c>
      <c r="C122" s="430" t="s">
        <v>1417</v>
      </c>
      <c r="D122" s="614" t="s">
        <v>2539</v>
      </c>
      <c r="E122" s="407" t="s">
        <v>1153</v>
      </c>
      <c r="F122" s="426">
        <v>365</v>
      </c>
      <c r="G122" s="427">
        <f>SUMIF(USEDRCT_Camping!C:C,INVENTORY!C:C,USEDRCT_Camping!R:R)</f>
        <v>46.444444444444443</v>
      </c>
      <c r="H122" s="426">
        <v>81</v>
      </c>
      <c r="I122" s="428">
        <f t="shared" si="1"/>
        <v>0.22191780821917809</v>
      </c>
      <c r="J122" s="716">
        <v>30</v>
      </c>
    </row>
    <row r="123" spans="1:10" s="287" customFormat="1" x14ac:dyDescent="0.25">
      <c r="A123" s="431" t="s">
        <v>2523</v>
      </c>
      <c r="B123" s="426" t="s">
        <v>309</v>
      </c>
      <c r="C123" s="430" t="s">
        <v>1418</v>
      </c>
      <c r="D123" s="614" t="s">
        <v>2539</v>
      </c>
      <c r="E123" s="407" t="s">
        <v>1153</v>
      </c>
      <c r="F123" s="426">
        <v>365</v>
      </c>
      <c r="G123" s="427">
        <f>SUMIF(USEDRCT_Camping!C:C,INVENTORY!C:C,USEDRCT_Camping!R:R)</f>
        <v>71.36363636363636</v>
      </c>
      <c r="H123" s="426">
        <v>84</v>
      </c>
      <c r="I123" s="428">
        <f t="shared" si="1"/>
        <v>0.23013698630136986</v>
      </c>
      <c r="J123" s="716">
        <v>30</v>
      </c>
    </row>
    <row r="124" spans="1:10" s="287" customFormat="1" x14ac:dyDescent="0.25">
      <c r="A124" s="431" t="s">
        <v>2523</v>
      </c>
      <c r="B124" s="426" t="s">
        <v>310</v>
      </c>
      <c r="C124" s="430" t="s">
        <v>1419</v>
      </c>
      <c r="D124" s="614" t="s">
        <v>2539</v>
      </c>
      <c r="E124" s="407" t="s">
        <v>1153</v>
      </c>
      <c r="F124" s="426">
        <v>365</v>
      </c>
      <c r="G124" s="427">
        <f>SUMIF(USEDRCT_Camping!C:C,INVENTORY!C:C,USEDRCT_Camping!R:R)</f>
        <v>53.416666666666664</v>
      </c>
      <c r="H124" s="426">
        <v>89</v>
      </c>
      <c r="I124" s="428">
        <f t="shared" si="1"/>
        <v>0.24383561643835616</v>
      </c>
      <c r="J124" s="716">
        <v>30</v>
      </c>
    </row>
    <row r="125" spans="1:10" s="287" customFormat="1" x14ac:dyDescent="0.25">
      <c r="A125" s="431" t="s">
        <v>2523</v>
      </c>
      <c r="B125" s="426" t="s">
        <v>311</v>
      </c>
      <c r="C125" s="430" t="s">
        <v>1420</v>
      </c>
      <c r="D125" s="614" t="s">
        <v>2539</v>
      </c>
      <c r="E125" s="407" t="s">
        <v>1153</v>
      </c>
      <c r="F125" s="426">
        <v>365</v>
      </c>
      <c r="G125" s="427">
        <f>SUMIF(USEDRCT_Camping!C:C,INVENTORY!C:C,USEDRCT_Camping!R:R)</f>
        <v>38.200000000000003</v>
      </c>
      <c r="H125" s="426">
        <v>70</v>
      </c>
      <c r="I125" s="428">
        <f t="shared" si="1"/>
        <v>0.19178082191780821</v>
      </c>
      <c r="J125" s="716">
        <v>30</v>
      </c>
    </row>
    <row r="126" spans="1:10" s="287" customFormat="1" x14ac:dyDescent="0.25">
      <c r="A126" s="431" t="s">
        <v>2523</v>
      </c>
      <c r="B126" s="426" t="s">
        <v>312</v>
      </c>
      <c r="C126" s="425" t="s">
        <v>1378</v>
      </c>
      <c r="D126" s="614" t="s">
        <v>2539</v>
      </c>
      <c r="E126" s="407" t="s">
        <v>1153</v>
      </c>
      <c r="F126" s="426">
        <v>365</v>
      </c>
      <c r="G126" s="427">
        <f>SUMIF(USEDRCT_Camping!C:C,INVENTORY!C:C,USEDRCT_Camping!R:R)</f>
        <v>22</v>
      </c>
      <c r="H126" s="426">
        <v>6</v>
      </c>
      <c r="I126" s="428">
        <f t="shared" si="1"/>
        <v>1.643835616438356E-2</v>
      </c>
      <c r="J126" s="716">
        <v>30</v>
      </c>
    </row>
    <row r="127" spans="1:10" s="287" customFormat="1" x14ac:dyDescent="0.25">
      <c r="A127" s="431" t="s">
        <v>2523</v>
      </c>
      <c r="B127" s="426" t="s">
        <v>313</v>
      </c>
      <c r="C127" s="425" t="s">
        <v>1379</v>
      </c>
      <c r="D127" s="614" t="s">
        <v>2539</v>
      </c>
      <c r="E127" s="407" t="s">
        <v>1153</v>
      </c>
      <c r="F127" s="426">
        <v>365</v>
      </c>
      <c r="G127" s="427">
        <f>SUMIF(USEDRCT_Camping!C:C,INVENTORY!C:C,USEDRCT_Camping!R:R)</f>
        <v>11</v>
      </c>
      <c r="H127" s="426">
        <v>12</v>
      </c>
      <c r="I127" s="428">
        <f t="shared" si="1"/>
        <v>3.287671232876712E-2</v>
      </c>
      <c r="J127" s="716">
        <v>30</v>
      </c>
    </row>
    <row r="128" spans="1:10" s="287" customFormat="1" x14ac:dyDescent="0.25">
      <c r="A128" s="431" t="s">
        <v>2523</v>
      </c>
      <c r="B128" s="426" t="s">
        <v>314</v>
      </c>
      <c r="C128" s="425" t="s">
        <v>1380</v>
      </c>
      <c r="D128" s="614" t="s">
        <v>2539</v>
      </c>
      <c r="E128" s="407" t="s">
        <v>1153</v>
      </c>
      <c r="F128" s="426">
        <v>365</v>
      </c>
      <c r="G128" s="427">
        <f>SUMIF(USEDRCT_Camping!C:C,INVENTORY!C:C,USEDRCT_Camping!R:R)</f>
        <v>7.333333333333333</v>
      </c>
      <c r="H128" s="426">
        <v>6</v>
      </c>
      <c r="I128" s="428">
        <f t="shared" si="1"/>
        <v>1.643835616438356E-2</v>
      </c>
      <c r="J128" s="716">
        <v>30</v>
      </c>
    </row>
    <row r="129" spans="1:10" s="287" customFormat="1" x14ac:dyDescent="0.25">
      <c r="A129" s="431" t="s">
        <v>2523</v>
      </c>
      <c r="B129" s="426" t="s">
        <v>315</v>
      </c>
      <c r="C129" s="425" t="s">
        <v>1381</v>
      </c>
      <c r="D129" s="614" t="s">
        <v>2539</v>
      </c>
      <c r="E129" s="407" t="s">
        <v>1153</v>
      </c>
      <c r="F129" s="426">
        <v>365</v>
      </c>
      <c r="G129" s="427">
        <f>SUMIF(USEDRCT_Camping!C:C,INVENTORY!C:C,USEDRCT_Camping!R:R)</f>
        <v>4</v>
      </c>
      <c r="H129" s="426">
        <v>4</v>
      </c>
      <c r="I129" s="428">
        <f t="shared" si="1"/>
        <v>1.0958904109589041E-2</v>
      </c>
      <c r="J129" s="716">
        <v>30</v>
      </c>
    </row>
    <row r="130" spans="1:10" s="287" customFormat="1" x14ac:dyDescent="0.25">
      <c r="A130" s="431" t="s">
        <v>2523</v>
      </c>
      <c r="B130" s="426" t="s">
        <v>253</v>
      </c>
      <c r="C130" s="425" t="s">
        <v>1421</v>
      </c>
      <c r="D130" s="614" t="s">
        <v>2539</v>
      </c>
      <c r="E130" s="407" t="s">
        <v>1153</v>
      </c>
      <c r="F130" s="426">
        <v>365</v>
      </c>
      <c r="G130" s="427">
        <f>SUMIF(USEDRCT_Camping!C:C,INVENTORY!C:C,USEDRCT_Camping!R:R)</f>
        <v>33</v>
      </c>
      <c r="H130" s="426">
        <v>64</v>
      </c>
      <c r="I130" s="428">
        <f t="shared" si="1"/>
        <v>0.17534246575342466</v>
      </c>
      <c r="J130" s="716">
        <v>30</v>
      </c>
    </row>
    <row r="131" spans="1:10" s="287" customFormat="1" x14ac:dyDescent="0.25">
      <c r="A131" s="431" t="s">
        <v>2523</v>
      </c>
      <c r="B131" s="426" t="s">
        <v>254</v>
      </c>
      <c r="C131" s="425" t="s">
        <v>1422</v>
      </c>
      <c r="D131" s="614" t="s">
        <v>2539</v>
      </c>
      <c r="E131" s="407" t="s">
        <v>1153</v>
      </c>
      <c r="F131" s="426">
        <v>365</v>
      </c>
      <c r="G131" s="427">
        <f>SUMIF(USEDRCT_Camping!C:C,INVENTORY!C:C,USEDRCT_Camping!R:R)</f>
        <v>44.9</v>
      </c>
      <c r="H131" s="426">
        <v>56</v>
      </c>
      <c r="I131" s="428">
        <f t="shared" ref="I131:I194" si="2">H131/F131</f>
        <v>0.15342465753424658</v>
      </c>
      <c r="J131" s="716">
        <v>30</v>
      </c>
    </row>
    <row r="132" spans="1:10" s="287" customFormat="1" x14ac:dyDescent="0.25">
      <c r="A132" s="431" t="s">
        <v>2523</v>
      </c>
      <c r="B132" s="426" t="s">
        <v>255</v>
      </c>
      <c r="C132" s="425" t="s">
        <v>1423</v>
      </c>
      <c r="D132" s="614" t="s">
        <v>2539</v>
      </c>
      <c r="E132" s="407" t="s">
        <v>1153</v>
      </c>
      <c r="F132" s="426">
        <v>365</v>
      </c>
      <c r="G132" s="427">
        <f>SUMIF(USEDRCT_Camping!C:C,INVENTORY!C:C,USEDRCT_Camping!R:R)</f>
        <v>19.7</v>
      </c>
      <c r="H132" s="426">
        <v>55</v>
      </c>
      <c r="I132" s="428">
        <f t="shared" si="2"/>
        <v>0.15068493150684931</v>
      </c>
      <c r="J132" s="716">
        <v>30</v>
      </c>
    </row>
    <row r="133" spans="1:10" s="287" customFormat="1" x14ac:dyDescent="0.25">
      <c r="A133" s="431" t="s">
        <v>2523</v>
      </c>
      <c r="B133" s="426" t="s">
        <v>256</v>
      </c>
      <c r="C133" s="425" t="s">
        <v>1424</v>
      </c>
      <c r="D133" s="614" t="s">
        <v>2539</v>
      </c>
      <c r="E133" s="407" t="s">
        <v>1153</v>
      </c>
      <c r="F133" s="426">
        <v>365</v>
      </c>
      <c r="G133" s="427">
        <f>SUMIF(USEDRCT_Camping!C:C,INVENTORY!C:C,USEDRCT_Camping!R:R)</f>
        <v>36.333333333333336</v>
      </c>
      <c r="H133" s="426">
        <v>54</v>
      </c>
      <c r="I133" s="428">
        <f t="shared" si="2"/>
        <v>0.14794520547945206</v>
      </c>
      <c r="J133" s="716">
        <v>30</v>
      </c>
    </row>
    <row r="134" spans="1:10" s="287" customFormat="1" x14ac:dyDescent="0.25">
      <c r="A134" s="431" t="s">
        <v>2523</v>
      </c>
      <c r="B134" s="426" t="s">
        <v>257</v>
      </c>
      <c r="C134" s="425" t="s">
        <v>1425</v>
      </c>
      <c r="D134" s="614" t="s">
        <v>2539</v>
      </c>
      <c r="E134" s="407" t="s">
        <v>1153</v>
      </c>
      <c r="F134" s="426">
        <v>365</v>
      </c>
      <c r="G134" s="427">
        <f>SUMIF(USEDRCT_Camping!C:C,INVENTORY!C:C,USEDRCT_Camping!R:R)</f>
        <v>23.8</v>
      </c>
      <c r="H134" s="426">
        <v>61</v>
      </c>
      <c r="I134" s="428">
        <f t="shared" si="2"/>
        <v>0.16712328767123288</v>
      </c>
      <c r="J134" s="716">
        <v>30</v>
      </c>
    </row>
    <row r="135" spans="1:10" s="287" customFormat="1" x14ac:dyDescent="0.25">
      <c r="A135" s="431" t="s">
        <v>2523</v>
      </c>
      <c r="B135" s="426" t="s">
        <v>258</v>
      </c>
      <c r="C135" s="425" t="s">
        <v>1290</v>
      </c>
      <c r="D135" s="614" t="s">
        <v>2539</v>
      </c>
      <c r="E135" s="407" t="s">
        <v>1153</v>
      </c>
      <c r="F135" s="426">
        <v>365</v>
      </c>
      <c r="G135" s="427">
        <f>SUMIF(USEDRCT_Camping!C:C,INVENTORY!C:C,USEDRCT_Camping!R:R)</f>
        <v>54.1</v>
      </c>
      <c r="H135" s="426">
        <v>75</v>
      </c>
      <c r="I135" s="428">
        <f t="shared" si="2"/>
        <v>0.20547945205479451</v>
      </c>
      <c r="J135" s="716">
        <v>30</v>
      </c>
    </row>
    <row r="136" spans="1:10" s="287" customFormat="1" x14ac:dyDescent="0.25">
      <c r="A136" s="431" t="s">
        <v>2523</v>
      </c>
      <c r="B136" s="426" t="s">
        <v>259</v>
      </c>
      <c r="C136" s="425" t="s">
        <v>1291</v>
      </c>
      <c r="D136" s="614" t="s">
        <v>2539</v>
      </c>
      <c r="E136" s="407" t="s">
        <v>1153</v>
      </c>
      <c r="F136" s="426">
        <v>365</v>
      </c>
      <c r="G136" s="427">
        <f>SUMIF(USEDRCT_Camping!C:C,INVENTORY!C:C,USEDRCT_Camping!R:R)</f>
        <v>42.636363636363633</v>
      </c>
      <c r="H136" s="426">
        <v>67</v>
      </c>
      <c r="I136" s="428">
        <f t="shared" si="2"/>
        <v>0.18356164383561643</v>
      </c>
      <c r="J136" s="716">
        <v>30</v>
      </c>
    </row>
    <row r="137" spans="1:10" s="287" customFormat="1" x14ac:dyDescent="0.25">
      <c r="A137" s="431" t="s">
        <v>2523</v>
      </c>
      <c r="B137" s="426" t="s">
        <v>260</v>
      </c>
      <c r="C137" s="425" t="s">
        <v>1292</v>
      </c>
      <c r="D137" s="614" t="s">
        <v>2539</v>
      </c>
      <c r="E137" s="407" t="s">
        <v>1153</v>
      </c>
      <c r="F137" s="426">
        <v>365</v>
      </c>
      <c r="G137" s="427">
        <f>SUMIF(USEDRCT_Camping!C:C,INVENTORY!C:C,USEDRCT_Camping!R:R)</f>
        <v>36.200000000000003</v>
      </c>
      <c r="H137" s="426">
        <v>50</v>
      </c>
      <c r="I137" s="428">
        <f t="shared" si="2"/>
        <v>0.13698630136986301</v>
      </c>
      <c r="J137" s="716">
        <v>30</v>
      </c>
    </row>
    <row r="138" spans="1:10" s="287" customFormat="1" x14ac:dyDescent="0.25">
      <c r="A138" s="431" t="s">
        <v>2523</v>
      </c>
      <c r="B138" s="426" t="s">
        <v>261</v>
      </c>
      <c r="C138" s="425" t="s">
        <v>1293</v>
      </c>
      <c r="D138" s="614" t="s">
        <v>2539</v>
      </c>
      <c r="E138" s="407" t="s">
        <v>1153</v>
      </c>
      <c r="F138" s="426">
        <v>365</v>
      </c>
      <c r="G138" s="427">
        <f>SUMIF(USEDRCT_Camping!C:C,INVENTORY!C:C,USEDRCT_Camping!R:R)</f>
        <v>61.083333333333336</v>
      </c>
      <c r="H138" s="426">
        <v>65</v>
      </c>
      <c r="I138" s="428">
        <f t="shared" si="2"/>
        <v>0.17808219178082191</v>
      </c>
      <c r="J138" s="716">
        <v>30</v>
      </c>
    </row>
    <row r="139" spans="1:10" s="287" customFormat="1" x14ac:dyDescent="0.25">
      <c r="A139" s="431" t="s">
        <v>2523</v>
      </c>
      <c r="B139" s="426" t="s">
        <v>262</v>
      </c>
      <c r="C139" s="425" t="s">
        <v>1294</v>
      </c>
      <c r="D139" s="614" t="s">
        <v>2539</v>
      </c>
      <c r="E139" s="407" t="s">
        <v>1153</v>
      </c>
      <c r="F139" s="426">
        <v>365</v>
      </c>
      <c r="G139" s="427">
        <f>SUMIF(USEDRCT_Camping!C:C,INVENTORY!C:C,USEDRCT_Camping!R:R)</f>
        <v>48.454545454545453</v>
      </c>
      <c r="H139" s="426">
        <v>78</v>
      </c>
      <c r="I139" s="428">
        <f t="shared" si="2"/>
        <v>0.21369863013698631</v>
      </c>
      <c r="J139" s="716">
        <v>30</v>
      </c>
    </row>
    <row r="140" spans="1:10" s="287" customFormat="1" x14ac:dyDescent="0.25">
      <c r="A140" s="431" t="s">
        <v>2523</v>
      </c>
      <c r="B140" s="426" t="s">
        <v>263</v>
      </c>
      <c r="C140" s="425" t="s">
        <v>1295</v>
      </c>
      <c r="D140" s="614" t="s">
        <v>2539</v>
      </c>
      <c r="E140" s="407" t="s">
        <v>1153</v>
      </c>
      <c r="F140" s="426">
        <v>365</v>
      </c>
      <c r="G140" s="427">
        <f>SUMIF(USEDRCT_Camping!C:C,INVENTORY!C:C,USEDRCT_Camping!R:R)</f>
        <v>53.333333333333336</v>
      </c>
      <c r="H140" s="426">
        <v>77</v>
      </c>
      <c r="I140" s="428">
        <f t="shared" si="2"/>
        <v>0.21095890410958903</v>
      </c>
      <c r="J140" s="716">
        <v>30</v>
      </c>
    </row>
    <row r="141" spans="1:10" s="287" customFormat="1" x14ac:dyDescent="0.25">
      <c r="A141" s="431" t="s">
        <v>2523</v>
      </c>
      <c r="B141" s="426" t="s">
        <v>264</v>
      </c>
      <c r="C141" s="425" t="s">
        <v>1296</v>
      </c>
      <c r="D141" s="614" t="s">
        <v>2539</v>
      </c>
      <c r="E141" s="407" t="s">
        <v>1153</v>
      </c>
      <c r="F141" s="426">
        <v>365</v>
      </c>
      <c r="G141" s="427">
        <f>SUMIF(USEDRCT_Camping!C:C,INVENTORY!C:C,USEDRCT_Camping!R:R)</f>
        <v>46.909090909090907</v>
      </c>
      <c r="H141" s="426">
        <v>69</v>
      </c>
      <c r="I141" s="428">
        <f t="shared" si="2"/>
        <v>0.18904109589041096</v>
      </c>
      <c r="J141" s="716">
        <v>30</v>
      </c>
    </row>
    <row r="142" spans="1:10" s="287" customFormat="1" x14ac:dyDescent="0.25">
      <c r="A142" s="431" t="s">
        <v>2523</v>
      </c>
      <c r="B142" s="426" t="s">
        <v>265</v>
      </c>
      <c r="C142" s="425" t="s">
        <v>1297</v>
      </c>
      <c r="D142" s="614" t="s">
        <v>2539</v>
      </c>
      <c r="E142" s="407" t="s">
        <v>1153</v>
      </c>
      <c r="F142" s="426">
        <v>365</v>
      </c>
      <c r="G142" s="427">
        <f>SUMIF(USEDRCT_Camping!C:C,INVENTORY!C:C,USEDRCT_Camping!R:R)</f>
        <v>39.5</v>
      </c>
      <c r="H142" s="426">
        <v>64</v>
      </c>
      <c r="I142" s="428">
        <f t="shared" si="2"/>
        <v>0.17534246575342466</v>
      </c>
      <c r="J142" s="716">
        <v>30</v>
      </c>
    </row>
    <row r="143" spans="1:10" s="287" customFormat="1" x14ac:dyDescent="0.25">
      <c r="A143" s="431" t="s">
        <v>2523</v>
      </c>
      <c r="B143" s="426" t="s">
        <v>266</v>
      </c>
      <c r="C143" s="425" t="s">
        <v>1298</v>
      </c>
      <c r="D143" s="614" t="s">
        <v>2539</v>
      </c>
      <c r="E143" s="407" t="s">
        <v>1153</v>
      </c>
      <c r="F143" s="426">
        <v>365</v>
      </c>
      <c r="G143" s="427">
        <f>SUMIF(USEDRCT_Camping!C:C,INVENTORY!C:C,USEDRCT_Camping!R:R)</f>
        <v>51.888888888888886</v>
      </c>
      <c r="H143" s="426">
        <v>62</v>
      </c>
      <c r="I143" s="428">
        <f t="shared" si="2"/>
        <v>0.16986301369863013</v>
      </c>
      <c r="J143" s="716">
        <v>30</v>
      </c>
    </row>
    <row r="144" spans="1:10" s="287" customFormat="1" x14ac:dyDescent="0.25">
      <c r="A144" s="431" t="s">
        <v>2523</v>
      </c>
      <c r="B144" s="426" t="s">
        <v>267</v>
      </c>
      <c r="C144" s="425" t="s">
        <v>1299</v>
      </c>
      <c r="D144" s="614" t="s">
        <v>2539</v>
      </c>
      <c r="E144" s="407" t="s">
        <v>1153</v>
      </c>
      <c r="F144" s="426">
        <v>365</v>
      </c>
      <c r="G144" s="427">
        <f>SUMIF(USEDRCT_Camping!C:C,INVENTORY!C:C,USEDRCT_Camping!R:R)</f>
        <v>43</v>
      </c>
      <c r="H144" s="426">
        <v>59</v>
      </c>
      <c r="I144" s="428">
        <f t="shared" si="2"/>
        <v>0.16164383561643836</v>
      </c>
      <c r="J144" s="716">
        <v>30</v>
      </c>
    </row>
    <row r="145" spans="1:10" s="287" customFormat="1" x14ac:dyDescent="0.25">
      <c r="A145" s="431" t="s">
        <v>2523</v>
      </c>
      <c r="B145" s="426" t="s">
        <v>268</v>
      </c>
      <c r="C145" s="425" t="s">
        <v>1300</v>
      </c>
      <c r="D145" s="614" t="s">
        <v>2539</v>
      </c>
      <c r="E145" s="407" t="s">
        <v>1153</v>
      </c>
      <c r="F145" s="426">
        <v>365</v>
      </c>
      <c r="G145" s="427">
        <f>SUMIF(USEDRCT_Camping!C:C,INVENTORY!C:C,USEDRCT_Camping!R:R)</f>
        <v>47.666666666666664</v>
      </c>
      <c r="H145" s="426">
        <v>76</v>
      </c>
      <c r="I145" s="428">
        <f t="shared" si="2"/>
        <v>0.20821917808219179</v>
      </c>
      <c r="J145" s="716">
        <v>30</v>
      </c>
    </row>
    <row r="146" spans="1:10" s="287" customFormat="1" x14ac:dyDescent="0.25">
      <c r="A146" s="431" t="s">
        <v>2523</v>
      </c>
      <c r="B146" s="426" t="s">
        <v>269</v>
      </c>
      <c r="C146" s="425" t="s">
        <v>1301</v>
      </c>
      <c r="D146" s="614" t="s">
        <v>2539</v>
      </c>
      <c r="E146" s="407" t="s">
        <v>1153</v>
      </c>
      <c r="F146" s="426">
        <v>365</v>
      </c>
      <c r="G146" s="427">
        <f>SUMIF(USEDRCT_Camping!C:C,INVENTORY!C:C,USEDRCT_Camping!R:R)</f>
        <v>45.3</v>
      </c>
      <c r="H146" s="426">
        <v>69</v>
      </c>
      <c r="I146" s="428">
        <f t="shared" si="2"/>
        <v>0.18904109589041096</v>
      </c>
      <c r="J146" s="716">
        <v>30</v>
      </c>
    </row>
    <row r="147" spans="1:10" s="287" customFormat="1" x14ac:dyDescent="0.25">
      <c r="A147" s="431" t="s">
        <v>2523</v>
      </c>
      <c r="B147" s="426" t="s">
        <v>271</v>
      </c>
      <c r="C147" s="425" t="s">
        <v>1303</v>
      </c>
      <c r="D147" s="614" t="s">
        <v>2539</v>
      </c>
      <c r="E147" s="407" t="s">
        <v>1153</v>
      </c>
      <c r="F147" s="426">
        <v>365</v>
      </c>
      <c r="G147" s="427">
        <f>SUMIF(USEDRCT_Camping!C:C,INVENTORY!C:C,USEDRCT_Camping!R:R)</f>
        <v>52.555555555555557</v>
      </c>
      <c r="H147" s="426">
        <v>66</v>
      </c>
      <c r="I147" s="428">
        <f t="shared" si="2"/>
        <v>0.18082191780821918</v>
      </c>
      <c r="J147" s="716">
        <v>30</v>
      </c>
    </row>
    <row r="148" spans="1:10" s="287" customFormat="1" x14ac:dyDescent="0.25">
      <c r="A148" s="431" t="s">
        <v>2523</v>
      </c>
      <c r="B148" s="426" t="s">
        <v>272</v>
      </c>
      <c r="C148" s="425" t="s">
        <v>1304</v>
      </c>
      <c r="D148" s="614" t="s">
        <v>2539</v>
      </c>
      <c r="E148" s="407" t="s">
        <v>1153</v>
      </c>
      <c r="F148" s="426">
        <v>365</v>
      </c>
      <c r="G148" s="427">
        <f>SUMIF(USEDRCT_Camping!C:C,INVENTORY!C:C,USEDRCT_Camping!R:R)</f>
        <v>65.2</v>
      </c>
      <c r="H148" s="426">
        <v>72</v>
      </c>
      <c r="I148" s="428">
        <f t="shared" si="2"/>
        <v>0.19726027397260273</v>
      </c>
      <c r="J148" s="716">
        <v>30</v>
      </c>
    </row>
    <row r="149" spans="1:10" s="287" customFormat="1" x14ac:dyDescent="0.25">
      <c r="A149" s="431" t="s">
        <v>2523</v>
      </c>
      <c r="B149" s="426" t="s">
        <v>273</v>
      </c>
      <c r="C149" s="425" t="s">
        <v>1305</v>
      </c>
      <c r="D149" s="614" t="s">
        <v>2539</v>
      </c>
      <c r="E149" s="407" t="s">
        <v>1153</v>
      </c>
      <c r="F149" s="426">
        <v>365</v>
      </c>
      <c r="G149" s="427">
        <f>SUMIF(USEDRCT_Camping!C:C,INVENTORY!C:C,USEDRCT_Camping!R:R)</f>
        <v>33.9</v>
      </c>
      <c r="H149" s="426">
        <v>38</v>
      </c>
      <c r="I149" s="428">
        <f t="shared" si="2"/>
        <v>0.10410958904109589</v>
      </c>
      <c r="J149" s="716">
        <v>30</v>
      </c>
    </row>
    <row r="150" spans="1:10" s="287" customFormat="1" x14ac:dyDescent="0.25">
      <c r="A150" s="431" t="s">
        <v>2523</v>
      </c>
      <c r="B150" s="426" t="s">
        <v>274</v>
      </c>
      <c r="C150" s="425" t="s">
        <v>1306</v>
      </c>
      <c r="D150" s="614" t="s">
        <v>2539</v>
      </c>
      <c r="E150" s="407" t="s">
        <v>1153</v>
      </c>
      <c r="F150" s="426">
        <v>365</v>
      </c>
      <c r="G150" s="427">
        <f>SUMIF(USEDRCT_Camping!C:C,INVENTORY!C:C,USEDRCT_Camping!R:R)</f>
        <v>38.1</v>
      </c>
      <c r="H150" s="426">
        <v>55</v>
      </c>
      <c r="I150" s="428">
        <f t="shared" si="2"/>
        <v>0.15068493150684931</v>
      </c>
      <c r="J150" s="716">
        <v>30</v>
      </c>
    </row>
    <row r="151" spans="1:10" s="287" customFormat="1" x14ac:dyDescent="0.25">
      <c r="A151" s="431" t="s">
        <v>2523</v>
      </c>
      <c r="B151" s="426" t="s">
        <v>275</v>
      </c>
      <c r="C151" s="425" t="s">
        <v>1307</v>
      </c>
      <c r="D151" s="614" t="s">
        <v>2539</v>
      </c>
      <c r="E151" s="407" t="s">
        <v>1153</v>
      </c>
      <c r="F151" s="426">
        <v>365</v>
      </c>
      <c r="G151" s="427">
        <f>SUMIF(USEDRCT_Camping!C:C,INVENTORY!C:C,USEDRCT_Camping!R:R)</f>
        <v>45.545454545454547</v>
      </c>
      <c r="H151" s="426">
        <v>66</v>
      </c>
      <c r="I151" s="428">
        <f t="shared" si="2"/>
        <v>0.18082191780821918</v>
      </c>
      <c r="J151" s="716">
        <v>30</v>
      </c>
    </row>
    <row r="152" spans="1:10" s="287" customFormat="1" x14ac:dyDescent="0.25">
      <c r="A152" s="431" t="s">
        <v>2523</v>
      </c>
      <c r="B152" s="426" t="s">
        <v>278</v>
      </c>
      <c r="C152" s="425" t="s">
        <v>1310</v>
      </c>
      <c r="D152" s="614" t="s">
        <v>2539</v>
      </c>
      <c r="E152" s="407" t="s">
        <v>1153</v>
      </c>
      <c r="F152" s="426">
        <v>365</v>
      </c>
      <c r="G152" s="427">
        <f>SUMIF(USEDRCT_Camping!C:C,INVENTORY!C:C,USEDRCT_Camping!R:R)</f>
        <v>47.727272727272727</v>
      </c>
      <c r="H152" s="426">
        <v>96</v>
      </c>
      <c r="I152" s="428">
        <f t="shared" si="2"/>
        <v>0.26301369863013696</v>
      </c>
      <c r="J152" s="716">
        <v>30</v>
      </c>
    </row>
    <row r="153" spans="1:10" s="287" customFormat="1" x14ac:dyDescent="0.25">
      <c r="A153" s="431" t="s">
        <v>2523</v>
      </c>
      <c r="B153" s="426" t="s">
        <v>279</v>
      </c>
      <c r="C153" s="425" t="s">
        <v>1311</v>
      </c>
      <c r="D153" s="614" t="s">
        <v>2539</v>
      </c>
      <c r="E153" s="407" t="s">
        <v>1153</v>
      </c>
      <c r="F153" s="426">
        <v>365</v>
      </c>
      <c r="G153" s="427">
        <f>SUMIF(USEDRCT_Camping!C:C,INVENTORY!C:C,USEDRCT_Camping!R:R)</f>
        <v>53.727272727272727</v>
      </c>
      <c r="H153" s="426">
        <v>96</v>
      </c>
      <c r="I153" s="428">
        <f t="shared" si="2"/>
        <v>0.26301369863013696</v>
      </c>
      <c r="J153" s="716">
        <v>30</v>
      </c>
    </row>
    <row r="154" spans="1:10" s="287" customFormat="1" x14ac:dyDescent="0.25">
      <c r="A154" s="431" t="s">
        <v>2523</v>
      </c>
      <c r="B154" s="426" t="s">
        <v>280</v>
      </c>
      <c r="C154" s="425" t="s">
        <v>1312</v>
      </c>
      <c r="D154" s="614" t="s">
        <v>2539</v>
      </c>
      <c r="E154" s="407" t="s">
        <v>1153</v>
      </c>
      <c r="F154" s="426">
        <v>365</v>
      </c>
      <c r="G154" s="427">
        <f>SUMIF(USEDRCT_Camping!C:C,INVENTORY!C:C,USEDRCT_Camping!R:R)</f>
        <v>55.18181818181818</v>
      </c>
      <c r="H154" s="426">
        <v>118</v>
      </c>
      <c r="I154" s="428">
        <f t="shared" si="2"/>
        <v>0.32328767123287672</v>
      </c>
      <c r="J154" s="716">
        <v>30</v>
      </c>
    </row>
    <row r="155" spans="1:10" s="287" customFormat="1" x14ac:dyDescent="0.25">
      <c r="A155" s="431" t="s">
        <v>2523</v>
      </c>
      <c r="B155" s="426" t="s">
        <v>281</v>
      </c>
      <c r="C155" s="425" t="s">
        <v>1313</v>
      </c>
      <c r="D155" s="614" t="s">
        <v>2539</v>
      </c>
      <c r="E155" s="407" t="s">
        <v>1153</v>
      </c>
      <c r="F155" s="426">
        <v>365</v>
      </c>
      <c r="G155" s="427">
        <f>SUMIF(USEDRCT_Camping!C:C,INVENTORY!C:C,USEDRCT_Camping!R:R)</f>
        <v>49.083333333333336</v>
      </c>
      <c r="H155" s="426">
        <v>118</v>
      </c>
      <c r="I155" s="428">
        <f t="shared" si="2"/>
        <v>0.32328767123287672</v>
      </c>
      <c r="J155" s="716">
        <v>30</v>
      </c>
    </row>
    <row r="156" spans="1:10" s="287" customFormat="1" x14ac:dyDescent="0.25">
      <c r="A156" s="431" t="s">
        <v>2523</v>
      </c>
      <c r="B156" s="426" t="s">
        <v>282</v>
      </c>
      <c r="C156" s="425" t="s">
        <v>1314</v>
      </c>
      <c r="D156" s="614" t="s">
        <v>2539</v>
      </c>
      <c r="E156" s="407" t="s">
        <v>1153</v>
      </c>
      <c r="F156" s="426">
        <v>365</v>
      </c>
      <c r="G156" s="427">
        <f>SUMIF(USEDRCT_Camping!C:C,INVENTORY!C:C,USEDRCT_Camping!R:R)</f>
        <v>59.916666666666664</v>
      </c>
      <c r="H156" s="426">
        <v>114</v>
      </c>
      <c r="I156" s="428">
        <f t="shared" si="2"/>
        <v>0.31232876712328766</v>
      </c>
      <c r="J156" s="716">
        <v>30</v>
      </c>
    </row>
    <row r="157" spans="1:10" s="287" customFormat="1" x14ac:dyDescent="0.25">
      <c r="A157" s="431" t="s">
        <v>2542</v>
      </c>
      <c r="B157" s="426" t="s">
        <v>158</v>
      </c>
      <c r="C157" s="431" t="s">
        <v>1436</v>
      </c>
      <c r="D157" s="614" t="s">
        <v>2539</v>
      </c>
      <c r="E157" s="407" t="s">
        <v>1153</v>
      </c>
      <c r="F157" s="426">
        <v>365</v>
      </c>
      <c r="G157" s="427">
        <f>SUMIF(USEDRCT_Camping!C:C,INVENTORY!C:C,USEDRCT_Camping!R:R)</f>
        <v>49.083333333333336</v>
      </c>
      <c r="H157" s="426">
        <v>79</v>
      </c>
      <c r="I157" s="428">
        <f t="shared" si="2"/>
        <v>0.21643835616438356</v>
      </c>
      <c r="J157" s="716">
        <v>30</v>
      </c>
    </row>
    <row r="158" spans="1:10" s="287" customFormat="1" x14ac:dyDescent="0.25">
      <c r="A158" s="431" t="s">
        <v>2542</v>
      </c>
      <c r="B158" s="426" t="s">
        <v>159</v>
      </c>
      <c r="C158" s="431" t="s">
        <v>1437</v>
      </c>
      <c r="D158" s="614" t="s">
        <v>2539</v>
      </c>
      <c r="E158" s="407" t="s">
        <v>1153</v>
      </c>
      <c r="F158" s="426">
        <v>365</v>
      </c>
      <c r="G158" s="427">
        <f>SUMIF(USEDRCT_Camping!C:C,INVENTORY!C:C,USEDRCT_Camping!R:R)</f>
        <v>65.083333333333329</v>
      </c>
      <c r="H158" s="426">
        <v>76</v>
      </c>
      <c r="I158" s="428">
        <f t="shared" si="2"/>
        <v>0.20821917808219179</v>
      </c>
      <c r="J158" s="716">
        <v>30</v>
      </c>
    </row>
    <row r="159" spans="1:10" s="287" customFormat="1" x14ac:dyDescent="0.25">
      <c r="A159" s="431" t="s">
        <v>2542</v>
      </c>
      <c r="B159" s="426" t="s">
        <v>160</v>
      </c>
      <c r="C159" s="431" t="s">
        <v>1438</v>
      </c>
      <c r="D159" s="614" t="s">
        <v>2539</v>
      </c>
      <c r="E159" s="407" t="s">
        <v>1153</v>
      </c>
      <c r="F159" s="426">
        <v>365</v>
      </c>
      <c r="G159" s="427">
        <f>SUMIF(USEDRCT_Camping!C:C,INVENTORY!C:C,USEDRCT_Camping!R:R)</f>
        <v>62.5</v>
      </c>
      <c r="H159" s="426">
        <v>70</v>
      </c>
      <c r="I159" s="428">
        <f t="shared" si="2"/>
        <v>0.19178082191780821</v>
      </c>
      <c r="J159" s="716">
        <v>30</v>
      </c>
    </row>
    <row r="160" spans="1:10" s="287" customFormat="1" x14ac:dyDescent="0.25">
      <c r="A160" s="431" t="s">
        <v>2542</v>
      </c>
      <c r="B160" s="426" t="s">
        <v>161</v>
      </c>
      <c r="C160" s="431" t="s">
        <v>1439</v>
      </c>
      <c r="D160" s="614" t="s">
        <v>2539</v>
      </c>
      <c r="E160" s="407" t="s">
        <v>1153</v>
      </c>
      <c r="F160" s="426">
        <v>365</v>
      </c>
      <c r="G160" s="427">
        <f>SUMIF(USEDRCT_Camping!C:C,INVENTORY!C:C,USEDRCT_Camping!R:R)</f>
        <v>63.416666666666664</v>
      </c>
      <c r="H160" s="426">
        <v>72</v>
      </c>
      <c r="I160" s="428">
        <f t="shared" si="2"/>
        <v>0.19726027397260273</v>
      </c>
      <c r="J160" s="716">
        <v>30</v>
      </c>
    </row>
    <row r="161" spans="1:10" s="287" customFormat="1" x14ac:dyDescent="0.25">
      <c r="A161" s="431" t="s">
        <v>2542</v>
      </c>
      <c r="B161" s="426" t="s">
        <v>162</v>
      </c>
      <c r="C161" s="431" t="s">
        <v>1440</v>
      </c>
      <c r="D161" s="614" t="s">
        <v>2539</v>
      </c>
      <c r="E161" s="407" t="s">
        <v>1153</v>
      </c>
      <c r="F161" s="426">
        <v>365</v>
      </c>
      <c r="G161" s="427">
        <f>SUMIF(USEDRCT_Camping!C:C,INVENTORY!C:C,USEDRCT_Camping!R:R)</f>
        <v>37.166666666666664</v>
      </c>
      <c r="H161" s="426">
        <v>68</v>
      </c>
      <c r="I161" s="428">
        <f t="shared" si="2"/>
        <v>0.18630136986301371</v>
      </c>
      <c r="J161" s="716">
        <v>30</v>
      </c>
    </row>
    <row r="162" spans="1:10" s="287" customFormat="1" x14ac:dyDescent="0.25">
      <c r="A162" s="431" t="s">
        <v>2542</v>
      </c>
      <c r="B162" s="426" t="s">
        <v>164</v>
      </c>
      <c r="C162" s="431" t="s">
        <v>1442</v>
      </c>
      <c r="D162" s="614" t="s">
        <v>2539</v>
      </c>
      <c r="E162" s="407" t="s">
        <v>1153</v>
      </c>
      <c r="F162" s="426">
        <v>365</v>
      </c>
      <c r="G162" s="427">
        <f>SUMIF(USEDRCT_Camping!C:C,INVENTORY!C:C,USEDRCT_Camping!R:R)</f>
        <v>46.416666666666664</v>
      </c>
      <c r="H162" s="426">
        <v>81</v>
      </c>
      <c r="I162" s="428">
        <f t="shared" si="2"/>
        <v>0.22191780821917809</v>
      </c>
      <c r="J162" s="716">
        <v>30</v>
      </c>
    </row>
    <row r="163" spans="1:10" s="287" customFormat="1" x14ac:dyDescent="0.25">
      <c r="A163" s="431" t="s">
        <v>2542</v>
      </c>
      <c r="B163" s="426" t="s">
        <v>165</v>
      </c>
      <c r="C163" s="431" t="s">
        <v>1443</v>
      </c>
      <c r="D163" s="614" t="s">
        <v>2539</v>
      </c>
      <c r="E163" s="407" t="s">
        <v>1153</v>
      </c>
      <c r="F163" s="426">
        <v>365</v>
      </c>
      <c r="G163" s="427">
        <f>SUMIF(USEDRCT_Camping!C:C,INVENTORY!C:C,USEDRCT_Camping!R:R)</f>
        <v>55.5</v>
      </c>
      <c r="H163" s="426">
        <v>64</v>
      </c>
      <c r="I163" s="428">
        <f t="shared" si="2"/>
        <v>0.17534246575342466</v>
      </c>
      <c r="J163" s="716">
        <v>30</v>
      </c>
    </row>
    <row r="164" spans="1:10" s="287" customFormat="1" x14ac:dyDescent="0.25">
      <c r="A164" s="431" t="s">
        <v>2542</v>
      </c>
      <c r="B164" s="426" t="s">
        <v>166</v>
      </c>
      <c r="C164" s="431" t="s">
        <v>1444</v>
      </c>
      <c r="D164" s="614" t="s">
        <v>2539</v>
      </c>
      <c r="E164" s="407" t="s">
        <v>1153</v>
      </c>
      <c r="F164" s="426">
        <v>365</v>
      </c>
      <c r="G164" s="427">
        <f>SUMIF(USEDRCT_Camping!C:C,INVENTORY!C:C,USEDRCT_Camping!R:R)</f>
        <v>39.083333333333336</v>
      </c>
      <c r="H164" s="426">
        <v>60</v>
      </c>
      <c r="I164" s="428">
        <f t="shared" si="2"/>
        <v>0.16438356164383561</v>
      </c>
      <c r="J164" s="716">
        <v>30</v>
      </c>
    </row>
    <row r="165" spans="1:10" s="287" customFormat="1" x14ac:dyDescent="0.25">
      <c r="A165" s="431" t="s">
        <v>2542</v>
      </c>
      <c r="B165" s="426" t="s">
        <v>167</v>
      </c>
      <c r="C165" s="431" t="s">
        <v>1445</v>
      </c>
      <c r="D165" s="614" t="s">
        <v>2539</v>
      </c>
      <c r="E165" s="407" t="s">
        <v>1153</v>
      </c>
      <c r="F165" s="426">
        <v>365</v>
      </c>
      <c r="G165" s="427">
        <f>SUMIF(USEDRCT_Camping!C:C,INVENTORY!C:C,USEDRCT_Camping!R:R)</f>
        <v>49.333333333333336</v>
      </c>
      <c r="H165" s="426">
        <v>67</v>
      </c>
      <c r="I165" s="428">
        <f t="shared" si="2"/>
        <v>0.18356164383561643</v>
      </c>
      <c r="J165" s="716">
        <v>30</v>
      </c>
    </row>
    <row r="166" spans="1:10" s="287" customFormat="1" x14ac:dyDescent="0.25">
      <c r="A166" s="431" t="s">
        <v>2542</v>
      </c>
      <c r="B166" s="426" t="s">
        <v>168</v>
      </c>
      <c r="C166" s="431" t="s">
        <v>1428</v>
      </c>
      <c r="D166" s="614" t="s">
        <v>2539</v>
      </c>
      <c r="E166" s="407" t="s">
        <v>1153</v>
      </c>
      <c r="F166" s="426">
        <v>365</v>
      </c>
      <c r="G166" s="427">
        <f>SUMIF(USEDRCT_Camping!C:C,INVENTORY!C:C,USEDRCT_Camping!R:R)</f>
        <v>31.833333333333332</v>
      </c>
      <c r="H166" s="426">
        <v>84</v>
      </c>
      <c r="I166" s="428">
        <f t="shared" si="2"/>
        <v>0.23013698630136986</v>
      </c>
      <c r="J166" s="716">
        <v>30</v>
      </c>
    </row>
    <row r="167" spans="1:10" s="287" customFormat="1" x14ac:dyDescent="0.25">
      <c r="A167" s="431" t="s">
        <v>2542</v>
      </c>
      <c r="B167" s="426" t="s">
        <v>169</v>
      </c>
      <c r="C167" s="431" t="s">
        <v>1446</v>
      </c>
      <c r="D167" s="614" t="s">
        <v>2539</v>
      </c>
      <c r="E167" s="407" t="s">
        <v>1153</v>
      </c>
      <c r="F167" s="426">
        <v>365</v>
      </c>
      <c r="G167" s="427">
        <f>SUMIF(USEDRCT_Camping!C:C,INVENTORY!C:C,USEDRCT_Camping!R:R)</f>
        <v>45.25</v>
      </c>
      <c r="H167" s="426">
        <v>97</v>
      </c>
      <c r="I167" s="428">
        <f t="shared" si="2"/>
        <v>0.26575342465753427</v>
      </c>
      <c r="J167" s="716">
        <v>30</v>
      </c>
    </row>
    <row r="168" spans="1:10" s="287" customFormat="1" x14ac:dyDescent="0.25">
      <c r="A168" s="431" t="s">
        <v>2542</v>
      </c>
      <c r="B168" s="426" t="s">
        <v>170</v>
      </c>
      <c r="C168" s="431" t="s">
        <v>1447</v>
      </c>
      <c r="D168" s="614" t="s">
        <v>2539</v>
      </c>
      <c r="E168" s="407" t="s">
        <v>1153</v>
      </c>
      <c r="F168" s="426">
        <v>365</v>
      </c>
      <c r="G168" s="427">
        <f>SUMIF(USEDRCT_Camping!C:C,INVENTORY!C:C,USEDRCT_Camping!R:R)</f>
        <v>67.083333333333329</v>
      </c>
      <c r="H168" s="426">
        <v>125</v>
      </c>
      <c r="I168" s="428">
        <f t="shared" si="2"/>
        <v>0.34246575342465752</v>
      </c>
      <c r="J168" s="716">
        <v>30</v>
      </c>
    </row>
    <row r="169" spans="1:10" s="287" customFormat="1" x14ac:dyDescent="0.25">
      <c r="A169" s="431" t="s">
        <v>2542</v>
      </c>
      <c r="B169" s="426" t="s">
        <v>172</v>
      </c>
      <c r="C169" s="431" t="s">
        <v>1448</v>
      </c>
      <c r="D169" s="614" t="s">
        <v>2539</v>
      </c>
      <c r="E169" s="407" t="s">
        <v>1153</v>
      </c>
      <c r="F169" s="426">
        <v>365</v>
      </c>
      <c r="G169" s="427">
        <f>SUMIF(USEDRCT_Camping!C:C,INVENTORY!C:C,USEDRCT_Camping!R:R)</f>
        <v>71.818181818181813</v>
      </c>
      <c r="H169" s="426">
        <v>84</v>
      </c>
      <c r="I169" s="428">
        <f t="shared" si="2"/>
        <v>0.23013698630136986</v>
      </c>
      <c r="J169" s="716">
        <v>30</v>
      </c>
    </row>
    <row r="170" spans="1:10" s="287" customFormat="1" x14ac:dyDescent="0.25">
      <c r="A170" s="431" t="s">
        <v>2542</v>
      </c>
      <c r="B170" s="426" t="s">
        <v>174</v>
      </c>
      <c r="C170" s="431" t="s">
        <v>1449</v>
      </c>
      <c r="D170" s="614" t="s">
        <v>2539</v>
      </c>
      <c r="E170" s="407" t="s">
        <v>1153</v>
      </c>
      <c r="F170" s="426">
        <v>365</v>
      </c>
      <c r="G170" s="427">
        <f>SUMIF(USEDRCT_Camping!C:C,INVENTORY!C:C,USEDRCT_Camping!R:R)</f>
        <v>50.416666666666664</v>
      </c>
      <c r="H170" s="426">
        <v>106</v>
      </c>
      <c r="I170" s="428">
        <f t="shared" si="2"/>
        <v>0.29041095890410956</v>
      </c>
      <c r="J170" s="716">
        <v>30</v>
      </c>
    </row>
    <row r="171" spans="1:10" s="287" customFormat="1" x14ac:dyDescent="0.25">
      <c r="A171" s="431" t="s">
        <v>2542</v>
      </c>
      <c r="B171" s="426" t="s">
        <v>175</v>
      </c>
      <c r="C171" s="431" t="s">
        <v>1450</v>
      </c>
      <c r="D171" s="614" t="s">
        <v>2539</v>
      </c>
      <c r="E171" s="407" t="s">
        <v>1153</v>
      </c>
      <c r="F171" s="426">
        <v>365</v>
      </c>
      <c r="G171" s="427">
        <f>SUMIF(USEDRCT_Camping!C:C,INVENTORY!C:C,USEDRCT_Camping!R:R)</f>
        <v>77.833333333333329</v>
      </c>
      <c r="H171" s="426">
        <v>124</v>
      </c>
      <c r="I171" s="428">
        <f t="shared" si="2"/>
        <v>0.33972602739726027</v>
      </c>
      <c r="J171" s="716">
        <v>30</v>
      </c>
    </row>
    <row r="172" spans="1:10" s="287" customFormat="1" x14ac:dyDescent="0.25">
      <c r="A172" s="431" t="s">
        <v>2542</v>
      </c>
      <c r="B172" s="426" t="s">
        <v>176</v>
      </c>
      <c r="C172" s="431" t="s">
        <v>1451</v>
      </c>
      <c r="D172" s="614" t="s">
        <v>2539</v>
      </c>
      <c r="E172" s="407" t="s">
        <v>1153</v>
      </c>
      <c r="F172" s="426">
        <v>365</v>
      </c>
      <c r="G172" s="427">
        <f>SUMIF(USEDRCT_Camping!C:C,INVENTORY!C:C,USEDRCT_Camping!R:R)</f>
        <v>73.63636363636364</v>
      </c>
      <c r="H172" s="426">
        <v>128</v>
      </c>
      <c r="I172" s="428">
        <f t="shared" si="2"/>
        <v>0.35068493150684932</v>
      </c>
      <c r="J172" s="716">
        <v>30</v>
      </c>
    </row>
    <row r="173" spans="1:10" s="287" customFormat="1" x14ac:dyDescent="0.25">
      <c r="A173" s="431" t="s">
        <v>2542</v>
      </c>
      <c r="B173" s="426" t="s">
        <v>177</v>
      </c>
      <c r="C173" s="431" t="s">
        <v>1452</v>
      </c>
      <c r="D173" s="614" t="s">
        <v>2539</v>
      </c>
      <c r="E173" s="407" t="s">
        <v>1153</v>
      </c>
      <c r="F173" s="426">
        <v>365</v>
      </c>
      <c r="G173" s="427">
        <f>SUMIF(USEDRCT_Camping!C:C,INVENTORY!C:C,USEDRCT_Camping!R:R)</f>
        <v>41</v>
      </c>
      <c r="H173" s="426">
        <v>56</v>
      </c>
      <c r="I173" s="428">
        <f t="shared" si="2"/>
        <v>0.15342465753424658</v>
      </c>
      <c r="J173" s="716">
        <v>30</v>
      </c>
    </row>
    <row r="174" spans="1:10" s="287" customFormat="1" x14ac:dyDescent="0.25">
      <c r="A174" s="431" t="s">
        <v>2542</v>
      </c>
      <c r="B174" s="426" t="s">
        <v>178</v>
      </c>
      <c r="C174" s="431" t="s">
        <v>1453</v>
      </c>
      <c r="D174" s="614" t="s">
        <v>2539</v>
      </c>
      <c r="E174" s="407" t="s">
        <v>1153</v>
      </c>
      <c r="F174" s="426">
        <v>365</v>
      </c>
      <c r="G174" s="427">
        <f>SUMIF(USEDRCT_Camping!C:C,INVENTORY!C:C,USEDRCT_Camping!R:R)</f>
        <v>30.666666666666668</v>
      </c>
      <c r="H174" s="426">
        <v>62</v>
      </c>
      <c r="I174" s="428">
        <f t="shared" si="2"/>
        <v>0.16986301369863013</v>
      </c>
      <c r="J174" s="716">
        <v>30</v>
      </c>
    </row>
    <row r="175" spans="1:10" s="287" customFormat="1" x14ac:dyDescent="0.25">
      <c r="A175" s="431" t="s">
        <v>2542</v>
      </c>
      <c r="B175" s="426" t="s">
        <v>179</v>
      </c>
      <c r="C175" s="431" t="s">
        <v>1429</v>
      </c>
      <c r="D175" s="614" t="s">
        <v>2539</v>
      </c>
      <c r="E175" s="407" t="s">
        <v>1153</v>
      </c>
      <c r="F175" s="426">
        <v>365</v>
      </c>
      <c r="G175" s="427">
        <f>SUMIF(USEDRCT_Camping!C:C,INVENTORY!C:C,USEDRCT_Camping!R:R)</f>
        <v>35.25</v>
      </c>
      <c r="H175" s="426">
        <v>62</v>
      </c>
      <c r="I175" s="428">
        <f t="shared" si="2"/>
        <v>0.16986301369863013</v>
      </c>
      <c r="J175" s="716">
        <v>30</v>
      </c>
    </row>
    <row r="176" spans="1:10" s="287" customFormat="1" x14ac:dyDescent="0.25">
      <c r="A176" s="431" t="s">
        <v>2542</v>
      </c>
      <c r="B176" s="426" t="s">
        <v>180</v>
      </c>
      <c r="C176" s="431" t="s">
        <v>1454</v>
      </c>
      <c r="D176" s="614" t="s">
        <v>2539</v>
      </c>
      <c r="E176" s="407" t="s">
        <v>1153</v>
      </c>
      <c r="F176" s="426">
        <v>365</v>
      </c>
      <c r="G176" s="427">
        <f>SUMIF(USEDRCT_Camping!C:C,INVENTORY!C:C,USEDRCT_Camping!R:R)</f>
        <v>53.75</v>
      </c>
      <c r="H176" s="426">
        <v>65</v>
      </c>
      <c r="I176" s="428">
        <f t="shared" si="2"/>
        <v>0.17808219178082191</v>
      </c>
      <c r="J176" s="716">
        <v>30</v>
      </c>
    </row>
    <row r="177" spans="1:10" s="287" customFormat="1" x14ac:dyDescent="0.25">
      <c r="A177" s="431" t="s">
        <v>2542</v>
      </c>
      <c r="B177" s="426" t="s">
        <v>181</v>
      </c>
      <c r="C177" s="431" t="s">
        <v>1455</v>
      </c>
      <c r="D177" s="614" t="s">
        <v>2539</v>
      </c>
      <c r="E177" s="407" t="s">
        <v>1153</v>
      </c>
      <c r="F177" s="426">
        <v>365</v>
      </c>
      <c r="G177" s="427">
        <f>SUMIF(USEDRCT_Camping!C:C,INVENTORY!C:C,USEDRCT_Camping!R:R)</f>
        <v>32.454545454545453</v>
      </c>
      <c r="H177" s="426">
        <v>71</v>
      </c>
      <c r="I177" s="428">
        <f t="shared" si="2"/>
        <v>0.19452054794520549</v>
      </c>
      <c r="J177" s="716">
        <v>30</v>
      </c>
    </row>
    <row r="178" spans="1:10" s="287" customFormat="1" x14ac:dyDescent="0.25">
      <c r="A178" s="431" t="s">
        <v>2542</v>
      </c>
      <c r="B178" s="426" t="s">
        <v>182</v>
      </c>
      <c r="C178" s="431" t="s">
        <v>1456</v>
      </c>
      <c r="D178" s="614" t="s">
        <v>2539</v>
      </c>
      <c r="E178" s="407" t="s">
        <v>1153</v>
      </c>
      <c r="F178" s="426">
        <v>365</v>
      </c>
      <c r="G178" s="427">
        <f>SUMIF(USEDRCT_Camping!C:C,INVENTORY!C:C,USEDRCT_Camping!R:R)</f>
        <v>43.333333333333336</v>
      </c>
      <c r="H178" s="426">
        <v>73</v>
      </c>
      <c r="I178" s="428">
        <f t="shared" si="2"/>
        <v>0.2</v>
      </c>
      <c r="J178" s="716">
        <v>30</v>
      </c>
    </row>
    <row r="179" spans="1:10" s="287" customFormat="1" x14ac:dyDescent="0.25">
      <c r="A179" s="431" t="s">
        <v>2542</v>
      </c>
      <c r="B179" s="426" t="s">
        <v>183</v>
      </c>
      <c r="C179" s="431" t="s">
        <v>1457</v>
      </c>
      <c r="D179" s="614" t="s">
        <v>2539</v>
      </c>
      <c r="E179" s="407" t="s">
        <v>1153</v>
      </c>
      <c r="F179" s="426">
        <v>365</v>
      </c>
      <c r="G179" s="427">
        <f>SUMIF(USEDRCT_Camping!C:C,INVENTORY!C:C,USEDRCT_Camping!R:R)</f>
        <v>57.727272727272727</v>
      </c>
      <c r="H179" s="426">
        <v>96</v>
      </c>
      <c r="I179" s="428">
        <f t="shared" si="2"/>
        <v>0.26301369863013696</v>
      </c>
      <c r="J179" s="716">
        <v>30</v>
      </c>
    </row>
    <row r="180" spans="1:10" s="287" customFormat="1" x14ac:dyDescent="0.25">
      <c r="A180" s="431" t="s">
        <v>2542</v>
      </c>
      <c r="B180" s="426" t="s">
        <v>184</v>
      </c>
      <c r="C180" s="431" t="s">
        <v>1458</v>
      </c>
      <c r="D180" s="614" t="s">
        <v>2539</v>
      </c>
      <c r="E180" s="407" t="s">
        <v>1153</v>
      </c>
      <c r="F180" s="426">
        <v>365</v>
      </c>
      <c r="G180" s="427">
        <f>SUMIF(USEDRCT_Camping!C:C,INVENTORY!C:C,USEDRCT_Camping!R:R)</f>
        <v>64.5</v>
      </c>
      <c r="H180" s="426">
        <v>83</v>
      </c>
      <c r="I180" s="428">
        <f t="shared" si="2"/>
        <v>0.22739726027397261</v>
      </c>
      <c r="J180" s="716">
        <v>30</v>
      </c>
    </row>
    <row r="181" spans="1:10" s="287" customFormat="1" x14ac:dyDescent="0.25">
      <c r="A181" s="431" t="s">
        <v>2542</v>
      </c>
      <c r="B181" s="426" t="s">
        <v>185</v>
      </c>
      <c r="C181" s="431" t="s">
        <v>1459</v>
      </c>
      <c r="D181" s="614" t="s">
        <v>2539</v>
      </c>
      <c r="E181" s="407" t="s">
        <v>1153</v>
      </c>
      <c r="F181" s="426">
        <v>365</v>
      </c>
      <c r="G181" s="427">
        <f>SUMIF(USEDRCT_Camping!C:C,INVENTORY!C:C,USEDRCT_Camping!R:R)</f>
        <v>49.416666666666664</v>
      </c>
      <c r="H181" s="426">
        <v>65</v>
      </c>
      <c r="I181" s="428">
        <f t="shared" si="2"/>
        <v>0.17808219178082191</v>
      </c>
      <c r="J181" s="716">
        <v>30</v>
      </c>
    </row>
    <row r="182" spans="1:10" s="287" customFormat="1" x14ac:dyDescent="0.25">
      <c r="A182" s="431" t="s">
        <v>2542</v>
      </c>
      <c r="B182" s="431" t="s">
        <v>186</v>
      </c>
      <c r="C182" s="431" t="s">
        <v>1460</v>
      </c>
      <c r="D182" s="614" t="s">
        <v>2539</v>
      </c>
      <c r="E182" s="407" t="s">
        <v>1153</v>
      </c>
      <c r="F182" s="426">
        <v>365</v>
      </c>
      <c r="G182" s="427">
        <f>SUMIF(USEDRCT_Camping!C:C,INVENTORY!C:C,USEDRCT_Camping!R:R)</f>
        <v>97.083333333333329</v>
      </c>
      <c r="H182" s="426"/>
      <c r="I182" s="428">
        <f t="shared" si="2"/>
        <v>0</v>
      </c>
      <c r="J182" s="716">
        <v>30</v>
      </c>
    </row>
    <row r="183" spans="1:10" s="287" customFormat="1" x14ac:dyDescent="0.25">
      <c r="A183" s="431" t="s">
        <v>2542</v>
      </c>
      <c r="B183" s="426" t="s">
        <v>187</v>
      </c>
      <c r="C183" s="431" t="s">
        <v>1461</v>
      </c>
      <c r="D183" s="614" t="s">
        <v>2539</v>
      </c>
      <c r="E183" s="407" t="s">
        <v>1153</v>
      </c>
      <c r="F183" s="426">
        <v>365</v>
      </c>
      <c r="G183" s="427">
        <f>SUMIF(USEDRCT_Camping!C:C,INVENTORY!C:C,USEDRCT_Camping!R:R)</f>
        <v>48.583333333333336</v>
      </c>
      <c r="H183" s="426">
        <v>75</v>
      </c>
      <c r="I183" s="428">
        <f t="shared" si="2"/>
        <v>0.20547945205479451</v>
      </c>
      <c r="J183" s="716">
        <v>30</v>
      </c>
    </row>
    <row r="184" spans="1:10" s="287" customFormat="1" x14ac:dyDescent="0.25">
      <c r="A184" s="431" t="s">
        <v>2542</v>
      </c>
      <c r="B184" s="426" t="s">
        <v>188</v>
      </c>
      <c r="C184" s="431" t="s">
        <v>1462</v>
      </c>
      <c r="D184" s="614" t="s">
        <v>2539</v>
      </c>
      <c r="E184" s="407" t="s">
        <v>1153</v>
      </c>
      <c r="F184" s="426">
        <v>365</v>
      </c>
      <c r="G184" s="427">
        <f>SUMIF(USEDRCT_Camping!C:C,INVENTORY!C:C,USEDRCT_Camping!R:R)</f>
        <v>49.727272727272727</v>
      </c>
      <c r="H184" s="426">
        <v>69</v>
      </c>
      <c r="I184" s="428">
        <f t="shared" si="2"/>
        <v>0.18904109589041096</v>
      </c>
      <c r="J184" s="716">
        <v>30</v>
      </c>
    </row>
    <row r="185" spans="1:10" s="287" customFormat="1" x14ac:dyDescent="0.25">
      <c r="A185" s="431" t="s">
        <v>2542</v>
      </c>
      <c r="B185" s="426" t="s">
        <v>190</v>
      </c>
      <c r="C185" s="431" t="s">
        <v>1430</v>
      </c>
      <c r="D185" s="614" t="s">
        <v>2539</v>
      </c>
      <c r="E185" s="407" t="s">
        <v>1153</v>
      </c>
      <c r="F185" s="426">
        <v>365</v>
      </c>
      <c r="G185" s="427">
        <f>SUMIF(USEDRCT_Camping!C:C,INVENTORY!C:C,USEDRCT_Camping!R:R)</f>
        <v>48.916666666666664</v>
      </c>
      <c r="H185" s="426">
        <v>66</v>
      </c>
      <c r="I185" s="428">
        <f t="shared" si="2"/>
        <v>0.18082191780821918</v>
      </c>
      <c r="J185" s="716">
        <v>30</v>
      </c>
    </row>
    <row r="186" spans="1:10" s="287" customFormat="1" x14ac:dyDescent="0.25">
      <c r="A186" s="431" t="s">
        <v>2542</v>
      </c>
      <c r="B186" s="426" t="s">
        <v>192</v>
      </c>
      <c r="C186" s="431" t="s">
        <v>1464</v>
      </c>
      <c r="D186" s="614" t="s">
        <v>2539</v>
      </c>
      <c r="E186" s="407" t="s">
        <v>1153</v>
      </c>
      <c r="F186" s="426">
        <v>365</v>
      </c>
      <c r="G186" s="427">
        <f>SUMIF(USEDRCT_Camping!C:C,INVENTORY!C:C,USEDRCT_Camping!R:R)</f>
        <v>67.833333333333329</v>
      </c>
      <c r="H186" s="426">
        <v>69</v>
      </c>
      <c r="I186" s="428">
        <f t="shared" si="2"/>
        <v>0.18904109589041096</v>
      </c>
      <c r="J186" s="716">
        <v>30</v>
      </c>
    </row>
    <row r="187" spans="1:10" s="287" customFormat="1" x14ac:dyDescent="0.25">
      <c r="A187" s="431" t="s">
        <v>2542</v>
      </c>
      <c r="B187" s="426" t="s">
        <v>193</v>
      </c>
      <c r="C187" s="431" t="s">
        <v>1465</v>
      </c>
      <c r="D187" s="614" t="s">
        <v>2539</v>
      </c>
      <c r="E187" s="407" t="s">
        <v>1153</v>
      </c>
      <c r="F187" s="426">
        <v>365</v>
      </c>
      <c r="G187" s="427">
        <f>SUMIF(USEDRCT_Camping!C:C,INVENTORY!C:C,USEDRCT_Camping!R:R)</f>
        <v>41.81818181818182</v>
      </c>
      <c r="H187" s="426">
        <v>59</v>
      </c>
      <c r="I187" s="428">
        <f t="shared" si="2"/>
        <v>0.16164383561643836</v>
      </c>
      <c r="J187" s="716">
        <v>30</v>
      </c>
    </row>
    <row r="188" spans="1:10" s="287" customFormat="1" x14ac:dyDescent="0.25">
      <c r="A188" s="431" t="s">
        <v>2542</v>
      </c>
      <c r="B188" s="426" t="s">
        <v>194</v>
      </c>
      <c r="C188" s="431" t="s">
        <v>1466</v>
      </c>
      <c r="D188" s="614" t="s">
        <v>2539</v>
      </c>
      <c r="E188" s="407" t="s">
        <v>1153</v>
      </c>
      <c r="F188" s="426">
        <v>365</v>
      </c>
      <c r="G188" s="427">
        <f>SUMIF(USEDRCT_Camping!C:C,INVENTORY!C:C,USEDRCT_Camping!R:R)</f>
        <v>85.666666666666671</v>
      </c>
      <c r="H188" s="426">
        <v>130</v>
      </c>
      <c r="I188" s="428">
        <f t="shared" si="2"/>
        <v>0.35616438356164382</v>
      </c>
      <c r="J188" s="716">
        <v>30</v>
      </c>
    </row>
    <row r="189" spans="1:10" s="287" customFormat="1" x14ac:dyDescent="0.25">
      <c r="A189" s="431" t="s">
        <v>2542</v>
      </c>
      <c r="B189" s="426" t="s">
        <v>197</v>
      </c>
      <c r="C189" s="431" t="s">
        <v>2474</v>
      </c>
      <c r="D189" s="614" t="s">
        <v>2539</v>
      </c>
      <c r="E189" s="407" t="s">
        <v>1153</v>
      </c>
      <c r="F189" s="426">
        <v>365</v>
      </c>
      <c r="G189" s="427">
        <f>SUMIF(USEDRCT_Camping!C:C,INVENTORY!C:C,USEDRCT_Camping!R:R)</f>
        <v>0</v>
      </c>
      <c r="H189" s="426">
        <v>65</v>
      </c>
      <c r="I189" s="428">
        <f t="shared" si="2"/>
        <v>0.17808219178082191</v>
      </c>
      <c r="J189" s="716">
        <v>30</v>
      </c>
    </row>
    <row r="190" spans="1:10" s="287" customFormat="1" x14ac:dyDescent="0.25">
      <c r="A190" s="431" t="s">
        <v>2542</v>
      </c>
      <c r="B190" s="426" t="s">
        <v>199</v>
      </c>
      <c r="C190" s="431" t="s">
        <v>1469</v>
      </c>
      <c r="D190" s="614" t="s">
        <v>2539</v>
      </c>
      <c r="E190" s="407" t="s">
        <v>1153</v>
      </c>
      <c r="F190" s="426">
        <v>365</v>
      </c>
      <c r="G190" s="427">
        <f>SUMIF(USEDRCT_Camping!C:C,INVENTORY!C:C,USEDRCT_Camping!R:R)</f>
        <v>79.333333333333329</v>
      </c>
      <c r="H190" s="426">
        <v>113</v>
      </c>
      <c r="I190" s="428">
        <f t="shared" si="2"/>
        <v>0.30958904109589042</v>
      </c>
      <c r="J190" s="716">
        <v>30</v>
      </c>
    </row>
    <row r="191" spans="1:10" s="287" customFormat="1" x14ac:dyDescent="0.25">
      <c r="A191" s="431" t="s">
        <v>2542</v>
      </c>
      <c r="B191" s="426" t="s">
        <v>200</v>
      </c>
      <c r="C191" s="431" t="s">
        <v>1470</v>
      </c>
      <c r="D191" s="614" t="s">
        <v>2539</v>
      </c>
      <c r="E191" s="407" t="s">
        <v>1153</v>
      </c>
      <c r="F191" s="426">
        <v>365</v>
      </c>
      <c r="G191" s="427">
        <f>SUMIF(USEDRCT_Camping!C:C,INVENTORY!C:C,USEDRCT_Camping!R:R)</f>
        <v>75.909090909090907</v>
      </c>
      <c r="H191" s="426">
        <v>109</v>
      </c>
      <c r="I191" s="428">
        <f t="shared" si="2"/>
        <v>0.29863013698630136</v>
      </c>
      <c r="J191" s="716">
        <v>30</v>
      </c>
    </row>
    <row r="192" spans="1:10" s="287" customFormat="1" x14ac:dyDescent="0.25">
      <c r="A192" s="431" t="s">
        <v>2542</v>
      </c>
      <c r="B192" s="426" t="s">
        <v>201</v>
      </c>
      <c r="C192" s="431" t="s">
        <v>1431</v>
      </c>
      <c r="D192" s="614" t="s">
        <v>2539</v>
      </c>
      <c r="E192" s="407" t="s">
        <v>1153</v>
      </c>
      <c r="F192" s="426">
        <v>365</v>
      </c>
      <c r="G192" s="427">
        <f>SUMIF(USEDRCT_Camping!C:C,INVENTORY!C:C,USEDRCT_Camping!R:R)</f>
        <v>30.727272727272727</v>
      </c>
      <c r="H192" s="426">
        <v>73</v>
      </c>
      <c r="I192" s="428">
        <f t="shared" si="2"/>
        <v>0.2</v>
      </c>
      <c r="J192" s="716">
        <v>30</v>
      </c>
    </row>
    <row r="193" spans="1:10" s="287" customFormat="1" x14ac:dyDescent="0.25">
      <c r="A193" s="431" t="s">
        <v>2542</v>
      </c>
      <c r="B193" s="426" t="s">
        <v>203</v>
      </c>
      <c r="C193" s="431" t="s">
        <v>1473</v>
      </c>
      <c r="D193" s="614" t="s">
        <v>2539</v>
      </c>
      <c r="E193" s="407" t="s">
        <v>1153</v>
      </c>
      <c r="F193" s="426">
        <v>365</v>
      </c>
      <c r="G193" s="427">
        <f>SUMIF(USEDRCT_Camping!C:C,INVENTORY!C:C,USEDRCT_Camping!R:R)</f>
        <v>36.272727272727273</v>
      </c>
      <c r="H193" s="426">
        <v>72</v>
      </c>
      <c r="I193" s="428">
        <f t="shared" si="2"/>
        <v>0.19726027397260273</v>
      </c>
      <c r="J193" s="716">
        <v>30</v>
      </c>
    </row>
    <row r="194" spans="1:10" s="287" customFormat="1" x14ac:dyDescent="0.25">
      <c r="A194" s="431" t="s">
        <v>2542</v>
      </c>
      <c r="B194" s="426" t="s">
        <v>204</v>
      </c>
      <c r="C194" s="431" t="s">
        <v>1474</v>
      </c>
      <c r="D194" s="614" t="s">
        <v>2539</v>
      </c>
      <c r="E194" s="407" t="s">
        <v>1153</v>
      </c>
      <c r="F194" s="426">
        <v>365</v>
      </c>
      <c r="G194" s="427">
        <f>SUMIF(USEDRCT_Camping!C:C,INVENTORY!C:C,USEDRCT_Camping!R:R)</f>
        <v>50.2</v>
      </c>
      <c r="H194" s="426">
        <v>56</v>
      </c>
      <c r="I194" s="428">
        <f t="shared" si="2"/>
        <v>0.15342465753424658</v>
      </c>
      <c r="J194" s="716">
        <v>30</v>
      </c>
    </row>
    <row r="195" spans="1:10" s="287" customFormat="1" x14ac:dyDescent="0.25">
      <c r="A195" s="431" t="s">
        <v>2542</v>
      </c>
      <c r="B195" s="426" t="s">
        <v>205</v>
      </c>
      <c r="C195" s="431" t="s">
        <v>1475</v>
      </c>
      <c r="D195" s="614" t="s">
        <v>2539</v>
      </c>
      <c r="E195" s="407" t="s">
        <v>1153</v>
      </c>
      <c r="F195" s="426">
        <v>365</v>
      </c>
      <c r="G195" s="427">
        <f>SUMIF(USEDRCT_Camping!C:C,INVENTORY!C:C,USEDRCT_Camping!R:R)</f>
        <v>34.666666666666664</v>
      </c>
      <c r="H195" s="426">
        <v>57</v>
      </c>
      <c r="I195" s="428">
        <f t="shared" ref="I195:I258" si="3">H195/F195</f>
        <v>0.15616438356164383</v>
      </c>
      <c r="J195" s="716">
        <v>30</v>
      </c>
    </row>
    <row r="196" spans="1:10" s="287" customFormat="1" x14ac:dyDescent="0.25">
      <c r="A196" s="431" t="s">
        <v>2542</v>
      </c>
      <c r="B196" s="426" t="s">
        <v>206</v>
      </c>
      <c r="C196" s="431" t="s">
        <v>1476</v>
      </c>
      <c r="D196" s="614" t="s">
        <v>2539</v>
      </c>
      <c r="E196" s="407" t="s">
        <v>1153</v>
      </c>
      <c r="F196" s="426">
        <v>365</v>
      </c>
      <c r="G196" s="427">
        <f>SUMIF(USEDRCT_Camping!C:C,INVENTORY!C:C,USEDRCT_Camping!R:R)</f>
        <v>33.166666666666664</v>
      </c>
      <c r="H196" s="426">
        <v>61</v>
      </c>
      <c r="I196" s="428">
        <f t="shared" si="3"/>
        <v>0.16712328767123288</v>
      </c>
      <c r="J196" s="716">
        <v>30</v>
      </c>
    </row>
    <row r="197" spans="1:10" s="287" customFormat="1" x14ac:dyDescent="0.25">
      <c r="A197" s="431" t="s">
        <v>2542</v>
      </c>
      <c r="B197" s="426" t="s">
        <v>207</v>
      </c>
      <c r="C197" s="431" t="s">
        <v>1477</v>
      </c>
      <c r="D197" s="614" t="s">
        <v>2539</v>
      </c>
      <c r="E197" s="407" t="s">
        <v>1153</v>
      </c>
      <c r="F197" s="426">
        <v>365</v>
      </c>
      <c r="G197" s="427">
        <f>SUMIF(USEDRCT_Camping!C:C,INVENTORY!C:C,USEDRCT_Camping!R:R)</f>
        <v>44.666666666666664</v>
      </c>
      <c r="H197" s="426">
        <v>63</v>
      </c>
      <c r="I197" s="428">
        <f t="shared" si="3"/>
        <v>0.17260273972602741</v>
      </c>
      <c r="J197" s="716">
        <v>30</v>
      </c>
    </row>
    <row r="198" spans="1:10" s="287" customFormat="1" x14ac:dyDescent="0.25">
      <c r="A198" s="431" t="s">
        <v>2542</v>
      </c>
      <c r="B198" s="426" t="s">
        <v>208</v>
      </c>
      <c r="C198" s="431" t="s">
        <v>1478</v>
      </c>
      <c r="D198" s="614" t="s">
        <v>2539</v>
      </c>
      <c r="E198" s="407" t="s">
        <v>1153</v>
      </c>
      <c r="F198" s="426">
        <v>365</v>
      </c>
      <c r="G198" s="427">
        <f>SUMIF(USEDRCT_Camping!C:C,INVENTORY!C:C,USEDRCT_Camping!R:R)</f>
        <v>57.75</v>
      </c>
      <c r="H198" s="426">
        <v>102</v>
      </c>
      <c r="I198" s="428">
        <f t="shared" si="3"/>
        <v>0.27945205479452057</v>
      </c>
      <c r="J198" s="716">
        <v>30</v>
      </c>
    </row>
    <row r="199" spans="1:10" s="287" customFormat="1" x14ac:dyDescent="0.25">
      <c r="A199" s="431" t="s">
        <v>2542</v>
      </c>
      <c r="B199" s="426" t="s">
        <v>209</v>
      </c>
      <c r="C199" s="431" t="s">
        <v>1479</v>
      </c>
      <c r="D199" s="614" t="s">
        <v>2539</v>
      </c>
      <c r="E199" s="407" t="s">
        <v>1153</v>
      </c>
      <c r="F199" s="426">
        <v>365</v>
      </c>
      <c r="G199" s="427">
        <f>SUMIF(USEDRCT_Camping!C:C,INVENTORY!C:C,USEDRCT_Camping!R:R)</f>
        <v>58.75</v>
      </c>
      <c r="H199" s="426">
        <v>90</v>
      </c>
      <c r="I199" s="428">
        <f t="shared" si="3"/>
        <v>0.24657534246575341</v>
      </c>
      <c r="J199" s="716">
        <v>30</v>
      </c>
    </row>
    <row r="200" spans="1:10" s="287" customFormat="1" x14ac:dyDescent="0.25">
      <c r="A200" s="431" t="s">
        <v>2542</v>
      </c>
      <c r="B200" s="426" t="s">
        <v>210</v>
      </c>
      <c r="C200" s="431" t="s">
        <v>1481</v>
      </c>
      <c r="D200" s="614" t="s">
        <v>2539</v>
      </c>
      <c r="E200" s="407" t="s">
        <v>1153</v>
      </c>
      <c r="F200" s="426">
        <v>365</v>
      </c>
      <c r="G200" s="427">
        <f>SUMIF(USEDRCT_Camping!C:C,INVENTORY!C:C,USEDRCT_Camping!R:R)</f>
        <v>66.400000000000006</v>
      </c>
      <c r="H200" s="426">
        <v>98</v>
      </c>
      <c r="I200" s="428">
        <f t="shared" si="3"/>
        <v>0.26849315068493151</v>
      </c>
      <c r="J200" s="716">
        <v>30</v>
      </c>
    </row>
    <row r="201" spans="1:10" s="287" customFormat="1" x14ac:dyDescent="0.25">
      <c r="A201" s="431" t="s">
        <v>2542</v>
      </c>
      <c r="B201" s="426" t="s">
        <v>211</v>
      </c>
      <c r="C201" s="431" t="s">
        <v>1482</v>
      </c>
      <c r="D201" s="614" t="s">
        <v>2539</v>
      </c>
      <c r="E201" s="407" t="s">
        <v>1153</v>
      </c>
      <c r="F201" s="426">
        <v>365</v>
      </c>
      <c r="G201" s="427">
        <f>SUMIF(USEDRCT_Camping!C:C,INVENTORY!C:C,USEDRCT_Camping!R:R)</f>
        <v>65.3</v>
      </c>
      <c r="H201" s="426">
        <v>88</v>
      </c>
      <c r="I201" s="428">
        <f t="shared" si="3"/>
        <v>0.24109589041095891</v>
      </c>
      <c r="J201" s="716">
        <v>30</v>
      </c>
    </row>
    <row r="202" spans="1:10" s="287" customFormat="1" x14ac:dyDescent="0.25">
      <c r="A202" s="431" t="s">
        <v>2542</v>
      </c>
      <c r="B202" s="426" t="s">
        <v>212</v>
      </c>
      <c r="C202" s="431" t="s">
        <v>1432</v>
      </c>
      <c r="D202" s="614" t="s">
        <v>2539</v>
      </c>
      <c r="E202" s="407" t="s">
        <v>1153</v>
      </c>
      <c r="F202" s="426">
        <v>365</v>
      </c>
      <c r="G202" s="427">
        <f>SUMIF(USEDRCT_Camping!C:C,INVENTORY!C:C,USEDRCT_Camping!R:R)</f>
        <v>58.75</v>
      </c>
      <c r="H202" s="426">
        <v>87</v>
      </c>
      <c r="I202" s="428">
        <f t="shared" si="3"/>
        <v>0.23835616438356164</v>
      </c>
      <c r="J202" s="716">
        <v>30</v>
      </c>
    </row>
    <row r="203" spans="1:10" s="287" customFormat="1" x14ac:dyDescent="0.25">
      <c r="A203" s="431" t="s">
        <v>2542</v>
      </c>
      <c r="B203" s="426" t="s">
        <v>213</v>
      </c>
      <c r="C203" s="431" t="s">
        <v>1483</v>
      </c>
      <c r="D203" s="614" t="s">
        <v>2539</v>
      </c>
      <c r="E203" s="407" t="s">
        <v>1153</v>
      </c>
      <c r="F203" s="426">
        <v>365</v>
      </c>
      <c r="G203" s="427">
        <f>SUMIF(USEDRCT_Camping!C:C,INVENTORY!C:C,USEDRCT_Camping!R:R)</f>
        <v>54.5</v>
      </c>
      <c r="H203" s="426">
        <v>78</v>
      </c>
      <c r="I203" s="428">
        <f t="shared" si="3"/>
        <v>0.21369863013698631</v>
      </c>
      <c r="J203" s="716">
        <v>30</v>
      </c>
    </row>
    <row r="204" spans="1:10" s="287" customFormat="1" x14ac:dyDescent="0.25">
      <c r="A204" s="431" t="s">
        <v>2542</v>
      </c>
      <c r="B204" s="426" t="s">
        <v>214</v>
      </c>
      <c r="C204" s="431" t="s">
        <v>1484</v>
      </c>
      <c r="D204" s="614" t="s">
        <v>2539</v>
      </c>
      <c r="E204" s="407" t="s">
        <v>1153</v>
      </c>
      <c r="F204" s="426">
        <v>365</v>
      </c>
      <c r="G204" s="427">
        <f>SUMIF(USEDRCT_Camping!C:C,INVENTORY!C:C,USEDRCT_Camping!R:R)</f>
        <v>58.666666666666664</v>
      </c>
      <c r="H204" s="426">
        <v>70</v>
      </c>
      <c r="I204" s="428">
        <f t="shared" si="3"/>
        <v>0.19178082191780821</v>
      </c>
      <c r="J204" s="716">
        <v>30</v>
      </c>
    </row>
    <row r="205" spans="1:10" s="287" customFormat="1" x14ac:dyDescent="0.25">
      <c r="A205" s="431" t="s">
        <v>2542</v>
      </c>
      <c r="B205" s="426" t="s">
        <v>215</v>
      </c>
      <c r="C205" s="431" t="s">
        <v>1485</v>
      </c>
      <c r="D205" s="614" t="s">
        <v>2539</v>
      </c>
      <c r="E205" s="407" t="s">
        <v>1153</v>
      </c>
      <c r="F205" s="426">
        <v>365</v>
      </c>
      <c r="G205" s="427">
        <f>SUMIF(USEDRCT_Camping!C:C,INVENTORY!C:C,USEDRCT_Camping!R:R)</f>
        <v>54.5</v>
      </c>
      <c r="H205" s="426">
        <v>66</v>
      </c>
      <c r="I205" s="428">
        <f t="shared" si="3"/>
        <v>0.18082191780821918</v>
      </c>
      <c r="J205" s="716">
        <v>30</v>
      </c>
    </row>
    <row r="206" spans="1:10" s="287" customFormat="1" x14ac:dyDescent="0.25">
      <c r="A206" s="431" t="s">
        <v>2542</v>
      </c>
      <c r="B206" s="426" t="s">
        <v>217</v>
      </c>
      <c r="C206" s="431" t="s">
        <v>1487</v>
      </c>
      <c r="D206" s="614" t="s">
        <v>2539</v>
      </c>
      <c r="E206" s="407" t="s">
        <v>1153</v>
      </c>
      <c r="F206" s="426">
        <v>365</v>
      </c>
      <c r="G206" s="427">
        <f>SUMIF(USEDRCT_Camping!C:C,INVENTORY!C:C,USEDRCT_Camping!R:R)</f>
        <v>20.09090909090909</v>
      </c>
      <c r="H206" s="426">
        <v>25</v>
      </c>
      <c r="I206" s="428">
        <f t="shared" si="3"/>
        <v>6.8493150684931503E-2</v>
      </c>
      <c r="J206" s="716">
        <v>30</v>
      </c>
    </row>
    <row r="207" spans="1:10" s="287" customFormat="1" x14ac:dyDescent="0.25">
      <c r="A207" s="431" t="s">
        <v>2542</v>
      </c>
      <c r="B207" s="426" t="s">
        <v>218</v>
      </c>
      <c r="C207" s="431" t="s">
        <v>1488</v>
      </c>
      <c r="D207" s="614" t="s">
        <v>2539</v>
      </c>
      <c r="E207" s="407" t="s">
        <v>1153</v>
      </c>
      <c r="F207" s="426">
        <v>365</v>
      </c>
      <c r="G207" s="427">
        <f>SUMIF(USEDRCT_Camping!C:C,INVENTORY!C:C,USEDRCT_Camping!R:R)</f>
        <v>31.444444444444443</v>
      </c>
      <c r="H207" s="426">
        <v>50</v>
      </c>
      <c r="I207" s="428">
        <f t="shared" si="3"/>
        <v>0.13698630136986301</v>
      </c>
      <c r="J207" s="716">
        <v>30</v>
      </c>
    </row>
    <row r="208" spans="1:10" s="287" customFormat="1" x14ac:dyDescent="0.25">
      <c r="A208" s="431" t="s">
        <v>2542</v>
      </c>
      <c r="B208" s="426" t="s">
        <v>220</v>
      </c>
      <c r="C208" s="431" t="s">
        <v>1489</v>
      </c>
      <c r="D208" s="614" t="s">
        <v>2539</v>
      </c>
      <c r="E208" s="407" t="s">
        <v>1153</v>
      </c>
      <c r="F208" s="426">
        <v>365</v>
      </c>
      <c r="G208" s="427">
        <f>SUMIF(USEDRCT_Camping!C:C,INVENTORY!C:C,USEDRCT_Camping!R:R)</f>
        <v>62.333333333333336</v>
      </c>
      <c r="H208" s="426">
        <v>69</v>
      </c>
      <c r="I208" s="428">
        <f t="shared" si="3"/>
        <v>0.18904109589041096</v>
      </c>
      <c r="J208" s="716">
        <v>30</v>
      </c>
    </row>
    <row r="209" spans="1:10" s="287" customFormat="1" x14ac:dyDescent="0.25">
      <c r="A209" s="431" t="s">
        <v>2542</v>
      </c>
      <c r="B209" s="426" t="s">
        <v>221</v>
      </c>
      <c r="C209" s="431" t="s">
        <v>1490</v>
      </c>
      <c r="D209" s="614" t="s">
        <v>2539</v>
      </c>
      <c r="E209" s="407" t="s">
        <v>1153</v>
      </c>
      <c r="F209" s="426">
        <v>365</v>
      </c>
      <c r="G209" s="427">
        <f>SUMIF(USEDRCT_Camping!C:C,INVENTORY!C:C,USEDRCT_Camping!R:R)</f>
        <v>68.8</v>
      </c>
      <c r="H209" s="426">
        <v>96</v>
      </c>
      <c r="I209" s="428">
        <f t="shared" si="3"/>
        <v>0.26301369863013696</v>
      </c>
      <c r="J209" s="716">
        <v>30</v>
      </c>
    </row>
    <row r="210" spans="1:10" s="287" customFormat="1" x14ac:dyDescent="0.25">
      <c r="A210" s="431" t="s">
        <v>2542</v>
      </c>
      <c r="B210" s="426" t="s">
        <v>222</v>
      </c>
      <c r="C210" s="431" t="s">
        <v>1491</v>
      </c>
      <c r="D210" s="614" t="s">
        <v>2539</v>
      </c>
      <c r="E210" s="407" t="s">
        <v>1153</v>
      </c>
      <c r="F210" s="426">
        <v>365</v>
      </c>
      <c r="G210" s="427">
        <f>SUMIF(USEDRCT_Camping!C:C,INVENTORY!C:C,USEDRCT_Camping!R:R)</f>
        <v>67</v>
      </c>
      <c r="H210" s="426">
        <v>69</v>
      </c>
      <c r="I210" s="428">
        <f t="shared" si="3"/>
        <v>0.18904109589041096</v>
      </c>
      <c r="J210" s="716">
        <v>30</v>
      </c>
    </row>
    <row r="211" spans="1:10" s="287" customFormat="1" x14ac:dyDescent="0.25">
      <c r="A211" s="431" t="s">
        <v>2542</v>
      </c>
      <c r="B211" s="426" t="s">
        <v>223</v>
      </c>
      <c r="C211" s="431" t="s">
        <v>1433</v>
      </c>
      <c r="D211" s="614" t="s">
        <v>2539</v>
      </c>
      <c r="E211" s="407" t="s">
        <v>1153</v>
      </c>
      <c r="F211" s="426">
        <v>365</v>
      </c>
      <c r="G211" s="427">
        <f>SUMIF(USEDRCT_Camping!C:C,INVENTORY!C:C,USEDRCT_Camping!R:R)</f>
        <v>39.75</v>
      </c>
      <c r="H211" s="426">
        <v>69</v>
      </c>
      <c r="I211" s="428">
        <f t="shared" si="3"/>
        <v>0.18904109589041096</v>
      </c>
      <c r="J211" s="716">
        <v>30</v>
      </c>
    </row>
    <row r="212" spans="1:10" s="287" customFormat="1" x14ac:dyDescent="0.25">
      <c r="A212" s="431" t="s">
        <v>2542</v>
      </c>
      <c r="B212" s="426" t="s">
        <v>224</v>
      </c>
      <c r="C212" s="431" t="s">
        <v>1492</v>
      </c>
      <c r="D212" s="614" t="s">
        <v>2539</v>
      </c>
      <c r="E212" s="407" t="s">
        <v>1153</v>
      </c>
      <c r="F212" s="426">
        <v>365</v>
      </c>
      <c r="G212" s="427">
        <f>SUMIF(USEDRCT_Camping!C:C,INVENTORY!C:C,USEDRCT_Camping!R:R)</f>
        <v>36.81818181818182</v>
      </c>
      <c r="H212" s="426">
        <v>84</v>
      </c>
      <c r="I212" s="428">
        <f t="shared" si="3"/>
        <v>0.23013698630136986</v>
      </c>
      <c r="J212" s="716">
        <v>30</v>
      </c>
    </row>
    <row r="213" spans="1:10" s="287" customFormat="1" x14ac:dyDescent="0.25">
      <c r="A213" s="431" t="s">
        <v>2542</v>
      </c>
      <c r="B213" s="426" t="s">
        <v>225</v>
      </c>
      <c r="C213" s="431" t="s">
        <v>1493</v>
      </c>
      <c r="D213" s="614" t="s">
        <v>2539</v>
      </c>
      <c r="E213" s="407" t="s">
        <v>1153</v>
      </c>
      <c r="F213" s="426">
        <v>365</v>
      </c>
      <c r="G213" s="427">
        <f>SUMIF(USEDRCT_Camping!C:C,INVENTORY!C:C,USEDRCT_Camping!R:R)</f>
        <v>46.222222222222221</v>
      </c>
      <c r="H213" s="426">
        <v>70</v>
      </c>
      <c r="I213" s="428">
        <f t="shared" si="3"/>
        <v>0.19178082191780821</v>
      </c>
      <c r="J213" s="716">
        <v>30</v>
      </c>
    </row>
    <row r="214" spans="1:10" s="287" customFormat="1" x14ac:dyDescent="0.25">
      <c r="A214" s="431" t="s">
        <v>2542</v>
      </c>
      <c r="B214" s="426" t="s">
        <v>284</v>
      </c>
      <c r="C214" s="431" t="s">
        <v>1494</v>
      </c>
      <c r="D214" s="614" t="s">
        <v>2539</v>
      </c>
      <c r="E214" s="407" t="s">
        <v>1153</v>
      </c>
      <c r="F214" s="426">
        <v>365</v>
      </c>
      <c r="G214" s="427">
        <f>SUMIF(USEDRCT_Camping!C:C,INVENTORY!C:C,USEDRCT_Camping!R:R)</f>
        <v>59.3</v>
      </c>
      <c r="H214" s="426">
        <v>61</v>
      </c>
      <c r="I214" s="428">
        <f t="shared" si="3"/>
        <v>0.16712328767123288</v>
      </c>
      <c r="J214" s="716">
        <v>30</v>
      </c>
    </row>
    <row r="215" spans="1:10" s="287" customFormat="1" x14ac:dyDescent="0.25">
      <c r="A215" s="431" t="s">
        <v>2542</v>
      </c>
      <c r="B215" s="426" t="s">
        <v>285</v>
      </c>
      <c r="C215" s="431" t="s">
        <v>1495</v>
      </c>
      <c r="D215" s="614" t="s">
        <v>2539</v>
      </c>
      <c r="E215" s="407" t="s">
        <v>1153</v>
      </c>
      <c r="F215" s="426">
        <v>365</v>
      </c>
      <c r="G215" s="427">
        <f>SUMIF(USEDRCT_Camping!C:C,INVENTORY!C:C,USEDRCT_Camping!R:R)</f>
        <v>57.7</v>
      </c>
      <c r="H215" s="426">
        <v>80</v>
      </c>
      <c r="I215" s="428">
        <f t="shared" si="3"/>
        <v>0.21917808219178081</v>
      </c>
      <c r="J215" s="716">
        <v>30</v>
      </c>
    </row>
    <row r="216" spans="1:10" s="287" customFormat="1" x14ac:dyDescent="0.25">
      <c r="A216" s="431" t="s">
        <v>2542</v>
      </c>
      <c r="B216" s="426" t="s">
        <v>286</v>
      </c>
      <c r="C216" s="431" t="s">
        <v>1496</v>
      </c>
      <c r="D216" s="614" t="s">
        <v>2539</v>
      </c>
      <c r="E216" s="407" t="s">
        <v>1153</v>
      </c>
      <c r="F216" s="426">
        <v>365</v>
      </c>
      <c r="G216" s="427">
        <f>SUMIF(USEDRCT_Camping!C:C,INVENTORY!C:C,USEDRCT_Camping!R:R)</f>
        <v>28.9</v>
      </c>
      <c r="H216" s="426">
        <v>56</v>
      </c>
      <c r="I216" s="428">
        <f t="shared" si="3"/>
        <v>0.15342465753424658</v>
      </c>
      <c r="J216" s="716">
        <v>30</v>
      </c>
    </row>
    <row r="217" spans="1:10" s="287" customFormat="1" x14ac:dyDescent="0.25">
      <c r="A217" s="431" t="s">
        <v>2542</v>
      </c>
      <c r="B217" s="426" t="s">
        <v>287</v>
      </c>
      <c r="C217" s="431" t="s">
        <v>1497</v>
      </c>
      <c r="D217" s="614" t="s">
        <v>2539</v>
      </c>
      <c r="E217" s="407" t="s">
        <v>1153</v>
      </c>
      <c r="F217" s="426">
        <v>365</v>
      </c>
      <c r="G217" s="427">
        <f>SUMIF(USEDRCT_Camping!C:C,INVENTORY!C:C,USEDRCT_Camping!R:R)</f>
        <v>28.333333333333332</v>
      </c>
      <c r="H217" s="426">
        <v>64</v>
      </c>
      <c r="I217" s="428">
        <f t="shared" si="3"/>
        <v>0.17534246575342466</v>
      </c>
      <c r="J217" s="716">
        <v>30</v>
      </c>
    </row>
    <row r="218" spans="1:10" s="287" customFormat="1" x14ac:dyDescent="0.25">
      <c r="A218" s="431" t="s">
        <v>2542</v>
      </c>
      <c r="B218" s="426" t="s">
        <v>288</v>
      </c>
      <c r="C218" s="431" t="s">
        <v>1498</v>
      </c>
      <c r="D218" s="614" t="s">
        <v>2539</v>
      </c>
      <c r="E218" s="407" t="s">
        <v>1153</v>
      </c>
      <c r="F218" s="426">
        <v>365</v>
      </c>
      <c r="G218" s="427">
        <f>SUMIF(USEDRCT_Camping!C:C,INVENTORY!C:C,USEDRCT_Camping!R:R)</f>
        <v>44.111111111111114</v>
      </c>
      <c r="H218" s="426">
        <v>61</v>
      </c>
      <c r="I218" s="428">
        <f t="shared" si="3"/>
        <v>0.16712328767123288</v>
      </c>
      <c r="J218" s="716">
        <v>30</v>
      </c>
    </row>
    <row r="219" spans="1:10" s="287" customFormat="1" x14ac:dyDescent="0.25">
      <c r="A219" s="431" t="s">
        <v>2542</v>
      </c>
      <c r="B219" s="426" t="s">
        <v>289</v>
      </c>
      <c r="C219" s="431" t="s">
        <v>1499</v>
      </c>
      <c r="D219" s="614" t="s">
        <v>2539</v>
      </c>
      <c r="E219" s="407" t="s">
        <v>1153</v>
      </c>
      <c r="F219" s="426">
        <v>365</v>
      </c>
      <c r="G219" s="427">
        <f>SUMIF(USEDRCT_Camping!C:C,INVENTORY!C:C,USEDRCT_Camping!R:R)</f>
        <v>36.777777777777779</v>
      </c>
      <c r="H219" s="426">
        <v>53</v>
      </c>
      <c r="I219" s="428">
        <f t="shared" si="3"/>
        <v>0.14520547945205478</v>
      </c>
      <c r="J219" s="716">
        <v>30</v>
      </c>
    </row>
    <row r="220" spans="1:10" s="287" customFormat="1" x14ac:dyDescent="0.25">
      <c r="A220" s="431" t="s">
        <v>2542</v>
      </c>
      <c r="B220" s="426" t="s">
        <v>290</v>
      </c>
      <c r="C220" s="431" t="s">
        <v>1500</v>
      </c>
      <c r="D220" s="614" t="s">
        <v>2539</v>
      </c>
      <c r="E220" s="407" t="s">
        <v>1153</v>
      </c>
      <c r="F220" s="426">
        <v>365</v>
      </c>
      <c r="G220" s="427">
        <f>SUMIF(USEDRCT_Camping!C:C,INVENTORY!C:C,USEDRCT_Camping!R:R)</f>
        <v>59.333333333333336</v>
      </c>
      <c r="H220" s="426">
        <v>93</v>
      </c>
      <c r="I220" s="428">
        <f t="shared" si="3"/>
        <v>0.25479452054794521</v>
      </c>
      <c r="J220" s="716">
        <v>30</v>
      </c>
    </row>
    <row r="221" spans="1:10" s="287" customFormat="1" x14ac:dyDescent="0.25">
      <c r="A221" s="431" t="s">
        <v>2542</v>
      </c>
      <c r="B221" s="426" t="s">
        <v>291</v>
      </c>
      <c r="C221" s="431" t="s">
        <v>1501</v>
      </c>
      <c r="D221" s="614" t="s">
        <v>2539</v>
      </c>
      <c r="E221" s="407" t="s">
        <v>1153</v>
      </c>
      <c r="F221" s="426">
        <v>365</v>
      </c>
      <c r="G221" s="427">
        <f>SUMIF(USEDRCT_Camping!C:C,INVENTORY!C:C,USEDRCT_Camping!R:R)</f>
        <v>36.545454545454547</v>
      </c>
      <c r="H221" s="426">
        <v>68</v>
      </c>
      <c r="I221" s="428">
        <f t="shared" si="3"/>
        <v>0.18630136986301371</v>
      </c>
      <c r="J221" s="716">
        <v>30</v>
      </c>
    </row>
    <row r="222" spans="1:10" s="287" customFormat="1" x14ac:dyDescent="0.25">
      <c r="A222" s="431" t="s">
        <v>2542</v>
      </c>
      <c r="B222" s="426" t="s">
        <v>226</v>
      </c>
      <c r="C222" s="431" t="s">
        <v>1434</v>
      </c>
      <c r="D222" s="614" t="s">
        <v>2539</v>
      </c>
      <c r="E222" s="407" t="s">
        <v>1153</v>
      </c>
      <c r="F222" s="426">
        <v>365</v>
      </c>
      <c r="G222" s="427">
        <f>SUMIF(USEDRCT_Camping!C:C,INVENTORY!C:C,USEDRCT_Camping!R:R)</f>
        <v>35.200000000000003</v>
      </c>
      <c r="H222" s="426">
        <v>58</v>
      </c>
      <c r="I222" s="428">
        <f t="shared" si="3"/>
        <v>0.15890410958904111</v>
      </c>
      <c r="J222" s="716">
        <v>30</v>
      </c>
    </row>
    <row r="223" spans="1:10" s="287" customFormat="1" x14ac:dyDescent="0.25">
      <c r="A223" s="431" t="s">
        <v>2542</v>
      </c>
      <c r="B223" s="426" t="s">
        <v>292</v>
      </c>
      <c r="C223" s="431" t="s">
        <v>1502</v>
      </c>
      <c r="D223" s="614" t="s">
        <v>2539</v>
      </c>
      <c r="E223" s="407" t="s">
        <v>1153</v>
      </c>
      <c r="F223" s="426">
        <v>365</v>
      </c>
      <c r="G223" s="427">
        <f>SUMIF(USEDRCT_Camping!C:C,INVENTORY!C:C,USEDRCT_Camping!R:R)</f>
        <v>52.4</v>
      </c>
      <c r="H223" s="426">
        <v>64</v>
      </c>
      <c r="I223" s="428">
        <f t="shared" si="3"/>
        <v>0.17534246575342466</v>
      </c>
      <c r="J223" s="716">
        <v>30</v>
      </c>
    </row>
    <row r="224" spans="1:10" s="287" customFormat="1" x14ac:dyDescent="0.25">
      <c r="A224" s="431" t="s">
        <v>2542</v>
      </c>
      <c r="B224" s="426" t="s">
        <v>293</v>
      </c>
      <c r="C224" s="431" t="s">
        <v>1503</v>
      </c>
      <c r="D224" s="614" t="s">
        <v>2539</v>
      </c>
      <c r="E224" s="407" t="s">
        <v>1153</v>
      </c>
      <c r="F224" s="426">
        <v>365</v>
      </c>
      <c r="G224" s="427">
        <f>SUMIF(USEDRCT_Camping!C:C,INVENTORY!C:C,USEDRCT_Camping!R:R)</f>
        <v>51.5</v>
      </c>
      <c r="H224" s="426">
        <v>78</v>
      </c>
      <c r="I224" s="428">
        <f t="shared" si="3"/>
        <v>0.21369863013698631</v>
      </c>
      <c r="J224" s="716">
        <v>30</v>
      </c>
    </row>
    <row r="225" spans="1:10" s="287" customFormat="1" x14ac:dyDescent="0.25">
      <c r="A225" s="431" t="s">
        <v>2542</v>
      </c>
      <c r="B225" s="426" t="s">
        <v>294</v>
      </c>
      <c r="C225" s="431" t="s">
        <v>1504</v>
      </c>
      <c r="D225" s="614" t="s">
        <v>2539</v>
      </c>
      <c r="E225" s="407" t="s">
        <v>1153</v>
      </c>
      <c r="F225" s="426">
        <v>365</v>
      </c>
      <c r="G225" s="427">
        <f>SUMIF(USEDRCT_Camping!C:C,INVENTORY!C:C,USEDRCT_Camping!R:R)</f>
        <v>40.1</v>
      </c>
      <c r="H225" s="426">
        <v>73</v>
      </c>
      <c r="I225" s="428">
        <f t="shared" si="3"/>
        <v>0.2</v>
      </c>
      <c r="J225" s="716">
        <v>30</v>
      </c>
    </row>
    <row r="226" spans="1:10" s="287" customFormat="1" x14ac:dyDescent="0.25">
      <c r="A226" s="431" t="s">
        <v>2542</v>
      </c>
      <c r="B226" s="426" t="s">
        <v>297</v>
      </c>
      <c r="C226" s="431" t="s">
        <v>1507</v>
      </c>
      <c r="D226" s="614" t="s">
        <v>2539</v>
      </c>
      <c r="E226" s="407" t="s">
        <v>1153</v>
      </c>
      <c r="F226" s="426">
        <v>365</v>
      </c>
      <c r="G226" s="427">
        <f>SUMIF(USEDRCT_Camping!C:C,INVENTORY!C:C,USEDRCT_Camping!R:R)</f>
        <v>63.555555555555557</v>
      </c>
      <c r="H226" s="426">
        <v>86</v>
      </c>
      <c r="I226" s="428">
        <f t="shared" si="3"/>
        <v>0.23561643835616439</v>
      </c>
      <c r="J226" s="716">
        <v>30</v>
      </c>
    </row>
    <row r="227" spans="1:10" s="287" customFormat="1" x14ac:dyDescent="0.25">
      <c r="A227" s="431" t="s">
        <v>2542</v>
      </c>
      <c r="B227" s="426" t="s">
        <v>298</v>
      </c>
      <c r="C227" s="431" t="s">
        <v>1508</v>
      </c>
      <c r="D227" s="614" t="s">
        <v>2539</v>
      </c>
      <c r="E227" s="407" t="s">
        <v>1153</v>
      </c>
      <c r="F227" s="426">
        <v>365</v>
      </c>
      <c r="G227" s="427">
        <f>SUMIF(USEDRCT_Camping!C:C,INVENTORY!C:C,USEDRCT_Camping!R:R)</f>
        <v>59.666666666666664</v>
      </c>
      <c r="H227" s="426">
        <v>98</v>
      </c>
      <c r="I227" s="428">
        <f t="shared" si="3"/>
        <v>0.26849315068493151</v>
      </c>
      <c r="J227" s="716">
        <v>30</v>
      </c>
    </row>
    <row r="228" spans="1:10" s="287" customFormat="1" x14ac:dyDescent="0.25">
      <c r="A228" s="431" t="s">
        <v>2542</v>
      </c>
      <c r="B228" s="426" t="s">
        <v>299</v>
      </c>
      <c r="C228" s="431" t="s">
        <v>1509</v>
      </c>
      <c r="D228" s="614" t="s">
        <v>2539</v>
      </c>
      <c r="E228" s="407" t="s">
        <v>1153</v>
      </c>
      <c r="F228" s="426">
        <v>365</v>
      </c>
      <c r="G228" s="427">
        <f>SUMIF(USEDRCT_Camping!C:C,INVENTORY!C:C,USEDRCT_Camping!R:R)</f>
        <v>72</v>
      </c>
      <c r="H228" s="426">
        <v>89</v>
      </c>
      <c r="I228" s="428">
        <f t="shared" si="3"/>
        <v>0.24383561643835616</v>
      </c>
      <c r="J228" s="716">
        <v>30</v>
      </c>
    </row>
    <row r="229" spans="1:10" s="287" customFormat="1" x14ac:dyDescent="0.25">
      <c r="A229" s="431" t="s">
        <v>2542</v>
      </c>
      <c r="B229" s="426" t="s">
        <v>300</v>
      </c>
      <c r="C229" s="431" t="s">
        <v>1510</v>
      </c>
      <c r="D229" s="614" t="s">
        <v>2539</v>
      </c>
      <c r="E229" s="407" t="s">
        <v>1153</v>
      </c>
      <c r="F229" s="426">
        <v>365</v>
      </c>
      <c r="G229" s="427">
        <f>SUMIF(USEDRCT_Camping!C:C,INVENTORY!C:C,USEDRCT_Camping!R:R)</f>
        <v>43.8</v>
      </c>
      <c r="H229" s="426">
        <v>81</v>
      </c>
      <c r="I229" s="428">
        <f t="shared" si="3"/>
        <v>0.22191780821917809</v>
      </c>
      <c r="J229" s="716">
        <v>30</v>
      </c>
    </row>
    <row r="230" spans="1:10" s="287" customFormat="1" x14ac:dyDescent="0.25">
      <c r="A230" s="431" t="s">
        <v>2542</v>
      </c>
      <c r="B230" s="426" t="s">
        <v>301</v>
      </c>
      <c r="C230" s="431" t="s">
        <v>1511</v>
      </c>
      <c r="D230" s="614" t="s">
        <v>2539</v>
      </c>
      <c r="E230" s="407" t="s">
        <v>1153</v>
      </c>
      <c r="F230" s="426">
        <v>365</v>
      </c>
      <c r="G230" s="427">
        <f>SUMIF(USEDRCT_Camping!C:C,INVENTORY!C:C,USEDRCT_Camping!R:R)</f>
        <v>72.666666666666671</v>
      </c>
      <c r="H230" s="426">
        <v>88</v>
      </c>
      <c r="I230" s="428">
        <f t="shared" si="3"/>
        <v>0.24109589041095891</v>
      </c>
      <c r="J230" s="716">
        <v>30</v>
      </c>
    </row>
    <row r="231" spans="1:10" s="287" customFormat="1" x14ac:dyDescent="0.25">
      <c r="A231" s="431" t="s">
        <v>2542</v>
      </c>
      <c r="B231" s="426" t="s">
        <v>302</v>
      </c>
      <c r="C231" s="431" t="s">
        <v>1512</v>
      </c>
      <c r="D231" s="614" t="s">
        <v>2539</v>
      </c>
      <c r="E231" s="407" t="s">
        <v>1153</v>
      </c>
      <c r="F231" s="426">
        <v>365</v>
      </c>
      <c r="G231" s="427">
        <f>SUMIF(USEDRCT_Camping!C:C,INVENTORY!C:C,USEDRCT_Camping!R:R)</f>
        <v>90.6</v>
      </c>
      <c r="H231" s="426">
        <v>104</v>
      </c>
      <c r="I231" s="428">
        <f t="shared" si="3"/>
        <v>0.28493150684931506</v>
      </c>
      <c r="J231" s="716">
        <v>30</v>
      </c>
    </row>
    <row r="232" spans="1:10" s="287" customFormat="1" x14ac:dyDescent="0.25">
      <c r="A232" s="431" t="s">
        <v>2542</v>
      </c>
      <c r="B232" s="426" t="s">
        <v>303</v>
      </c>
      <c r="C232" s="431" t="s">
        <v>1513</v>
      </c>
      <c r="D232" s="614" t="s">
        <v>2539</v>
      </c>
      <c r="E232" s="407" t="s">
        <v>1153</v>
      </c>
      <c r="F232" s="426">
        <v>365</v>
      </c>
      <c r="G232" s="427">
        <f>SUMIF(USEDRCT_Camping!C:C,INVENTORY!C:C,USEDRCT_Camping!R:R)</f>
        <v>84.8</v>
      </c>
      <c r="H232" s="426">
        <v>39</v>
      </c>
      <c r="I232" s="428">
        <f t="shared" si="3"/>
        <v>0.10684931506849316</v>
      </c>
      <c r="J232" s="716">
        <v>30</v>
      </c>
    </row>
    <row r="233" spans="1:10" s="287" customFormat="1" x14ac:dyDescent="0.25">
      <c r="A233" s="431" t="s">
        <v>2542</v>
      </c>
      <c r="B233" s="426" t="s">
        <v>317</v>
      </c>
      <c r="C233" s="425" t="s">
        <v>1519</v>
      </c>
      <c r="D233" s="614" t="s">
        <v>2539</v>
      </c>
      <c r="E233" s="407" t="s">
        <v>1153</v>
      </c>
      <c r="F233" s="426">
        <v>365</v>
      </c>
      <c r="G233" s="427">
        <f>SUMIF(USEDRCT_Camping!C:C,INVENTORY!C:C,USEDRCT_Camping!R:R)</f>
        <v>53.8</v>
      </c>
      <c r="H233" s="426">
        <v>1</v>
      </c>
      <c r="I233" s="428">
        <f t="shared" si="3"/>
        <v>2.7397260273972603E-3</v>
      </c>
      <c r="J233" s="716">
        <v>30</v>
      </c>
    </row>
    <row r="234" spans="1:10" s="287" customFormat="1" x14ac:dyDescent="0.25">
      <c r="A234" s="431" t="s">
        <v>2542</v>
      </c>
      <c r="B234" s="426" t="s">
        <v>318</v>
      </c>
      <c r="C234" s="425" t="s">
        <v>1520</v>
      </c>
      <c r="D234" s="614" t="s">
        <v>2539</v>
      </c>
      <c r="E234" s="407" t="s">
        <v>1153</v>
      </c>
      <c r="F234" s="426">
        <v>365</v>
      </c>
      <c r="G234" s="427">
        <f>SUMIF(USEDRCT_Camping!C:C,INVENTORY!C:C,USEDRCT_Camping!R:R)</f>
        <v>31.181818181818183</v>
      </c>
      <c r="H234" s="426">
        <v>25</v>
      </c>
      <c r="I234" s="428">
        <f t="shared" si="3"/>
        <v>6.8493150684931503E-2</v>
      </c>
      <c r="J234" s="716">
        <v>30</v>
      </c>
    </row>
    <row r="235" spans="1:10" s="287" customFormat="1" x14ac:dyDescent="0.25">
      <c r="A235" s="431" t="s">
        <v>2542</v>
      </c>
      <c r="B235" s="426" t="s">
        <v>319</v>
      </c>
      <c r="C235" s="430" t="s">
        <v>2475</v>
      </c>
      <c r="D235" s="614" t="s">
        <v>2539</v>
      </c>
      <c r="E235" s="407" t="s">
        <v>1153</v>
      </c>
      <c r="F235" s="426">
        <v>365</v>
      </c>
      <c r="G235" s="427">
        <f>SUMIF(USEDRCT_Camping!C:C,INVENTORY!C:C,USEDRCT_Camping!R:R)</f>
        <v>0</v>
      </c>
      <c r="H235" s="426">
        <v>29</v>
      </c>
      <c r="I235" s="428">
        <f t="shared" si="3"/>
        <v>7.9452054794520555E-2</v>
      </c>
      <c r="J235" s="716">
        <v>30</v>
      </c>
    </row>
    <row r="236" spans="1:10" s="287" customFormat="1" x14ac:dyDescent="0.25">
      <c r="A236" s="431" t="s">
        <v>2543</v>
      </c>
      <c r="B236" s="426" t="s">
        <v>156</v>
      </c>
      <c r="C236" s="425" t="s">
        <v>2052</v>
      </c>
      <c r="D236" s="614" t="s">
        <v>2539</v>
      </c>
      <c r="E236" s="407" t="s">
        <v>1153</v>
      </c>
      <c r="F236" s="426">
        <v>365</v>
      </c>
      <c r="G236" s="427">
        <f>SUMIF(USEDRCT_Camping!C:C,INVENTORY!C:C,USEDRCT_Camping!R:R)</f>
        <v>6.666666666666667</v>
      </c>
      <c r="H236" s="426">
        <v>28</v>
      </c>
      <c r="I236" s="428">
        <f t="shared" si="3"/>
        <v>7.6712328767123292E-2</v>
      </c>
      <c r="J236" s="716">
        <v>30</v>
      </c>
    </row>
    <row r="237" spans="1:10" s="287" customFormat="1" x14ac:dyDescent="0.25">
      <c r="A237" s="431" t="s">
        <v>2543</v>
      </c>
      <c r="B237" s="426" t="s">
        <v>168</v>
      </c>
      <c r="C237" s="425" t="s">
        <v>2053</v>
      </c>
      <c r="D237" s="614" t="s">
        <v>2539</v>
      </c>
      <c r="E237" s="407" t="s">
        <v>1153</v>
      </c>
      <c r="F237" s="426">
        <v>365</v>
      </c>
      <c r="G237" s="427">
        <f>SUMIF(USEDRCT_Camping!C:C,INVENTORY!C:C,USEDRCT_Camping!R:R)</f>
        <v>8.6</v>
      </c>
      <c r="H237" s="426">
        <v>10</v>
      </c>
      <c r="I237" s="428">
        <f t="shared" si="3"/>
        <v>2.7397260273972601E-2</v>
      </c>
      <c r="J237" s="716">
        <v>30</v>
      </c>
    </row>
    <row r="238" spans="1:10" s="287" customFormat="1" x14ac:dyDescent="0.25">
      <c r="A238" s="431" t="s">
        <v>2543</v>
      </c>
      <c r="B238" s="426" t="s">
        <v>179</v>
      </c>
      <c r="C238" s="425" t="s">
        <v>2054</v>
      </c>
      <c r="D238" s="614" t="s">
        <v>2539</v>
      </c>
      <c r="E238" s="407" t="s">
        <v>1153</v>
      </c>
      <c r="F238" s="426">
        <v>365</v>
      </c>
      <c r="G238" s="427">
        <f>SUMIF(USEDRCT_Camping!C:C,INVENTORY!C:C,USEDRCT_Camping!R:R)</f>
        <v>7.4</v>
      </c>
      <c r="H238" s="426">
        <v>16</v>
      </c>
      <c r="I238" s="428">
        <f t="shared" si="3"/>
        <v>4.3835616438356165E-2</v>
      </c>
      <c r="J238" s="716">
        <v>30</v>
      </c>
    </row>
    <row r="239" spans="1:10" s="287" customFormat="1" x14ac:dyDescent="0.25">
      <c r="A239" s="431" t="s">
        <v>2543</v>
      </c>
      <c r="B239" s="426" t="s">
        <v>190</v>
      </c>
      <c r="C239" s="425" t="s">
        <v>2055</v>
      </c>
      <c r="D239" s="614" t="s">
        <v>2539</v>
      </c>
      <c r="E239" s="407" t="s">
        <v>1153</v>
      </c>
      <c r="F239" s="426">
        <v>365</v>
      </c>
      <c r="G239" s="427">
        <f>SUMIF(USEDRCT_Camping!C:C,INVENTORY!C:C,USEDRCT_Camping!R:R)</f>
        <v>1</v>
      </c>
      <c r="H239" s="426">
        <v>9</v>
      </c>
      <c r="I239" s="428">
        <f t="shared" si="3"/>
        <v>2.4657534246575342E-2</v>
      </c>
      <c r="J239" s="716">
        <v>30</v>
      </c>
    </row>
    <row r="240" spans="1:10" s="287" customFormat="1" x14ac:dyDescent="0.25">
      <c r="A240" s="431" t="s">
        <v>2543</v>
      </c>
      <c r="B240" s="426" t="s">
        <v>201</v>
      </c>
      <c r="C240" s="425" t="s">
        <v>2056</v>
      </c>
      <c r="D240" s="614" t="s">
        <v>2539</v>
      </c>
      <c r="E240" s="407" t="s">
        <v>1153</v>
      </c>
      <c r="F240" s="426">
        <v>365</v>
      </c>
      <c r="G240" s="427">
        <f>SUMIF(USEDRCT_Camping!C:C,INVENTORY!C:C,USEDRCT_Camping!R:R)</f>
        <v>9</v>
      </c>
      <c r="H240" s="426">
        <v>16</v>
      </c>
      <c r="I240" s="428">
        <f t="shared" si="3"/>
        <v>4.3835616438356165E-2</v>
      </c>
      <c r="J240" s="716">
        <v>30</v>
      </c>
    </row>
    <row r="241" spans="1:10" s="287" customFormat="1" x14ac:dyDescent="0.25">
      <c r="A241" s="431" t="s">
        <v>2543</v>
      </c>
      <c r="B241" s="426" t="s">
        <v>212</v>
      </c>
      <c r="C241" s="425" t="s">
        <v>2057</v>
      </c>
      <c r="D241" s="614" t="s">
        <v>2539</v>
      </c>
      <c r="E241" s="407" t="s">
        <v>1153</v>
      </c>
      <c r="F241" s="426">
        <v>365</v>
      </c>
      <c r="G241" s="427">
        <f>SUMIF(USEDRCT_Camping!C:C,INVENTORY!C:C,USEDRCT_Camping!R:R)</f>
        <v>2</v>
      </c>
      <c r="H241" s="426">
        <v>10</v>
      </c>
      <c r="I241" s="428">
        <f t="shared" si="3"/>
        <v>2.7397260273972601E-2</v>
      </c>
      <c r="J241" s="716">
        <v>30</v>
      </c>
    </row>
    <row r="242" spans="1:10" s="287" customFormat="1" x14ac:dyDescent="0.25">
      <c r="A242" s="431" t="s">
        <v>2543</v>
      </c>
      <c r="B242" s="426" t="s">
        <v>223</v>
      </c>
      <c r="C242" s="425" t="s">
        <v>2058</v>
      </c>
      <c r="D242" s="614" t="s">
        <v>2539</v>
      </c>
      <c r="E242" s="407" t="s">
        <v>1153</v>
      </c>
      <c r="F242" s="426">
        <v>365</v>
      </c>
      <c r="G242" s="427">
        <f>SUMIF(USEDRCT_Camping!C:C,INVENTORY!C:C,USEDRCT_Camping!R:R)</f>
        <v>2.2000000000000002</v>
      </c>
      <c r="H242" s="426">
        <v>30</v>
      </c>
      <c r="I242" s="428">
        <f t="shared" si="3"/>
        <v>8.2191780821917804E-2</v>
      </c>
      <c r="J242" s="716">
        <v>30</v>
      </c>
    </row>
    <row r="243" spans="1:10" s="287" customFormat="1" x14ac:dyDescent="0.25">
      <c r="A243" s="431" t="s">
        <v>2543</v>
      </c>
      <c r="B243" s="426" t="s">
        <v>226</v>
      </c>
      <c r="C243" s="430" t="s">
        <v>2488</v>
      </c>
      <c r="D243" s="614" t="s">
        <v>2539</v>
      </c>
      <c r="E243" s="407" t="s">
        <v>1153</v>
      </c>
      <c r="F243" s="426">
        <v>365</v>
      </c>
      <c r="G243" s="427">
        <f>SUMIF(USEDRCT_Camping!C:C,INVENTORY!C:C,USEDRCT_Camping!R:R)</f>
        <v>0</v>
      </c>
      <c r="H243" s="426">
        <v>31</v>
      </c>
      <c r="I243" s="428">
        <f t="shared" si="3"/>
        <v>8.4931506849315067E-2</v>
      </c>
      <c r="J243" s="716">
        <v>30</v>
      </c>
    </row>
    <row r="244" spans="1:10" s="287" customFormat="1" x14ac:dyDescent="0.25">
      <c r="A244" s="431" t="s">
        <v>2543</v>
      </c>
      <c r="B244" s="426" t="s">
        <v>227</v>
      </c>
      <c r="C244" s="425" t="s">
        <v>2059</v>
      </c>
      <c r="D244" s="614" t="s">
        <v>2539</v>
      </c>
      <c r="E244" s="407" t="s">
        <v>1153</v>
      </c>
      <c r="F244" s="426">
        <v>365</v>
      </c>
      <c r="G244" s="427">
        <f>SUMIF(USEDRCT_Camping!C:C,INVENTORY!C:C,USEDRCT_Camping!R:R)</f>
        <v>1</v>
      </c>
      <c r="H244" s="426">
        <v>25</v>
      </c>
      <c r="I244" s="428">
        <f t="shared" si="3"/>
        <v>6.8493150684931503E-2</v>
      </c>
      <c r="J244" s="716">
        <v>30</v>
      </c>
    </row>
    <row r="245" spans="1:10" s="287" customFormat="1" x14ac:dyDescent="0.25">
      <c r="A245" s="431" t="s">
        <v>2543</v>
      </c>
      <c r="B245" s="426" t="s">
        <v>158</v>
      </c>
      <c r="C245" s="425" t="s">
        <v>2060</v>
      </c>
      <c r="D245" s="614" t="s">
        <v>2539</v>
      </c>
      <c r="E245" s="407" t="s">
        <v>1153</v>
      </c>
      <c r="F245" s="426">
        <v>365</v>
      </c>
      <c r="G245" s="427">
        <f>SUMIF(USEDRCT_Camping!C:C,INVENTORY!C:C,USEDRCT_Camping!R:R)</f>
        <v>3.75</v>
      </c>
      <c r="H245" s="426">
        <v>28</v>
      </c>
      <c r="I245" s="428">
        <f t="shared" si="3"/>
        <v>7.6712328767123292E-2</v>
      </c>
      <c r="J245" s="716">
        <v>30</v>
      </c>
    </row>
    <row r="246" spans="1:10" s="287" customFormat="1" x14ac:dyDescent="0.25">
      <c r="A246" s="431" t="s">
        <v>2543</v>
      </c>
      <c r="B246" s="426" t="s">
        <v>159</v>
      </c>
      <c r="C246" s="430" t="s">
        <v>2489</v>
      </c>
      <c r="D246" s="614" t="s">
        <v>2539</v>
      </c>
      <c r="E246" s="407" t="s">
        <v>1153</v>
      </c>
      <c r="F246" s="426">
        <v>365</v>
      </c>
      <c r="G246" s="427">
        <f>SUMIF(USEDRCT_Camping!C:C,INVENTORY!C:C,USEDRCT_Camping!R:R)</f>
        <v>0</v>
      </c>
      <c r="H246" s="426">
        <v>30</v>
      </c>
      <c r="I246" s="428">
        <f t="shared" si="3"/>
        <v>8.2191780821917804E-2</v>
      </c>
      <c r="J246" s="716">
        <v>30</v>
      </c>
    </row>
    <row r="247" spans="1:10" s="287" customFormat="1" x14ac:dyDescent="0.25">
      <c r="A247" s="431" t="s">
        <v>2543</v>
      </c>
      <c r="B247" s="426" t="s">
        <v>160</v>
      </c>
      <c r="C247" s="430" t="s">
        <v>2490</v>
      </c>
      <c r="D247" s="614" t="s">
        <v>2539</v>
      </c>
      <c r="E247" s="407" t="s">
        <v>1153</v>
      </c>
      <c r="F247" s="426">
        <v>365</v>
      </c>
      <c r="G247" s="427">
        <f>SUMIF(USEDRCT_Camping!C:C,INVENTORY!C:C,USEDRCT_Camping!R:R)</f>
        <v>0</v>
      </c>
      <c r="H247" s="426">
        <v>30</v>
      </c>
      <c r="I247" s="428">
        <f t="shared" si="3"/>
        <v>8.2191780821917804E-2</v>
      </c>
      <c r="J247" s="716">
        <v>30</v>
      </c>
    </row>
    <row r="248" spans="1:10" s="287" customFormat="1" x14ac:dyDescent="0.25">
      <c r="A248" s="431" t="s">
        <v>2543</v>
      </c>
      <c r="B248" s="426" t="s">
        <v>161</v>
      </c>
      <c r="C248" s="425" t="s">
        <v>2061</v>
      </c>
      <c r="D248" s="614" t="s">
        <v>2539</v>
      </c>
      <c r="E248" s="407" t="s">
        <v>1153</v>
      </c>
      <c r="F248" s="426">
        <v>365</v>
      </c>
      <c r="G248" s="427">
        <f>SUMIF(USEDRCT_Camping!C:C,INVENTORY!C:C,USEDRCT_Camping!R:R)</f>
        <v>3.3333333333333335</v>
      </c>
      <c r="H248" s="426">
        <v>11</v>
      </c>
      <c r="I248" s="428">
        <f t="shared" si="3"/>
        <v>3.0136986301369864E-2</v>
      </c>
      <c r="J248" s="716">
        <v>30</v>
      </c>
    </row>
    <row r="249" spans="1:10" s="287" customFormat="1" x14ac:dyDescent="0.25">
      <c r="A249" s="431" t="s">
        <v>2543</v>
      </c>
      <c r="B249" s="426" t="s">
        <v>162</v>
      </c>
      <c r="C249" s="425" t="s">
        <v>2062</v>
      </c>
      <c r="D249" s="614" t="s">
        <v>2539</v>
      </c>
      <c r="E249" s="407" t="s">
        <v>1153</v>
      </c>
      <c r="F249" s="426">
        <v>365</v>
      </c>
      <c r="G249" s="427">
        <f>SUMIF(USEDRCT_Camping!C:C,INVENTORY!C:C,USEDRCT_Camping!R:R)</f>
        <v>1</v>
      </c>
      <c r="H249" s="426">
        <v>2</v>
      </c>
      <c r="I249" s="428">
        <f t="shared" si="3"/>
        <v>5.4794520547945206E-3</v>
      </c>
      <c r="J249" s="716">
        <v>30</v>
      </c>
    </row>
    <row r="250" spans="1:10" s="287" customFormat="1" x14ac:dyDescent="0.25">
      <c r="A250" s="431" t="s">
        <v>2543</v>
      </c>
      <c r="B250" s="426" t="s">
        <v>163</v>
      </c>
      <c r="C250" s="425" t="s">
        <v>2063</v>
      </c>
      <c r="D250" s="614" t="s">
        <v>2539</v>
      </c>
      <c r="E250" s="407" t="s">
        <v>1153</v>
      </c>
      <c r="F250" s="426">
        <v>365</v>
      </c>
      <c r="G250" s="427">
        <f>SUMIF(USEDRCT_Camping!C:C,INVENTORY!C:C,USEDRCT_Camping!R:R)</f>
        <v>2.5</v>
      </c>
      <c r="H250" s="426">
        <v>6</v>
      </c>
      <c r="I250" s="428">
        <f t="shared" si="3"/>
        <v>1.643835616438356E-2</v>
      </c>
      <c r="J250" s="716">
        <v>30</v>
      </c>
    </row>
    <row r="251" spans="1:10" s="287" customFormat="1" x14ac:dyDescent="0.25">
      <c r="A251" s="431" t="s">
        <v>2543</v>
      </c>
      <c r="B251" s="426" t="s">
        <v>164</v>
      </c>
      <c r="C251" s="425" t="s">
        <v>2064</v>
      </c>
      <c r="D251" s="614" t="s">
        <v>2539</v>
      </c>
      <c r="E251" s="407" t="s">
        <v>1153</v>
      </c>
      <c r="F251" s="426">
        <v>365</v>
      </c>
      <c r="G251" s="427">
        <f>SUMIF(USEDRCT_Camping!C:C,INVENTORY!C:C,USEDRCT_Camping!R:R)</f>
        <v>4</v>
      </c>
      <c r="H251" s="426">
        <v>6</v>
      </c>
      <c r="I251" s="428">
        <f t="shared" si="3"/>
        <v>1.643835616438356E-2</v>
      </c>
      <c r="J251" s="716">
        <v>30</v>
      </c>
    </row>
    <row r="252" spans="1:10" s="287" customFormat="1" x14ac:dyDescent="0.25">
      <c r="A252" s="431" t="s">
        <v>2543</v>
      </c>
      <c r="B252" s="426" t="s">
        <v>165</v>
      </c>
      <c r="C252" s="425" t="s">
        <v>2065</v>
      </c>
      <c r="D252" s="614" t="s">
        <v>2539</v>
      </c>
      <c r="E252" s="407" t="s">
        <v>1153</v>
      </c>
      <c r="F252" s="426">
        <v>365</v>
      </c>
      <c r="G252" s="427">
        <f>SUMIF(USEDRCT_Camping!C:C,INVENTORY!C:C,USEDRCT_Camping!R:R)</f>
        <v>10.6</v>
      </c>
      <c r="H252" s="426">
        <v>27</v>
      </c>
      <c r="I252" s="428">
        <f t="shared" si="3"/>
        <v>7.3972602739726029E-2</v>
      </c>
      <c r="J252" s="716">
        <v>30</v>
      </c>
    </row>
    <row r="253" spans="1:10" s="287" customFormat="1" x14ac:dyDescent="0.25">
      <c r="A253" s="431" t="s">
        <v>2543</v>
      </c>
      <c r="B253" s="426" t="s">
        <v>166</v>
      </c>
      <c r="C253" s="425" t="s">
        <v>2066</v>
      </c>
      <c r="D253" s="614" t="s">
        <v>2539</v>
      </c>
      <c r="E253" s="407" t="s">
        <v>1153</v>
      </c>
      <c r="F253" s="426">
        <v>365</v>
      </c>
      <c r="G253" s="427">
        <f>SUMIF(USEDRCT_Camping!C:C,INVENTORY!C:C,USEDRCT_Camping!R:R)</f>
        <v>16.5</v>
      </c>
      <c r="H253" s="426">
        <v>12</v>
      </c>
      <c r="I253" s="428">
        <f t="shared" si="3"/>
        <v>3.287671232876712E-2</v>
      </c>
      <c r="J253" s="716">
        <v>30</v>
      </c>
    </row>
    <row r="254" spans="1:10" s="287" customFormat="1" x14ac:dyDescent="0.25">
      <c r="A254" s="431" t="s">
        <v>2543</v>
      </c>
      <c r="B254" s="426" t="s">
        <v>167</v>
      </c>
      <c r="C254" s="430" t="s">
        <v>2491</v>
      </c>
      <c r="D254" s="614" t="s">
        <v>2539</v>
      </c>
      <c r="E254" s="407" t="s">
        <v>1153</v>
      </c>
      <c r="F254" s="426">
        <v>365</v>
      </c>
      <c r="G254" s="427">
        <f>SUMIF(USEDRCT_Camping!C:C,INVENTORY!C:C,USEDRCT_Camping!R:R)</f>
        <v>0</v>
      </c>
      <c r="H254" s="426">
        <v>2</v>
      </c>
      <c r="I254" s="428">
        <f t="shared" si="3"/>
        <v>5.4794520547945206E-3</v>
      </c>
      <c r="J254" s="716">
        <v>30</v>
      </c>
    </row>
    <row r="255" spans="1:10" s="287" customFormat="1" x14ac:dyDescent="0.25">
      <c r="A255" s="431" t="s">
        <v>2543</v>
      </c>
      <c r="B255" s="426" t="s">
        <v>169</v>
      </c>
      <c r="C255" s="430" t="s">
        <v>2492</v>
      </c>
      <c r="D255" s="614" t="s">
        <v>2539</v>
      </c>
      <c r="E255" s="407" t="s">
        <v>1153</v>
      </c>
      <c r="F255" s="426">
        <v>365</v>
      </c>
      <c r="G255" s="427">
        <f>SUMIF(USEDRCT_Camping!C:C,INVENTORY!C:C,USEDRCT_Camping!R:R)</f>
        <v>0</v>
      </c>
      <c r="H255" s="426">
        <v>2</v>
      </c>
      <c r="I255" s="428">
        <f t="shared" si="3"/>
        <v>5.4794520547945206E-3</v>
      </c>
      <c r="J255" s="716">
        <v>30</v>
      </c>
    </row>
    <row r="256" spans="1:10" s="287" customFormat="1" x14ac:dyDescent="0.25">
      <c r="A256" s="431" t="s">
        <v>2543</v>
      </c>
      <c r="B256" s="426" t="s">
        <v>170</v>
      </c>
      <c r="C256" s="430" t="s">
        <v>2493</v>
      </c>
      <c r="D256" s="614" t="s">
        <v>2539</v>
      </c>
      <c r="E256" s="407" t="s">
        <v>1153</v>
      </c>
      <c r="F256" s="426">
        <v>365</v>
      </c>
      <c r="G256" s="427">
        <f>SUMIF(USEDRCT_Camping!C:C,INVENTORY!C:C,USEDRCT_Camping!R:R)</f>
        <v>0</v>
      </c>
      <c r="H256" s="426">
        <v>2</v>
      </c>
      <c r="I256" s="428">
        <f t="shared" si="3"/>
        <v>5.4794520547945206E-3</v>
      </c>
      <c r="J256" s="716">
        <v>30</v>
      </c>
    </row>
    <row r="257" spans="1:10" s="287" customFormat="1" x14ac:dyDescent="0.25">
      <c r="A257" s="431" t="s">
        <v>2543</v>
      </c>
      <c r="B257" s="426" t="s">
        <v>171</v>
      </c>
      <c r="C257" s="430" t="s">
        <v>2494</v>
      </c>
      <c r="D257" s="614" t="s">
        <v>2539</v>
      </c>
      <c r="E257" s="407" t="s">
        <v>1153</v>
      </c>
      <c r="F257" s="426">
        <v>365</v>
      </c>
      <c r="G257" s="427">
        <f>SUMIF(USEDRCT_Camping!C:C,INVENTORY!C:C,USEDRCT_Camping!R:R)</f>
        <v>0</v>
      </c>
      <c r="H257" s="426">
        <v>2</v>
      </c>
      <c r="I257" s="428">
        <f t="shared" si="3"/>
        <v>5.4794520547945206E-3</v>
      </c>
      <c r="J257" s="716">
        <v>30</v>
      </c>
    </row>
    <row r="258" spans="1:10" s="287" customFormat="1" x14ac:dyDescent="0.25">
      <c r="A258" s="431" t="s">
        <v>2543</v>
      </c>
      <c r="B258" s="426" t="s">
        <v>172</v>
      </c>
      <c r="C258" s="430" t="s">
        <v>2495</v>
      </c>
      <c r="D258" s="614" t="s">
        <v>2539</v>
      </c>
      <c r="E258" s="407" t="s">
        <v>1153</v>
      </c>
      <c r="F258" s="426">
        <v>365</v>
      </c>
      <c r="G258" s="427">
        <f>SUMIF(USEDRCT_Camping!C:C,INVENTORY!C:C,USEDRCT_Camping!R:R)</f>
        <v>0</v>
      </c>
      <c r="H258" s="426">
        <v>2</v>
      </c>
      <c r="I258" s="428">
        <f t="shared" si="3"/>
        <v>5.4794520547945206E-3</v>
      </c>
      <c r="J258" s="716">
        <v>30</v>
      </c>
    </row>
    <row r="259" spans="1:10" s="287" customFormat="1" x14ac:dyDescent="0.25">
      <c r="A259" s="431" t="s">
        <v>2543</v>
      </c>
      <c r="B259" s="426" t="s">
        <v>173</v>
      </c>
      <c r="C259" s="430" t="s">
        <v>2496</v>
      </c>
      <c r="D259" s="614" t="s">
        <v>2539</v>
      </c>
      <c r="E259" s="407" t="s">
        <v>1153</v>
      </c>
      <c r="F259" s="426">
        <v>365</v>
      </c>
      <c r="G259" s="427">
        <f>SUMIF(USEDRCT_Camping!C:C,INVENTORY!C:C,USEDRCT_Camping!R:R)</f>
        <v>0</v>
      </c>
      <c r="H259" s="426">
        <v>2</v>
      </c>
      <c r="I259" s="428">
        <f t="shared" ref="I259:I322" si="4">H259/F259</f>
        <v>5.4794520547945206E-3</v>
      </c>
      <c r="J259" s="716">
        <v>30</v>
      </c>
    </row>
    <row r="260" spans="1:10" s="287" customFormat="1" x14ac:dyDescent="0.25">
      <c r="A260" s="431" t="s">
        <v>2543</v>
      </c>
      <c r="B260" s="426" t="s">
        <v>174</v>
      </c>
      <c r="C260" s="430" t="s">
        <v>2497</v>
      </c>
      <c r="D260" s="614" t="s">
        <v>2539</v>
      </c>
      <c r="E260" s="407" t="s">
        <v>1153</v>
      </c>
      <c r="F260" s="426">
        <v>365</v>
      </c>
      <c r="G260" s="427">
        <f>SUMIF(USEDRCT_Camping!C:C,INVENTORY!C:C,USEDRCT_Camping!R:R)</f>
        <v>0</v>
      </c>
      <c r="H260" s="426">
        <v>2</v>
      </c>
      <c r="I260" s="428">
        <f t="shared" si="4"/>
        <v>5.4794520547945206E-3</v>
      </c>
      <c r="J260" s="716">
        <v>30</v>
      </c>
    </row>
    <row r="261" spans="1:10" s="287" customFormat="1" x14ac:dyDescent="0.25">
      <c r="A261" s="431" t="s">
        <v>2543</v>
      </c>
      <c r="B261" s="426" t="s">
        <v>175</v>
      </c>
      <c r="C261" s="430" t="s">
        <v>2498</v>
      </c>
      <c r="D261" s="614" t="s">
        <v>2539</v>
      </c>
      <c r="E261" s="407" t="s">
        <v>1153</v>
      </c>
      <c r="F261" s="426">
        <v>365</v>
      </c>
      <c r="G261" s="427">
        <f>SUMIF(USEDRCT_Camping!C:C,INVENTORY!C:C,USEDRCT_Camping!R:R)</f>
        <v>0</v>
      </c>
      <c r="H261" s="426">
        <v>2</v>
      </c>
      <c r="I261" s="428">
        <f t="shared" si="4"/>
        <v>5.4794520547945206E-3</v>
      </c>
      <c r="J261" s="716">
        <v>30</v>
      </c>
    </row>
    <row r="262" spans="1:10" s="287" customFormat="1" x14ac:dyDescent="0.25">
      <c r="A262" s="431" t="s">
        <v>2543</v>
      </c>
      <c r="B262" s="426" t="s">
        <v>317</v>
      </c>
      <c r="C262" s="430" t="s">
        <v>2499</v>
      </c>
      <c r="D262" s="614" t="s">
        <v>2539</v>
      </c>
      <c r="E262" s="407" t="s">
        <v>1153</v>
      </c>
      <c r="F262" s="426">
        <v>365</v>
      </c>
      <c r="G262" s="427">
        <f>SUMIF(USEDRCT_Camping!C:C,INVENTORY!C:C,USEDRCT_Camping!R:R)</f>
        <v>0</v>
      </c>
      <c r="H262" s="426">
        <v>2</v>
      </c>
      <c r="I262" s="428">
        <f t="shared" si="4"/>
        <v>5.4794520547945206E-3</v>
      </c>
      <c r="J262" s="716">
        <v>30</v>
      </c>
    </row>
    <row r="263" spans="1:10" s="287" customFormat="1" x14ac:dyDescent="0.25">
      <c r="A263" s="431" t="s">
        <v>2543</v>
      </c>
      <c r="B263" s="426" t="s">
        <v>741</v>
      </c>
      <c r="C263" s="430" t="s">
        <v>2500</v>
      </c>
      <c r="D263" s="614" t="s">
        <v>2539</v>
      </c>
      <c r="E263" s="407" t="s">
        <v>1153</v>
      </c>
      <c r="F263" s="426">
        <v>365</v>
      </c>
      <c r="G263" s="427">
        <f>SUMIF(USEDRCT_Camping!C:C,INVENTORY!C:C,USEDRCT_Camping!R:R)</f>
        <v>0</v>
      </c>
      <c r="H263" s="426">
        <v>2</v>
      </c>
      <c r="I263" s="428">
        <f t="shared" si="4"/>
        <v>5.4794520547945206E-3</v>
      </c>
      <c r="J263" s="716">
        <v>30</v>
      </c>
    </row>
    <row r="264" spans="1:10" s="287" customFormat="1" x14ac:dyDescent="0.25">
      <c r="A264" s="431" t="s">
        <v>2543</v>
      </c>
      <c r="B264" s="426" t="s">
        <v>742</v>
      </c>
      <c r="C264" s="431" t="s">
        <v>2501</v>
      </c>
      <c r="D264" s="614" t="s">
        <v>2539</v>
      </c>
      <c r="E264" s="407" t="s">
        <v>1153</v>
      </c>
      <c r="F264" s="426">
        <v>365</v>
      </c>
      <c r="G264" s="427">
        <f>SUMIF(USEDRCT_Camping!C:C,INVENTORY!C:C,USEDRCT_Camping!R:R)</f>
        <v>0</v>
      </c>
      <c r="H264" s="426">
        <v>2</v>
      </c>
      <c r="I264" s="428">
        <f t="shared" si="4"/>
        <v>5.4794520547945206E-3</v>
      </c>
      <c r="J264" s="716">
        <v>30</v>
      </c>
    </row>
    <row r="265" spans="1:10" s="287" customFormat="1" x14ac:dyDescent="0.25">
      <c r="A265" s="431" t="s">
        <v>2543</v>
      </c>
      <c r="B265" s="426" t="s">
        <v>743</v>
      </c>
      <c r="C265" s="431" t="s">
        <v>2502</v>
      </c>
      <c r="D265" s="614" t="s">
        <v>2539</v>
      </c>
      <c r="E265" s="407" t="s">
        <v>1153</v>
      </c>
      <c r="F265" s="426">
        <v>365</v>
      </c>
      <c r="G265" s="427">
        <f>SUMIF(USEDRCT_Camping!C:C,INVENTORY!C:C,USEDRCT_Camping!R:R)</f>
        <v>0</v>
      </c>
      <c r="H265" s="426">
        <v>2</v>
      </c>
      <c r="I265" s="428">
        <f t="shared" si="4"/>
        <v>5.4794520547945206E-3</v>
      </c>
      <c r="J265" s="716">
        <v>30</v>
      </c>
    </row>
    <row r="266" spans="1:10" s="287" customFormat="1" x14ac:dyDescent="0.25">
      <c r="A266" s="431" t="s">
        <v>2543</v>
      </c>
      <c r="B266" s="426" t="s">
        <v>744</v>
      </c>
      <c r="C266" s="431" t="s">
        <v>2503</v>
      </c>
      <c r="D266" s="614" t="s">
        <v>2539</v>
      </c>
      <c r="E266" s="407" t="s">
        <v>1153</v>
      </c>
      <c r="F266" s="426">
        <v>365</v>
      </c>
      <c r="G266" s="427">
        <f>SUMIF(USEDRCT_Camping!C:C,INVENTORY!C:C,USEDRCT_Camping!R:R)</f>
        <v>0</v>
      </c>
      <c r="H266" s="426">
        <v>2</v>
      </c>
      <c r="I266" s="428">
        <f t="shared" si="4"/>
        <v>5.4794520547945206E-3</v>
      </c>
      <c r="J266" s="716">
        <v>30</v>
      </c>
    </row>
    <row r="267" spans="1:10" s="287" customFormat="1" x14ac:dyDescent="0.25">
      <c r="A267" s="431" t="s">
        <v>2543</v>
      </c>
      <c r="B267" s="426" t="s">
        <v>745</v>
      </c>
      <c r="C267" s="431" t="s">
        <v>2504</v>
      </c>
      <c r="D267" s="614" t="s">
        <v>2539</v>
      </c>
      <c r="E267" s="407" t="s">
        <v>1153</v>
      </c>
      <c r="F267" s="426">
        <v>365</v>
      </c>
      <c r="G267" s="427">
        <f>SUMIF(USEDRCT_Camping!C:C,INVENTORY!C:C,USEDRCT_Camping!R:R)</f>
        <v>0</v>
      </c>
      <c r="H267" s="426">
        <v>2</v>
      </c>
      <c r="I267" s="428">
        <f t="shared" si="4"/>
        <v>5.4794520547945206E-3</v>
      </c>
      <c r="J267" s="716">
        <v>30</v>
      </c>
    </row>
    <row r="268" spans="1:10" s="287" customFormat="1" x14ac:dyDescent="0.25">
      <c r="A268" s="431" t="s">
        <v>2544</v>
      </c>
      <c r="B268" s="426" t="s">
        <v>320</v>
      </c>
      <c r="C268" s="425" t="s">
        <v>2068</v>
      </c>
      <c r="D268" s="614" t="s">
        <v>2539</v>
      </c>
      <c r="E268" s="407" t="s">
        <v>1153</v>
      </c>
      <c r="F268" s="426">
        <v>365</v>
      </c>
      <c r="G268" s="427">
        <f>SUMIF(USEDRCT_Camping!C:C,INVENTORY!C:C,USEDRCT_Camping!R:R)</f>
        <v>28.5</v>
      </c>
      <c r="H268" s="426">
        <v>17</v>
      </c>
      <c r="I268" s="428">
        <f t="shared" si="4"/>
        <v>4.6575342465753428E-2</v>
      </c>
      <c r="J268" s="716">
        <v>30</v>
      </c>
    </row>
    <row r="269" spans="1:10" s="287" customFormat="1" x14ac:dyDescent="0.25">
      <c r="A269" s="431" t="s">
        <v>2544</v>
      </c>
      <c r="B269" s="426" t="s">
        <v>321</v>
      </c>
      <c r="C269" s="425" t="s">
        <v>2077</v>
      </c>
      <c r="D269" s="614" t="s">
        <v>2539</v>
      </c>
      <c r="E269" s="407" t="s">
        <v>1153</v>
      </c>
      <c r="F269" s="426">
        <v>365</v>
      </c>
      <c r="G269" s="427">
        <f>SUMIF(USEDRCT_Camping!C:C,INVENTORY!C:C,USEDRCT_Camping!R:R)</f>
        <v>14.416666666666666</v>
      </c>
      <c r="H269" s="426">
        <v>23</v>
      </c>
      <c r="I269" s="428">
        <f t="shared" si="4"/>
        <v>6.3013698630136991E-2</v>
      </c>
      <c r="J269" s="716">
        <v>30</v>
      </c>
    </row>
    <row r="270" spans="1:10" s="287" customFormat="1" x14ac:dyDescent="0.25">
      <c r="A270" s="431" t="s">
        <v>2544</v>
      </c>
      <c r="B270" s="426" t="s">
        <v>322</v>
      </c>
      <c r="C270" s="425" t="s">
        <v>2078</v>
      </c>
      <c r="D270" s="614" t="s">
        <v>2539</v>
      </c>
      <c r="E270" s="407" t="s">
        <v>1153</v>
      </c>
      <c r="F270" s="426">
        <v>365</v>
      </c>
      <c r="G270" s="427">
        <f>SUMIF(USEDRCT_Camping!C:C,INVENTORY!C:C,USEDRCT_Camping!R:R)</f>
        <v>10.545454545454545</v>
      </c>
      <c r="H270" s="426">
        <v>15</v>
      </c>
      <c r="I270" s="428">
        <f t="shared" si="4"/>
        <v>4.1095890410958902E-2</v>
      </c>
      <c r="J270" s="716">
        <v>30</v>
      </c>
    </row>
    <row r="271" spans="1:10" s="287" customFormat="1" x14ac:dyDescent="0.25">
      <c r="A271" s="431" t="s">
        <v>2544</v>
      </c>
      <c r="B271" s="426" t="s">
        <v>323</v>
      </c>
      <c r="C271" s="425" t="s">
        <v>2079</v>
      </c>
      <c r="D271" s="614" t="s">
        <v>2539</v>
      </c>
      <c r="E271" s="407" t="s">
        <v>1153</v>
      </c>
      <c r="F271" s="426">
        <v>365</v>
      </c>
      <c r="G271" s="427">
        <f>SUMIF(USEDRCT_Camping!C:C,INVENTORY!C:C,USEDRCT_Camping!R:R)</f>
        <v>17.5</v>
      </c>
      <c r="H271" s="426">
        <v>30</v>
      </c>
      <c r="I271" s="428">
        <f t="shared" si="4"/>
        <v>8.2191780821917804E-2</v>
      </c>
      <c r="J271" s="716">
        <v>30</v>
      </c>
    </row>
    <row r="272" spans="1:10" s="287" customFormat="1" x14ac:dyDescent="0.25">
      <c r="A272" s="431" t="s">
        <v>2544</v>
      </c>
      <c r="B272" s="426" t="s">
        <v>324</v>
      </c>
      <c r="C272" s="425" t="s">
        <v>2080</v>
      </c>
      <c r="D272" s="614" t="s">
        <v>2539</v>
      </c>
      <c r="E272" s="407" t="s">
        <v>1153</v>
      </c>
      <c r="F272" s="426">
        <v>365</v>
      </c>
      <c r="G272" s="427">
        <f>SUMIF(USEDRCT_Camping!C:C,INVENTORY!C:C,USEDRCT_Camping!R:R)</f>
        <v>25.9</v>
      </c>
      <c r="H272" s="426">
        <v>37</v>
      </c>
      <c r="I272" s="428">
        <f t="shared" si="4"/>
        <v>0.10136986301369863</v>
      </c>
      <c r="J272" s="716">
        <v>30</v>
      </c>
    </row>
    <row r="273" spans="1:10" s="287" customFormat="1" x14ac:dyDescent="0.25">
      <c r="A273" s="431" t="s">
        <v>2544</v>
      </c>
      <c r="B273" s="426" t="s">
        <v>325</v>
      </c>
      <c r="C273" s="425" t="s">
        <v>2081</v>
      </c>
      <c r="D273" s="614" t="s">
        <v>2539</v>
      </c>
      <c r="E273" s="407" t="s">
        <v>1153</v>
      </c>
      <c r="F273" s="426">
        <v>365</v>
      </c>
      <c r="G273" s="427">
        <f>SUMIF(USEDRCT_Camping!C:C,INVENTORY!C:C,USEDRCT_Camping!R:R)</f>
        <v>16.8</v>
      </c>
      <c r="H273" s="426">
        <v>15</v>
      </c>
      <c r="I273" s="428">
        <f t="shared" si="4"/>
        <v>4.1095890410958902E-2</v>
      </c>
      <c r="J273" s="716">
        <v>30</v>
      </c>
    </row>
    <row r="274" spans="1:10" s="287" customFormat="1" x14ac:dyDescent="0.25">
      <c r="A274" s="431" t="s">
        <v>2544</v>
      </c>
      <c r="B274" s="426" t="s">
        <v>326</v>
      </c>
      <c r="C274" s="425" t="s">
        <v>2082</v>
      </c>
      <c r="D274" s="614" t="s">
        <v>2539</v>
      </c>
      <c r="E274" s="407" t="s">
        <v>1153</v>
      </c>
      <c r="F274" s="426">
        <v>365</v>
      </c>
      <c r="G274" s="427">
        <f>SUMIF(USEDRCT_Camping!C:C,INVENTORY!C:C,USEDRCT_Camping!R:R)</f>
        <v>14.454545454545455</v>
      </c>
      <c r="H274" s="426">
        <v>40</v>
      </c>
      <c r="I274" s="428">
        <f t="shared" si="4"/>
        <v>0.1095890410958904</v>
      </c>
      <c r="J274" s="716">
        <v>30</v>
      </c>
    </row>
    <row r="275" spans="1:10" s="287" customFormat="1" x14ac:dyDescent="0.25">
      <c r="A275" s="431" t="s">
        <v>2544</v>
      </c>
      <c r="B275" s="426" t="s">
        <v>327</v>
      </c>
      <c r="C275" s="425" t="s">
        <v>2083</v>
      </c>
      <c r="D275" s="614" t="s">
        <v>2539</v>
      </c>
      <c r="E275" s="407" t="s">
        <v>1153</v>
      </c>
      <c r="F275" s="426">
        <v>365</v>
      </c>
      <c r="G275" s="427">
        <f>SUMIF(USEDRCT_Camping!C:C,INVENTORY!C:C,USEDRCT_Camping!R:R)</f>
        <v>15.777777777777779</v>
      </c>
      <c r="H275" s="426">
        <v>25</v>
      </c>
      <c r="I275" s="428">
        <f t="shared" si="4"/>
        <v>6.8493150684931503E-2</v>
      </c>
      <c r="J275" s="716">
        <v>30</v>
      </c>
    </row>
    <row r="276" spans="1:10" s="287" customFormat="1" x14ac:dyDescent="0.25">
      <c r="A276" s="431" t="s">
        <v>2544</v>
      </c>
      <c r="B276" s="426" t="s">
        <v>328</v>
      </c>
      <c r="C276" s="425" t="s">
        <v>2084</v>
      </c>
      <c r="D276" s="614" t="s">
        <v>2539</v>
      </c>
      <c r="E276" s="407" t="s">
        <v>1153</v>
      </c>
      <c r="F276" s="426">
        <v>365</v>
      </c>
      <c r="G276" s="427">
        <f>SUMIF(USEDRCT_Camping!C:C,INVENTORY!C:C,USEDRCT_Camping!R:R)</f>
        <v>14.5</v>
      </c>
      <c r="H276" s="426">
        <v>18</v>
      </c>
      <c r="I276" s="428">
        <f t="shared" si="4"/>
        <v>4.9315068493150684E-2</v>
      </c>
      <c r="J276" s="716">
        <v>30</v>
      </c>
    </row>
    <row r="277" spans="1:10" s="287" customFormat="1" x14ac:dyDescent="0.25">
      <c r="A277" s="431" t="s">
        <v>2544</v>
      </c>
      <c r="B277" s="426" t="s">
        <v>329</v>
      </c>
      <c r="C277" s="425" t="s">
        <v>2085</v>
      </c>
      <c r="D277" s="614" t="s">
        <v>2539</v>
      </c>
      <c r="E277" s="407" t="s">
        <v>1153</v>
      </c>
      <c r="F277" s="426">
        <v>365</v>
      </c>
      <c r="G277" s="427">
        <f>SUMIF(USEDRCT_Camping!C:C,INVENTORY!C:C,USEDRCT_Camping!R:R)</f>
        <v>14.333333333333334</v>
      </c>
      <c r="H277" s="426">
        <v>16</v>
      </c>
      <c r="I277" s="428">
        <f t="shared" si="4"/>
        <v>4.3835616438356165E-2</v>
      </c>
      <c r="J277" s="716">
        <v>30</v>
      </c>
    </row>
    <row r="278" spans="1:10" s="287" customFormat="1" x14ac:dyDescent="0.25">
      <c r="A278" s="431" t="s">
        <v>2544</v>
      </c>
      <c r="B278" s="426" t="s">
        <v>331</v>
      </c>
      <c r="C278" s="425" t="s">
        <v>2069</v>
      </c>
      <c r="D278" s="614" t="s">
        <v>2539</v>
      </c>
      <c r="E278" s="407" t="s">
        <v>1153</v>
      </c>
      <c r="F278" s="426">
        <v>365</v>
      </c>
      <c r="G278" s="427">
        <f>SUMIF(USEDRCT_Camping!C:C,INVENTORY!C:C,USEDRCT_Camping!R:R)</f>
        <v>24.1</v>
      </c>
      <c r="H278" s="426">
        <v>15</v>
      </c>
      <c r="I278" s="428">
        <f t="shared" si="4"/>
        <v>4.1095890410958902E-2</v>
      </c>
      <c r="J278" s="716">
        <v>30</v>
      </c>
    </row>
    <row r="279" spans="1:10" s="287" customFormat="1" x14ac:dyDescent="0.25">
      <c r="A279" s="431" t="s">
        <v>2544</v>
      </c>
      <c r="B279" s="426" t="s">
        <v>340</v>
      </c>
      <c r="C279" s="425" t="s">
        <v>2070</v>
      </c>
      <c r="D279" s="614" t="s">
        <v>2539</v>
      </c>
      <c r="E279" s="407" t="s">
        <v>1153</v>
      </c>
      <c r="F279" s="426">
        <v>365</v>
      </c>
      <c r="G279" s="427">
        <f>SUMIF(USEDRCT_Camping!C:C,INVENTORY!C:C,USEDRCT_Camping!R:R)</f>
        <v>7.375</v>
      </c>
      <c r="H279" s="426">
        <v>11</v>
      </c>
      <c r="I279" s="428">
        <f t="shared" si="4"/>
        <v>3.0136986301369864E-2</v>
      </c>
      <c r="J279" s="716">
        <v>30</v>
      </c>
    </row>
    <row r="280" spans="1:10" s="287" customFormat="1" x14ac:dyDescent="0.25">
      <c r="A280" s="431" t="s">
        <v>2544</v>
      </c>
      <c r="B280" s="426" t="s">
        <v>341</v>
      </c>
      <c r="C280" s="425" t="s">
        <v>2071</v>
      </c>
      <c r="D280" s="614" t="s">
        <v>2539</v>
      </c>
      <c r="E280" s="407" t="s">
        <v>1153</v>
      </c>
      <c r="F280" s="426">
        <v>365</v>
      </c>
      <c r="G280" s="427">
        <f>SUMIF(USEDRCT_Camping!C:C,INVENTORY!C:C,USEDRCT_Camping!R:R)</f>
        <v>11.7</v>
      </c>
      <c r="H280" s="426">
        <v>8</v>
      </c>
      <c r="I280" s="428">
        <f t="shared" si="4"/>
        <v>2.1917808219178082E-2</v>
      </c>
      <c r="J280" s="716">
        <v>30</v>
      </c>
    </row>
    <row r="281" spans="1:10" s="287" customFormat="1" x14ac:dyDescent="0.25">
      <c r="A281" s="431" t="s">
        <v>2544</v>
      </c>
      <c r="B281" s="426" t="s">
        <v>342</v>
      </c>
      <c r="C281" s="425" t="s">
        <v>2072</v>
      </c>
      <c r="D281" s="614" t="s">
        <v>2539</v>
      </c>
      <c r="E281" s="407" t="s">
        <v>1153</v>
      </c>
      <c r="F281" s="426">
        <v>365</v>
      </c>
      <c r="G281" s="427">
        <f>SUMIF(USEDRCT_Camping!C:C,INVENTORY!C:C,USEDRCT_Camping!R:R)</f>
        <v>9.375</v>
      </c>
      <c r="H281" s="426">
        <v>9</v>
      </c>
      <c r="I281" s="428">
        <f t="shared" si="4"/>
        <v>2.4657534246575342E-2</v>
      </c>
      <c r="J281" s="716">
        <v>30</v>
      </c>
    </row>
    <row r="282" spans="1:10" s="287" customFormat="1" x14ac:dyDescent="0.25">
      <c r="A282" s="431" t="s">
        <v>2544</v>
      </c>
      <c r="B282" s="426" t="s">
        <v>343</v>
      </c>
      <c r="C282" s="425" t="s">
        <v>2073</v>
      </c>
      <c r="D282" s="614" t="s">
        <v>2539</v>
      </c>
      <c r="E282" s="407" t="s">
        <v>1153</v>
      </c>
      <c r="F282" s="426">
        <v>365</v>
      </c>
      <c r="G282" s="427">
        <f>SUMIF(USEDRCT_Camping!C:C,INVENTORY!C:C,USEDRCT_Camping!R:R)</f>
        <v>32.81818181818182</v>
      </c>
      <c r="H282" s="426">
        <v>9</v>
      </c>
      <c r="I282" s="428">
        <f t="shared" si="4"/>
        <v>2.4657534246575342E-2</v>
      </c>
      <c r="J282" s="716">
        <v>30</v>
      </c>
    </row>
    <row r="283" spans="1:10" s="287" customFormat="1" x14ac:dyDescent="0.25">
      <c r="A283" s="431" t="s">
        <v>2544</v>
      </c>
      <c r="B283" s="426" t="s">
        <v>344</v>
      </c>
      <c r="C283" s="425" t="s">
        <v>2074</v>
      </c>
      <c r="D283" s="614" t="s">
        <v>2539</v>
      </c>
      <c r="E283" s="407" t="s">
        <v>1153</v>
      </c>
      <c r="F283" s="426">
        <v>365</v>
      </c>
      <c r="G283" s="427">
        <f>SUMIF(USEDRCT_Camping!C:C,INVENTORY!C:C,USEDRCT_Camping!R:R)</f>
        <v>22.444444444444443</v>
      </c>
      <c r="H283" s="426">
        <v>40</v>
      </c>
      <c r="I283" s="428">
        <f t="shared" si="4"/>
        <v>0.1095890410958904</v>
      </c>
      <c r="J283" s="716">
        <v>30</v>
      </c>
    </row>
    <row r="284" spans="1:10" s="287" customFormat="1" x14ac:dyDescent="0.25">
      <c r="A284" s="431" t="s">
        <v>2544</v>
      </c>
      <c r="B284" s="426" t="s">
        <v>345</v>
      </c>
      <c r="C284" s="425" t="s">
        <v>2075</v>
      </c>
      <c r="D284" s="614" t="s">
        <v>2539</v>
      </c>
      <c r="E284" s="407" t="s">
        <v>1153</v>
      </c>
      <c r="F284" s="426">
        <v>365</v>
      </c>
      <c r="G284" s="427">
        <f>SUMIF(USEDRCT_Camping!C:C,INVENTORY!C:C,USEDRCT_Camping!R:R)</f>
        <v>15.555555555555555</v>
      </c>
      <c r="H284" s="426">
        <v>11</v>
      </c>
      <c r="I284" s="428">
        <f t="shared" si="4"/>
        <v>3.0136986301369864E-2</v>
      </c>
      <c r="J284" s="716">
        <v>30</v>
      </c>
    </row>
    <row r="285" spans="1:10" s="287" customFormat="1" x14ac:dyDescent="0.25">
      <c r="A285" s="431" t="s">
        <v>2544</v>
      </c>
      <c r="B285" s="426" t="s">
        <v>346</v>
      </c>
      <c r="C285" s="425" t="s">
        <v>2076</v>
      </c>
      <c r="D285" s="614" t="s">
        <v>2539</v>
      </c>
      <c r="E285" s="407" t="s">
        <v>1153</v>
      </c>
      <c r="F285" s="426">
        <v>365</v>
      </c>
      <c r="G285" s="427">
        <f>SUMIF(USEDRCT_Camping!C:C,INVENTORY!C:C,USEDRCT_Camping!R:R)</f>
        <v>7.2727272727272725</v>
      </c>
      <c r="H285" s="426">
        <v>10</v>
      </c>
      <c r="I285" s="428">
        <f t="shared" si="4"/>
        <v>2.7397260273972601E-2</v>
      </c>
      <c r="J285" s="716">
        <v>30</v>
      </c>
    </row>
    <row r="286" spans="1:10" s="287" customFormat="1" x14ac:dyDescent="0.25">
      <c r="A286" s="431" t="s">
        <v>1203</v>
      </c>
      <c r="B286" s="426" t="s">
        <v>568</v>
      </c>
      <c r="C286" s="425" t="s">
        <v>1808</v>
      </c>
      <c r="D286" s="614" t="s">
        <v>2539</v>
      </c>
      <c r="E286" s="407" t="s">
        <v>1153</v>
      </c>
      <c r="F286" s="426">
        <v>365</v>
      </c>
      <c r="G286" s="427">
        <f>SUMIF(USEDRCT_Camping!C:C,INVENTORY!C:C,USEDRCT_Camping!R:R)</f>
        <v>36.083333333333336</v>
      </c>
      <c r="H286" s="426">
        <v>84</v>
      </c>
      <c r="I286" s="428">
        <f t="shared" si="4"/>
        <v>0.23013698630136986</v>
      </c>
      <c r="J286" s="716">
        <v>30</v>
      </c>
    </row>
    <row r="287" spans="1:10" s="287" customFormat="1" x14ac:dyDescent="0.25">
      <c r="A287" s="431" t="s">
        <v>1203</v>
      </c>
      <c r="B287" s="426" t="s">
        <v>569</v>
      </c>
      <c r="C287" s="425" t="s">
        <v>1809</v>
      </c>
      <c r="D287" s="614" t="s">
        <v>2539</v>
      </c>
      <c r="E287" s="407" t="s">
        <v>1153</v>
      </c>
      <c r="F287" s="426">
        <v>365</v>
      </c>
      <c r="G287" s="427">
        <f>SUMIF(USEDRCT_Camping!C:C,INVENTORY!C:C,USEDRCT_Camping!R:R)</f>
        <v>39.545454545454547</v>
      </c>
      <c r="H287" s="426">
        <v>77</v>
      </c>
      <c r="I287" s="428">
        <f t="shared" si="4"/>
        <v>0.21095890410958903</v>
      </c>
      <c r="J287" s="716">
        <v>30</v>
      </c>
    </row>
    <row r="288" spans="1:10" s="287" customFormat="1" x14ac:dyDescent="0.25">
      <c r="A288" s="431" t="s">
        <v>1203</v>
      </c>
      <c r="B288" s="426" t="s">
        <v>570</v>
      </c>
      <c r="C288" s="425" t="s">
        <v>1810</v>
      </c>
      <c r="D288" s="614" t="s">
        <v>2539</v>
      </c>
      <c r="E288" s="407" t="s">
        <v>1153</v>
      </c>
      <c r="F288" s="426">
        <v>365</v>
      </c>
      <c r="G288" s="427">
        <f>SUMIF(USEDRCT_Camping!C:C,INVENTORY!C:C,USEDRCT_Camping!R:R)</f>
        <v>40.636363636363633</v>
      </c>
      <c r="H288" s="426">
        <v>73</v>
      </c>
      <c r="I288" s="428">
        <f t="shared" si="4"/>
        <v>0.2</v>
      </c>
      <c r="J288" s="716">
        <v>30</v>
      </c>
    </row>
    <row r="289" spans="1:10" s="287" customFormat="1" x14ac:dyDescent="0.25">
      <c r="A289" s="431" t="s">
        <v>1203</v>
      </c>
      <c r="B289" s="426" t="s">
        <v>571</v>
      </c>
      <c r="C289" s="425" t="s">
        <v>1811</v>
      </c>
      <c r="D289" s="614" t="s">
        <v>2539</v>
      </c>
      <c r="E289" s="407" t="s">
        <v>1153</v>
      </c>
      <c r="F289" s="426">
        <v>365</v>
      </c>
      <c r="G289" s="427">
        <f>SUMIF(USEDRCT_Camping!C:C,INVENTORY!C:C,USEDRCT_Camping!R:R)</f>
        <v>33.166666666666664</v>
      </c>
      <c r="H289" s="426">
        <v>70</v>
      </c>
      <c r="I289" s="428">
        <f t="shared" si="4"/>
        <v>0.19178082191780821</v>
      </c>
      <c r="J289" s="716">
        <v>30</v>
      </c>
    </row>
    <row r="290" spans="1:10" s="287" customFormat="1" x14ac:dyDescent="0.25">
      <c r="A290" s="431" t="s">
        <v>1203</v>
      </c>
      <c r="B290" s="426" t="s">
        <v>572</v>
      </c>
      <c r="C290" s="425" t="s">
        <v>1812</v>
      </c>
      <c r="D290" s="614" t="s">
        <v>2539</v>
      </c>
      <c r="E290" s="407" t="s">
        <v>1153</v>
      </c>
      <c r="F290" s="426">
        <v>365</v>
      </c>
      <c r="G290" s="427">
        <f>SUMIF(USEDRCT_Camping!C:C,INVENTORY!C:C,USEDRCT_Camping!R:R)</f>
        <v>39</v>
      </c>
      <c r="H290" s="426">
        <v>78</v>
      </c>
      <c r="I290" s="428">
        <f t="shared" si="4"/>
        <v>0.21369863013698631</v>
      </c>
      <c r="J290" s="716">
        <v>30</v>
      </c>
    </row>
    <row r="291" spans="1:10" s="287" customFormat="1" x14ac:dyDescent="0.25">
      <c r="A291" s="431" t="s">
        <v>1203</v>
      </c>
      <c r="B291" s="426" t="s">
        <v>573</v>
      </c>
      <c r="C291" s="425" t="s">
        <v>1813</v>
      </c>
      <c r="D291" s="614" t="s">
        <v>2539</v>
      </c>
      <c r="E291" s="407" t="s">
        <v>1153</v>
      </c>
      <c r="F291" s="426">
        <v>365</v>
      </c>
      <c r="G291" s="427">
        <f>SUMIF(USEDRCT_Camping!C:C,INVENTORY!C:C,USEDRCT_Camping!R:R)</f>
        <v>59.083333333333336</v>
      </c>
      <c r="H291" s="426">
        <v>87</v>
      </c>
      <c r="I291" s="428">
        <f t="shared" si="4"/>
        <v>0.23835616438356164</v>
      </c>
      <c r="J291" s="716">
        <v>30</v>
      </c>
    </row>
    <row r="292" spans="1:10" s="287" customFormat="1" x14ac:dyDescent="0.25">
      <c r="A292" s="431" t="s">
        <v>1203</v>
      </c>
      <c r="B292" s="426" t="s">
        <v>574</v>
      </c>
      <c r="C292" s="425" t="s">
        <v>1814</v>
      </c>
      <c r="D292" s="614" t="s">
        <v>2539</v>
      </c>
      <c r="E292" s="407" t="s">
        <v>1153</v>
      </c>
      <c r="F292" s="426">
        <v>365</v>
      </c>
      <c r="G292" s="427">
        <f>SUMIF(USEDRCT_Camping!C:C,INVENTORY!C:C,USEDRCT_Camping!R:R)</f>
        <v>56.583333333333336</v>
      </c>
      <c r="H292" s="426">
        <v>114</v>
      </c>
      <c r="I292" s="428">
        <f t="shared" si="4"/>
        <v>0.31232876712328766</v>
      </c>
      <c r="J292" s="716">
        <v>30</v>
      </c>
    </row>
    <row r="293" spans="1:10" s="287" customFormat="1" x14ac:dyDescent="0.25">
      <c r="A293" s="431" t="s">
        <v>1203</v>
      </c>
      <c r="B293" s="426" t="s">
        <v>575</v>
      </c>
      <c r="C293" s="425" t="s">
        <v>1815</v>
      </c>
      <c r="D293" s="614" t="s">
        <v>2539</v>
      </c>
      <c r="E293" s="407" t="s">
        <v>1153</v>
      </c>
      <c r="F293" s="426">
        <v>365</v>
      </c>
      <c r="G293" s="427">
        <f>SUMIF(USEDRCT_Camping!C:C,INVENTORY!C:C,USEDRCT_Camping!R:R)</f>
        <v>45.25</v>
      </c>
      <c r="H293" s="426">
        <v>87</v>
      </c>
      <c r="I293" s="428">
        <f t="shared" si="4"/>
        <v>0.23835616438356164</v>
      </c>
      <c r="J293" s="716">
        <v>30</v>
      </c>
    </row>
    <row r="294" spans="1:10" s="287" customFormat="1" x14ac:dyDescent="0.25">
      <c r="A294" s="431" t="s">
        <v>1203</v>
      </c>
      <c r="B294" s="426" t="s">
        <v>576</v>
      </c>
      <c r="C294" s="425" t="s">
        <v>1816</v>
      </c>
      <c r="D294" s="614" t="s">
        <v>2539</v>
      </c>
      <c r="E294" s="407" t="s">
        <v>1153</v>
      </c>
      <c r="F294" s="426">
        <v>365</v>
      </c>
      <c r="G294" s="427">
        <f>SUMIF(USEDRCT_Camping!C:C,INVENTORY!C:C,USEDRCT_Camping!R:R)</f>
        <v>59.333333333333336</v>
      </c>
      <c r="H294" s="426">
        <v>94</v>
      </c>
      <c r="I294" s="428">
        <f t="shared" si="4"/>
        <v>0.25753424657534246</v>
      </c>
      <c r="J294" s="716">
        <v>30</v>
      </c>
    </row>
    <row r="295" spans="1:10" s="287" customFormat="1" x14ac:dyDescent="0.25">
      <c r="A295" s="431" t="s">
        <v>1203</v>
      </c>
      <c r="B295" s="426" t="s">
        <v>577</v>
      </c>
      <c r="C295" s="425" t="s">
        <v>1817</v>
      </c>
      <c r="D295" s="614" t="s">
        <v>2539</v>
      </c>
      <c r="E295" s="407" t="s">
        <v>1153</v>
      </c>
      <c r="F295" s="426">
        <v>365</v>
      </c>
      <c r="G295" s="427">
        <f>SUMIF(USEDRCT_Camping!C:C,INVENTORY!C:C,USEDRCT_Camping!R:R)</f>
        <v>27.583333333333332</v>
      </c>
      <c r="H295" s="426">
        <v>87</v>
      </c>
      <c r="I295" s="428">
        <f t="shared" si="4"/>
        <v>0.23835616438356164</v>
      </c>
      <c r="J295" s="716">
        <v>30</v>
      </c>
    </row>
    <row r="296" spans="1:10" s="287" customFormat="1" x14ac:dyDescent="0.25">
      <c r="A296" s="431" t="s">
        <v>1203</v>
      </c>
      <c r="B296" s="426" t="s">
        <v>590</v>
      </c>
      <c r="C296" s="425" t="s">
        <v>1829</v>
      </c>
      <c r="D296" s="614" t="s">
        <v>2539</v>
      </c>
      <c r="E296" s="407" t="s">
        <v>1153</v>
      </c>
      <c r="F296" s="426">
        <v>365</v>
      </c>
      <c r="G296" s="427">
        <f>SUMIF(USEDRCT_Camping!C:C,INVENTORY!C:C,USEDRCT_Camping!R:R)</f>
        <v>68.63636363636364</v>
      </c>
      <c r="H296" s="426">
        <v>78</v>
      </c>
      <c r="I296" s="428">
        <f t="shared" si="4"/>
        <v>0.21369863013698631</v>
      </c>
      <c r="J296" s="716">
        <v>30</v>
      </c>
    </row>
    <row r="297" spans="1:10" s="287" customFormat="1" x14ac:dyDescent="0.25">
      <c r="A297" s="431" t="s">
        <v>1203</v>
      </c>
      <c r="B297" s="426" t="s">
        <v>591</v>
      </c>
      <c r="C297" s="425" t="s">
        <v>1830</v>
      </c>
      <c r="D297" s="614" t="s">
        <v>2539</v>
      </c>
      <c r="E297" s="407" t="s">
        <v>1153</v>
      </c>
      <c r="F297" s="426">
        <v>365</v>
      </c>
      <c r="G297" s="427">
        <f>SUMIF(USEDRCT_Camping!C:C,INVENTORY!C:C,USEDRCT_Camping!R:R)</f>
        <v>42.363636363636367</v>
      </c>
      <c r="H297" s="426">
        <v>86</v>
      </c>
      <c r="I297" s="428">
        <f t="shared" si="4"/>
        <v>0.23561643835616439</v>
      </c>
      <c r="J297" s="716">
        <v>30</v>
      </c>
    </row>
    <row r="298" spans="1:10" s="287" customFormat="1" x14ac:dyDescent="0.25">
      <c r="A298" s="431" t="s">
        <v>1203</v>
      </c>
      <c r="B298" s="426" t="s">
        <v>592</v>
      </c>
      <c r="C298" s="425" t="s">
        <v>1831</v>
      </c>
      <c r="D298" s="614" t="s">
        <v>2539</v>
      </c>
      <c r="E298" s="407" t="s">
        <v>1153</v>
      </c>
      <c r="F298" s="426">
        <v>365</v>
      </c>
      <c r="G298" s="427">
        <f>SUMIF(USEDRCT_Camping!C:C,INVENTORY!C:C,USEDRCT_Camping!R:R)</f>
        <v>73.833333333333329</v>
      </c>
      <c r="H298" s="426">
        <v>66</v>
      </c>
      <c r="I298" s="428">
        <f t="shared" si="4"/>
        <v>0.18082191780821918</v>
      </c>
      <c r="J298" s="716">
        <v>30</v>
      </c>
    </row>
    <row r="299" spans="1:10" s="287" customFormat="1" x14ac:dyDescent="0.25">
      <c r="A299" s="431" t="s">
        <v>1203</v>
      </c>
      <c r="B299" s="426" t="s">
        <v>593</v>
      </c>
      <c r="C299" s="425" t="s">
        <v>1832</v>
      </c>
      <c r="D299" s="614" t="s">
        <v>2539</v>
      </c>
      <c r="E299" s="407" t="s">
        <v>1153</v>
      </c>
      <c r="F299" s="426">
        <v>365</v>
      </c>
      <c r="G299" s="427">
        <f>SUMIF(USEDRCT_Camping!C:C,INVENTORY!C:C,USEDRCT_Camping!R:R)</f>
        <v>55.545454545454547</v>
      </c>
      <c r="H299" s="426">
        <v>83</v>
      </c>
      <c r="I299" s="428">
        <f t="shared" si="4"/>
        <v>0.22739726027397261</v>
      </c>
      <c r="J299" s="716">
        <v>30</v>
      </c>
    </row>
    <row r="300" spans="1:10" s="287" customFormat="1" x14ac:dyDescent="0.25">
      <c r="A300" s="431" t="s">
        <v>1203</v>
      </c>
      <c r="B300" s="426" t="s">
        <v>594</v>
      </c>
      <c r="C300" s="425" t="s">
        <v>1833</v>
      </c>
      <c r="D300" s="614" t="s">
        <v>2539</v>
      </c>
      <c r="E300" s="407" t="s">
        <v>1153</v>
      </c>
      <c r="F300" s="426">
        <v>365</v>
      </c>
      <c r="G300" s="427">
        <f>SUMIF(USEDRCT_Camping!C:C,INVENTORY!C:C,USEDRCT_Camping!R:R)</f>
        <v>35.083333333333336</v>
      </c>
      <c r="H300" s="426">
        <v>80</v>
      </c>
      <c r="I300" s="428">
        <f t="shared" si="4"/>
        <v>0.21917808219178081</v>
      </c>
      <c r="J300" s="716">
        <v>30</v>
      </c>
    </row>
    <row r="301" spans="1:10" s="287" customFormat="1" x14ac:dyDescent="0.25">
      <c r="A301" s="431" t="s">
        <v>1203</v>
      </c>
      <c r="B301" s="426" t="s">
        <v>595</v>
      </c>
      <c r="C301" s="425" t="s">
        <v>1834</v>
      </c>
      <c r="D301" s="614" t="s">
        <v>2539</v>
      </c>
      <c r="E301" s="407" t="s">
        <v>1153</v>
      </c>
      <c r="F301" s="426">
        <v>365</v>
      </c>
      <c r="G301" s="427">
        <f>SUMIF(USEDRCT_Camping!C:C,INVENTORY!C:C,USEDRCT_Camping!R:R)</f>
        <v>45.909090909090907</v>
      </c>
      <c r="H301" s="426">
        <v>87</v>
      </c>
      <c r="I301" s="428">
        <f t="shared" si="4"/>
        <v>0.23835616438356164</v>
      </c>
      <c r="J301" s="716">
        <v>30</v>
      </c>
    </row>
    <row r="302" spans="1:10" s="287" customFormat="1" x14ac:dyDescent="0.25">
      <c r="A302" s="431" t="s">
        <v>1203</v>
      </c>
      <c r="B302" s="426" t="s">
        <v>596</v>
      </c>
      <c r="C302" s="425" t="s">
        <v>1835</v>
      </c>
      <c r="D302" s="614" t="s">
        <v>2539</v>
      </c>
      <c r="E302" s="407" t="s">
        <v>1153</v>
      </c>
      <c r="F302" s="426">
        <v>365</v>
      </c>
      <c r="G302" s="427">
        <f>SUMIF(USEDRCT_Camping!C:C,INVENTORY!C:C,USEDRCT_Camping!R:R)</f>
        <v>29.166666666666668</v>
      </c>
      <c r="H302" s="426">
        <v>71</v>
      </c>
      <c r="I302" s="428">
        <f t="shared" si="4"/>
        <v>0.19452054794520549</v>
      </c>
      <c r="J302" s="716">
        <v>30</v>
      </c>
    </row>
    <row r="303" spans="1:10" s="287" customFormat="1" x14ac:dyDescent="0.25">
      <c r="A303" s="431" t="s">
        <v>1203</v>
      </c>
      <c r="B303" s="426" t="s">
        <v>597</v>
      </c>
      <c r="C303" s="425" t="s">
        <v>1836</v>
      </c>
      <c r="D303" s="614" t="s">
        <v>2539</v>
      </c>
      <c r="E303" s="407" t="s">
        <v>1153</v>
      </c>
      <c r="F303" s="426">
        <v>365</v>
      </c>
      <c r="G303" s="427">
        <f>SUMIF(USEDRCT_Camping!C:C,INVENTORY!C:C,USEDRCT_Camping!R:R)</f>
        <v>69.833333333333329</v>
      </c>
      <c r="H303" s="426">
        <v>76</v>
      </c>
      <c r="I303" s="428">
        <f t="shared" si="4"/>
        <v>0.20821917808219179</v>
      </c>
      <c r="J303" s="716">
        <v>30</v>
      </c>
    </row>
    <row r="304" spans="1:10" s="287" customFormat="1" x14ac:dyDescent="0.25">
      <c r="A304" s="431" t="s">
        <v>1203</v>
      </c>
      <c r="B304" s="426" t="s">
        <v>598</v>
      </c>
      <c r="C304" s="425" t="s">
        <v>1837</v>
      </c>
      <c r="D304" s="614" t="s">
        <v>2539</v>
      </c>
      <c r="E304" s="407" t="s">
        <v>1153</v>
      </c>
      <c r="F304" s="426">
        <v>365</v>
      </c>
      <c r="G304" s="427">
        <f>SUMIF(USEDRCT_Camping!C:C,INVENTORY!C:C,USEDRCT_Camping!R:R)</f>
        <v>47.81818181818182</v>
      </c>
      <c r="H304" s="426">
        <v>74</v>
      </c>
      <c r="I304" s="428">
        <f t="shared" si="4"/>
        <v>0.20273972602739726</v>
      </c>
      <c r="J304" s="716">
        <v>30</v>
      </c>
    </row>
    <row r="305" spans="1:10" s="287" customFormat="1" x14ac:dyDescent="0.25">
      <c r="A305" s="431" t="s">
        <v>1203</v>
      </c>
      <c r="B305" s="426" t="s">
        <v>599</v>
      </c>
      <c r="C305" s="425" t="s">
        <v>1838</v>
      </c>
      <c r="D305" s="614" t="s">
        <v>2539</v>
      </c>
      <c r="E305" s="407" t="s">
        <v>1153</v>
      </c>
      <c r="F305" s="426">
        <v>365</v>
      </c>
      <c r="G305" s="427">
        <f>SUMIF(USEDRCT_Camping!C:C,INVENTORY!C:C,USEDRCT_Camping!R:R)</f>
        <v>40.916666666666664</v>
      </c>
      <c r="H305" s="426">
        <v>117</v>
      </c>
      <c r="I305" s="428">
        <f t="shared" si="4"/>
        <v>0.32054794520547947</v>
      </c>
      <c r="J305" s="716">
        <v>30</v>
      </c>
    </row>
    <row r="306" spans="1:10" s="287" customFormat="1" x14ac:dyDescent="0.25">
      <c r="A306" s="431" t="s">
        <v>1203</v>
      </c>
      <c r="B306" s="426" t="s">
        <v>613</v>
      </c>
      <c r="C306" s="425" t="s">
        <v>1852</v>
      </c>
      <c r="D306" s="614" t="s">
        <v>2539</v>
      </c>
      <c r="E306" s="407" t="s">
        <v>1153</v>
      </c>
      <c r="F306" s="426">
        <v>365</v>
      </c>
      <c r="G306" s="427">
        <f>SUMIF(USEDRCT_Camping!C:C,INVENTORY!C:C,USEDRCT_Camping!R:R)</f>
        <v>49.25</v>
      </c>
      <c r="H306" s="426">
        <v>117</v>
      </c>
      <c r="I306" s="428">
        <f t="shared" si="4"/>
        <v>0.32054794520547947</v>
      </c>
      <c r="J306" s="716">
        <v>30</v>
      </c>
    </row>
    <row r="307" spans="1:10" s="287" customFormat="1" x14ac:dyDescent="0.25">
      <c r="A307" s="431" t="s">
        <v>1203</v>
      </c>
      <c r="B307" s="426" t="s">
        <v>614</v>
      </c>
      <c r="C307" s="425" t="s">
        <v>1853</v>
      </c>
      <c r="D307" s="614" t="s">
        <v>2539</v>
      </c>
      <c r="E307" s="407" t="s">
        <v>1153</v>
      </c>
      <c r="F307" s="426">
        <v>365</v>
      </c>
      <c r="G307" s="427">
        <f>SUMIF(USEDRCT_Camping!C:C,INVENTORY!C:C,USEDRCT_Camping!R:R)</f>
        <v>75.090909090909093</v>
      </c>
      <c r="H307" s="426">
        <v>97</v>
      </c>
      <c r="I307" s="428">
        <f t="shared" si="4"/>
        <v>0.26575342465753427</v>
      </c>
      <c r="J307" s="716">
        <v>30</v>
      </c>
    </row>
    <row r="308" spans="1:10" s="287" customFormat="1" x14ac:dyDescent="0.25">
      <c r="A308" s="431" t="s">
        <v>1203</v>
      </c>
      <c r="B308" s="426" t="s">
        <v>615</v>
      </c>
      <c r="C308" s="425" t="s">
        <v>1854</v>
      </c>
      <c r="D308" s="614" t="s">
        <v>2539</v>
      </c>
      <c r="E308" s="407" t="s">
        <v>1153</v>
      </c>
      <c r="F308" s="426">
        <v>365</v>
      </c>
      <c r="G308" s="427">
        <f>SUMIF(USEDRCT_Camping!C:C,INVENTORY!C:C,USEDRCT_Camping!R:R)</f>
        <v>38.416666666666664</v>
      </c>
      <c r="H308" s="426">
        <v>98</v>
      </c>
      <c r="I308" s="428">
        <f t="shared" si="4"/>
        <v>0.26849315068493151</v>
      </c>
      <c r="J308" s="716">
        <v>30</v>
      </c>
    </row>
    <row r="309" spans="1:10" s="287" customFormat="1" x14ac:dyDescent="0.25">
      <c r="A309" s="431" t="s">
        <v>1203</v>
      </c>
      <c r="B309" s="426" t="s">
        <v>616</v>
      </c>
      <c r="C309" s="425" t="s">
        <v>1855</v>
      </c>
      <c r="D309" s="614" t="s">
        <v>2539</v>
      </c>
      <c r="E309" s="407" t="s">
        <v>1153</v>
      </c>
      <c r="F309" s="426">
        <v>365</v>
      </c>
      <c r="G309" s="427">
        <f>SUMIF(USEDRCT_Camping!C:C,INVENTORY!C:C,USEDRCT_Camping!R:R)</f>
        <v>46</v>
      </c>
      <c r="H309" s="426">
        <v>96</v>
      </c>
      <c r="I309" s="428">
        <f t="shared" si="4"/>
        <v>0.26301369863013696</v>
      </c>
      <c r="J309" s="716">
        <v>30</v>
      </c>
    </row>
    <row r="310" spans="1:10" s="287" customFormat="1" x14ac:dyDescent="0.25">
      <c r="A310" s="431" t="s">
        <v>1203</v>
      </c>
      <c r="B310" s="426" t="s">
        <v>617</v>
      </c>
      <c r="C310" s="425" t="s">
        <v>1856</v>
      </c>
      <c r="D310" s="614" t="s">
        <v>2539</v>
      </c>
      <c r="E310" s="407" t="s">
        <v>1153</v>
      </c>
      <c r="F310" s="426">
        <v>365</v>
      </c>
      <c r="G310" s="427">
        <f>SUMIF(USEDRCT_Camping!C:C,INVENTORY!C:C,USEDRCT_Camping!R:R)</f>
        <v>33.81818181818182</v>
      </c>
      <c r="H310" s="426">
        <v>95</v>
      </c>
      <c r="I310" s="428">
        <f t="shared" si="4"/>
        <v>0.26027397260273971</v>
      </c>
      <c r="J310" s="716">
        <v>30</v>
      </c>
    </row>
    <row r="311" spans="1:10" s="287" customFormat="1" x14ac:dyDescent="0.25">
      <c r="A311" s="431" t="s">
        <v>1203</v>
      </c>
      <c r="B311" s="426" t="s">
        <v>618</v>
      </c>
      <c r="C311" s="425" t="s">
        <v>1857</v>
      </c>
      <c r="D311" s="614" t="s">
        <v>2539</v>
      </c>
      <c r="E311" s="407" t="s">
        <v>1153</v>
      </c>
      <c r="F311" s="426">
        <v>365</v>
      </c>
      <c r="G311" s="427">
        <f>SUMIF(USEDRCT_Camping!C:C,INVENTORY!C:C,USEDRCT_Camping!R:R)</f>
        <v>41.916666666666664</v>
      </c>
      <c r="H311" s="426">
        <v>72</v>
      </c>
      <c r="I311" s="428">
        <f t="shared" si="4"/>
        <v>0.19726027397260273</v>
      </c>
      <c r="J311" s="716">
        <v>30</v>
      </c>
    </row>
    <row r="312" spans="1:10" s="287" customFormat="1" x14ac:dyDescent="0.25">
      <c r="A312" s="431" t="s">
        <v>1203</v>
      </c>
      <c r="B312" s="426" t="s">
        <v>619</v>
      </c>
      <c r="C312" s="425" t="s">
        <v>1858</v>
      </c>
      <c r="D312" s="614" t="s">
        <v>2539</v>
      </c>
      <c r="E312" s="407" t="s">
        <v>1153</v>
      </c>
      <c r="F312" s="426">
        <v>365</v>
      </c>
      <c r="G312" s="427">
        <f>SUMIF(USEDRCT_Camping!C:C,INVENTORY!C:C,USEDRCT_Camping!R:R)</f>
        <v>61.166666666666664</v>
      </c>
      <c r="H312" s="426">
        <v>107</v>
      </c>
      <c r="I312" s="428">
        <f t="shared" si="4"/>
        <v>0.29315068493150687</v>
      </c>
      <c r="J312" s="716">
        <v>30</v>
      </c>
    </row>
    <row r="313" spans="1:10" s="287" customFormat="1" x14ac:dyDescent="0.25">
      <c r="A313" s="431" t="s">
        <v>1203</v>
      </c>
      <c r="B313" s="426" t="s">
        <v>620</v>
      </c>
      <c r="C313" s="425" t="s">
        <v>1859</v>
      </c>
      <c r="D313" s="614" t="s">
        <v>2539</v>
      </c>
      <c r="E313" s="407" t="s">
        <v>1153</v>
      </c>
      <c r="F313" s="426">
        <v>365</v>
      </c>
      <c r="G313" s="427">
        <f>SUMIF(USEDRCT_Camping!C:C,INVENTORY!C:C,USEDRCT_Camping!R:R)</f>
        <v>49.333333333333336</v>
      </c>
      <c r="H313" s="426">
        <v>107</v>
      </c>
      <c r="I313" s="428">
        <f t="shared" si="4"/>
        <v>0.29315068493150687</v>
      </c>
      <c r="J313" s="716">
        <v>30</v>
      </c>
    </row>
    <row r="314" spans="1:10" s="287" customFormat="1" x14ac:dyDescent="0.25">
      <c r="A314" s="431" t="s">
        <v>1203</v>
      </c>
      <c r="B314" s="426" t="s">
        <v>621</v>
      </c>
      <c r="C314" s="425" t="s">
        <v>1860</v>
      </c>
      <c r="D314" s="614" t="s">
        <v>2539</v>
      </c>
      <c r="E314" s="407" t="s">
        <v>1153</v>
      </c>
      <c r="F314" s="426">
        <v>365</v>
      </c>
      <c r="G314" s="427">
        <f>SUMIF(USEDRCT_Camping!C:C,INVENTORY!C:C,USEDRCT_Camping!R:R)</f>
        <v>48</v>
      </c>
      <c r="H314" s="426">
        <v>85</v>
      </c>
      <c r="I314" s="428">
        <f t="shared" si="4"/>
        <v>0.23287671232876711</v>
      </c>
      <c r="J314" s="716">
        <v>30</v>
      </c>
    </row>
    <row r="315" spans="1:10" s="287" customFormat="1" x14ac:dyDescent="0.25">
      <c r="A315" s="431" t="s">
        <v>1203</v>
      </c>
      <c r="B315" s="426" t="s">
        <v>622</v>
      </c>
      <c r="C315" s="425" t="s">
        <v>1861</v>
      </c>
      <c r="D315" s="614" t="s">
        <v>2539</v>
      </c>
      <c r="E315" s="407" t="s">
        <v>1153</v>
      </c>
      <c r="F315" s="426">
        <v>365</v>
      </c>
      <c r="G315" s="427">
        <f>SUMIF(USEDRCT_Camping!C:C,INVENTORY!C:C,USEDRCT_Camping!R:R)</f>
        <v>70.090909090909093</v>
      </c>
      <c r="H315" s="426">
        <v>119</v>
      </c>
      <c r="I315" s="428">
        <f t="shared" si="4"/>
        <v>0.32602739726027397</v>
      </c>
      <c r="J315" s="716">
        <v>30</v>
      </c>
    </row>
    <row r="316" spans="1:10" s="287" customFormat="1" x14ac:dyDescent="0.25">
      <c r="A316" s="431" t="s">
        <v>1203</v>
      </c>
      <c r="B316" s="426" t="s">
        <v>623</v>
      </c>
      <c r="C316" s="425" t="s">
        <v>1862</v>
      </c>
      <c r="D316" s="614" t="s">
        <v>2539</v>
      </c>
      <c r="E316" s="407" t="s">
        <v>1153</v>
      </c>
      <c r="F316" s="426">
        <v>365</v>
      </c>
      <c r="G316" s="427">
        <f>SUMIF(USEDRCT_Camping!C:C,INVENTORY!C:C,USEDRCT_Camping!R:R)</f>
        <v>42</v>
      </c>
      <c r="H316" s="426">
        <v>106</v>
      </c>
      <c r="I316" s="428">
        <f t="shared" si="4"/>
        <v>0.29041095890410956</v>
      </c>
      <c r="J316" s="716">
        <v>30</v>
      </c>
    </row>
    <row r="317" spans="1:10" s="287" customFormat="1" ht="30" x14ac:dyDescent="0.25">
      <c r="A317" s="431" t="s">
        <v>1198</v>
      </c>
      <c r="B317" s="426" t="s">
        <v>156</v>
      </c>
      <c r="C317" s="425" t="s">
        <v>1522</v>
      </c>
      <c r="D317" s="614" t="s">
        <v>157</v>
      </c>
      <c r="E317" s="407" t="s">
        <v>1156</v>
      </c>
      <c r="F317" s="426">
        <v>365</v>
      </c>
      <c r="G317" s="427">
        <f>SUMIF(USEDRCT_Camping!C:C,INVENTORY!C:C,USEDRCT_Camping!R:R)</f>
        <v>64.428571428571431</v>
      </c>
      <c r="H317" s="426">
        <v>18</v>
      </c>
      <c r="I317" s="428">
        <f t="shared" si="4"/>
        <v>4.9315068493150684E-2</v>
      </c>
      <c r="J317" s="716">
        <v>45</v>
      </c>
    </row>
    <row r="318" spans="1:10" s="287" customFormat="1" ht="30" x14ac:dyDescent="0.25">
      <c r="A318" s="431" t="s">
        <v>1198</v>
      </c>
      <c r="B318" s="429" t="s">
        <v>177</v>
      </c>
      <c r="C318" s="425" t="s">
        <v>1549</v>
      </c>
      <c r="D318" s="615" t="s">
        <v>157</v>
      </c>
      <c r="E318" s="407" t="s">
        <v>1156</v>
      </c>
      <c r="F318" s="426">
        <v>365</v>
      </c>
      <c r="G318" s="427">
        <f>SUMIF(USEDRCT_Camping!C:C,INVENTORY!C:C,USEDRCT_Camping!R:R)</f>
        <v>190.25</v>
      </c>
      <c r="H318" s="429">
        <v>187</v>
      </c>
      <c r="I318" s="428">
        <f t="shared" si="4"/>
        <v>0.51232876712328768</v>
      </c>
      <c r="J318" s="716">
        <v>45</v>
      </c>
    </row>
    <row r="319" spans="1:10" s="287" customFormat="1" ht="30" x14ac:dyDescent="0.25">
      <c r="A319" s="431" t="s">
        <v>1198</v>
      </c>
      <c r="B319" s="429" t="s">
        <v>180</v>
      </c>
      <c r="C319" s="425" t="s">
        <v>1551</v>
      </c>
      <c r="D319" s="615" t="s">
        <v>157</v>
      </c>
      <c r="E319" s="407" t="s">
        <v>1156</v>
      </c>
      <c r="F319" s="426">
        <v>365</v>
      </c>
      <c r="G319" s="427">
        <f>SUMIF(USEDRCT_Camping!C:C,INVENTORY!C:C,USEDRCT_Camping!R:R)</f>
        <v>268.5</v>
      </c>
      <c r="H319" s="429">
        <v>190</v>
      </c>
      <c r="I319" s="428">
        <f t="shared" si="4"/>
        <v>0.52054794520547942</v>
      </c>
      <c r="J319" s="716">
        <v>45</v>
      </c>
    </row>
    <row r="320" spans="1:10" s="287" customFormat="1" ht="30" x14ac:dyDescent="0.25">
      <c r="A320" s="431" t="s">
        <v>2544</v>
      </c>
      <c r="B320" s="426" t="s">
        <v>348</v>
      </c>
      <c r="C320" s="425" t="s">
        <v>2105</v>
      </c>
      <c r="D320" s="614" t="s">
        <v>157</v>
      </c>
      <c r="E320" s="407" t="s">
        <v>1156</v>
      </c>
      <c r="F320" s="426">
        <v>365</v>
      </c>
      <c r="G320" s="427">
        <f>SUMIF(USEDRCT_Camping!C:C,INVENTORY!C:C,USEDRCT_Camping!R:R)</f>
        <v>46</v>
      </c>
      <c r="H320" s="426">
        <v>49</v>
      </c>
      <c r="I320" s="428">
        <f t="shared" si="4"/>
        <v>0.13424657534246576</v>
      </c>
      <c r="J320" s="716">
        <v>50</v>
      </c>
    </row>
    <row r="321" spans="1:10" s="287" customFormat="1" ht="30" x14ac:dyDescent="0.25">
      <c r="A321" s="431" t="s">
        <v>2544</v>
      </c>
      <c r="B321" s="426" t="s">
        <v>349</v>
      </c>
      <c r="C321" s="425" t="s">
        <v>2106</v>
      </c>
      <c r="D321" s="614" t="s">
        <v>157</v>
      </c>
      <c r="E321" s="407" t="s">
        <v>1156</v>
      </c>
      <c r="F321" s="426">
        <v>365</v>
      </c>
      <c r="G321" s="427">
        <f>SUMIF(USEDRCT_Camping!C:C,INVENTORY!C:C,USEDRCT_Camping!R:R)</f>
        <v>403.66666666666669</v>
      </c>
      <c r="H321" s="426">
        <v>77</v>
      </c>
      <c r="I321" s="428">
        <f t="shared" si="4"/>
        <v>0.21095890410958903</v>
      </c>
      <c r="J321" s="716">
        <v>50</v>
      </c>
    </row>
    <row r="322" spans="1:10" s="287" customFormat="1" ht="30" x14ac:dyDescent="0.25">
      <c r="A322" s="431" t="s">
        <v>2544</v>
      </c>
      <c r="B322" s="426" t="s">
        <v>350</v>
      </c>
      <c r="C322" s="430" t="s">
        <v>2476</v>
      </c>
      <c r="D322" s="614" t="s">
        <v>157</v>
      </c>
      <c r="E322" s="407" t="s">
        <v>1156</v>
      </c>
      <c r="F322" s="426">
        <v>365</v>
      </c>
      <c r="G322" s="427">
        <f>SUMIF(USEDRCT_Camping!C:C,INVENTORY!C:C,USEDRCT_Camping!R:R)</f>
        <v>0</v>
      </c>
      <c r="H322" s="426">
        <v>4</v>
      </c>
      <c r="I322" s="428">
        <f t="shared" si="4"/>
        <v>1.0958904109589041E-2</v>
      </c>
      <c r="J322" s="716">
        <v>50</v>
      </c>
    </row>
    <row r="323" spans="1:10" s="287" customFormat="1" ht="30" x14ac:dyDescent="0.25">
      <c r="A323" s="431" t="s">
        <v>2544</v>
      </c>
      <c r="B323" s="426" t="s">
        <v>403</v>
      </c>
      <c r="C323" s="430" t="s">
        <v>2477</v>
      </c>
      <c r="D323" s="614" t="s">
        <v>157</v>
      </c>
      <c r="E323" s="407" t="s">
        <v>1156</v>
      </c>
      <c r="F323" s="426">
        <v>365</v>
      </c>
      <c r="G323" s="427">
        <f>SUMIF(USEDRCT_Camping!C:C,INVENTORY!C:C,USEDRCT_Camping!R:R)</f>
        <v>0</v>
      </c>
      <c r="H323" s="426">
        <v>4</v>
      </c>
      <c r="I323" s="428">
        <f t="shared" ref="I323:I386" si="5">H323/F323</f>
        <v>1.0958904109589041E-2</v>
      </c>
      <c r="J323" s="716">
        <v>50</v>
      </c>
    </row>
    <row r="324" spans="1:10" s="287" customFormat="1" ht="30" x14ac:dyDescent="0.25">
      <c r="A324" s="431" t="s">
        <v>2544</v>
      </c>
      <c r="B324" s="426" t="s">
        <v>409</v>
      </c>
      <c r="C324" s="430" t="s">
        <v>2102</v>
      </c>
      <c r="D324" s="614" t="s">
        <v>157</v>
      </c>
      <c r="E324" s="407" t="s">
        <v>1156</v>
      </c>
      <c r="F324" s="426">
        <v>365</v>
      </c>
      <c r="G324" s="427">
        <f>SUMIF(USEDRCT_Camping!C:C,INVENTORY!C:C,USEDRCT_Camping!R:R)</f>
        <v>313.39999999999998</v>
      </c>
      <c r="H324" s="426">
        <v>14</v>
      </c>
      <c r="I324" s="428">
        <f t="shared" si="5"/>
        <v>3.8356164383561646E-2</v>
      </c>
      <c r="J324" s="716">
        <v>50</v>
      </c>
    </row>
    <row r="325" spans="1:10" s="287" customFormat="1" ht="30" x14ac:dyDescent="0.25">
      <c r="A325" s="431" t="s">
        <v>2544</v>
      </c>
      <c r="B325" s="426" t="s">
        <v>410</v>
      </c>
      <c r="C325" s="430" t="s">
        <v>2103</v>
      </c>
      <c r="D325" s="614" t="s">
        <v>157</v>
      </c>
      <c r="E325" s="407" t="s">
        <v>1156</v>
      </c>
      <c r="F325" s="426">
        <v>365</v>
      </c>
      <c r="G325" s="427">
        <f>SUMIF(USEDRCT_Camping!C:C,INVENTORY!C:C,USEDRCT_Camping!R:R)</f>
        <v>788.83333333333337</v>
      </c>
      <c r="H325" s="426">
        <v>61</v>
      </c>
      <c r="I325" s="428">
        <f t="shared" si="5"/>
        <v>0.16712328767123288</v>
      </c>
      <c r="J325" s="716">
        <v>50</v>
      </c>
    </row>
    <row r="326" spans="1:10" s="287" customFormat="1" ht="30" x14ac:dyDescent="0.25">
      <c r="A326" s="431" t="s">
        <v>1219</v>
      </c>
      <c r="B326" s="426" t="s">
        <v>212</v>
      </c>
      <c r="C326" s="430" t="s">
        <v>2323</v>
      </c>
      <c r="D326" s="455" t="s">
        <v>157</v>
      </c>
      <c r="E326" s="407" t="s">
        <v>1156</v>
      </c>
      <c r="F326" s="426">
        <v>365</v>
      </c>
      <c r="G326" s="427">
        <f>SUMIF(USEDRCT_Camping!C:C,INVENTORY!C:C,USEDRCT_Camping!R:R)</f>
        <v>174.58333333333334</v>
      </c>
      <c r="H326" s="426">
        <v>54</v>
      </c>
      <c r="I326" s="428">
        <f t="shared" si="5"/>
        <v>0.14794520547945206</v>
      </c>
      <c r="J326" s="716">
        <v>45</v>
      </c>
    </row>
    <row r="327" spans="1:10" s="287" customFormat="1" ht="30" x14ac:dyDescent="0.25">
      <c r="A327" s="431" t="s">
        <v>1219</v>
      </c>
      <c r="B327" s="426" t="s">
        <v>223</v>
      </c>
      <c r="C327" s="430" t="s">
        <v>2324</v>
      </c>
      <c r="D327" s="455" t="s">
        <v>157</v>
      </c>
      <c r="E327" s="407" t="s">
        <v>1156</v>
      </c>
      <c r="F327" s="426">
        <v>365</v>
      </c>
      <c r="G327" s="427">
        <f>SUMIF(USEDRCT_Camping!C:C,INVENTORY!C:C,USEDRCT_Camping!R:R)</f>
        <v>235.41666666666666</v>
      </c>
      <c r="H327" s="426">
        <v>253</v>
      </c>
      <c r="I327" s="428">
        <f t="shared" si="5"/>
        <v>0.69315068493150689</v>
      </c>
      <c r="J327" s="716">
        <v>45</v>
      </c>
    </row>
    <row r="328" spans="1:10" s="287" customFormat="1" ht="30" x14ac:dyDescent="0.25">
      <c r="A328" s="431" t="s">
        <v>1219</v>
      </c>
      <c r="B328" s="426" t="s">
        <v>226</v>
      </c>
      <c r="C328" s="430" t="s">
        <v>2325</v>
      </c>
      <c r="D328" s="455" t="s">
        <v>157</v>
      </c>
      <c r="E328" s="407" t="s">
        <v>1156</v>
      </c>
      <c r="F328" s="426">
        <v>365</v>
      </c>
      <c r="G328" s="427">
        <f>SUMIF(USEDRCT_Camping!C:C,INVENTORY!C:C,USEDRCT_Camping!R:R)</f>
        <v>189.33333333333334</v>
      </c>
      <c r="H328" s="426">
        <v>258</v>
      </c>
      <c r="I328" s="428">
        <f t="shared" si="5"/>
        <v>0.70684931506849313</v>
      </c>
      <c r="J328" s="716">
        <v>45</v>
      </c>
    </row>
    <row r="329" spans="1:10" s="287" customFormat="1" ht="30" x14ac:dyDescent="0.25">
      <c r="A329" s="431" t="s">
        <v>1219</v>
      </c>
      <c r="B329" s="426" t="s">
        <v>501</v>
      </c>
      <c r="C329" s="430" t="s">
        <v>2257</v>
      </c>
      <c r="D329" s="455" t="s">
        <v>157</v>
      </c>
      <c r="E329" s="407" t="s">
        <v>1156</v>
      </c>
      <c r="F329" s="426">
        <v>365</v>
      </c>
      <c r="G329" s="427">
        <f>SUMIF(USEDRCT_Camping!C:C,INVENTORY!C:C,USEDRCT_Camping!R:R)</f>
        <v>371.33333333333331</v>
      </c>
      <c r="H329" s="426">
        <v>321</v>
      </c>
      <c r="I329" s="428">
        <f t="shared" si="5"/>
        <v>0.8794520547945206</v>
      </c>
      <c r="J329" s="716">
        <v>45</v>
      </c>
    </row>
    <row r="330" spans="1:10" s="287" customFormat="1" ht="30" x14ac:dyDescent="0.25">
      <c r="A330" s="431" t="s">
        <v>1219</v>
      </c>
      <c r="B330" s="426" t="s">
        <v>502</v>
      </c>
      <c r="C330" s="430" t="s">
        <v>2258</v>
      </c>
      <c r="D330" s="455" t="s">
        <v>157</v>
      </c>
      <c r="E330" s="407" t="s">
        <v>1156</v>
      </c>
      <c r="F330" s="426">
        <v>365</v>
      </c>
      <c r="G330" s="427">
        <f>SUMIF(USEDRCT_Camping!C:C,INVENTORY!C:C,USEDRCT_Camping!R:R)</f>
        <v>264.25</v>
      </c>
      <c r="H330" s="426">
        <v>302</v>
      </c>
      <c r="I330" s="428">
        <f t="shared" si="5"/>
        <v>0.82739726027397265</v>
      </c>
      <c r="J330" s="716">
        <v>45</v>
      </c>
    </row>
    <row r="331" spans="1:10" s="287" customFormat="1" ht="30" x14ac:dyDescent="0.25">
      <c r="A331" s="431" t="s">
        <v>1219</v>
      </c>
      <c r="B331" s="426" t="s">
        <v>503</v>
      </c>
      <c r="C331" s="430" t="s">
        <v>2259</v>
      </c>
      <c r="D331" s="455" t="s">
        <v>157</v>
      </c>
      <c r="E331" s="407" t="s">
        <v>1156</v>
      </c>
      <c r="F331" s="426">
        <v>365</v>
      </c>
      <c r="G331" s="427">
        <f>SUMIF(USEDRCT_Camping!C:C,INVENTORY!C:C,USEDRCT_Camping!R:R)</f>
        <v>288.41666666666669</v>
      </c>
      <c r="H331" s="426">
        <v>313</v>
      </c>
      <c r="I331" s="428">
        <f t="shared" si="5"/>
        <v>0.8575342465753425</v>
      </c>
      <c r="J331" s="716">
        <v>45</v>
      </c>
    </row>
    <row r="332" spans="1:10" s="287" customFormat="1" ht="30" x14ac:dyDescent="0.25">
      <c r="A332" s="431" t="s">
        <v>1219</v>
      </c>
      <c r="B332" s="426" t="s">
        <v>504</v>
      </c>
      <c r="C332" s="430" t="s">
        <v>2260</v>
      </c>
      <c r="D332" s="455" t="s">
        <v>157</v>
      </c>
      <c r="E332" s="407" t="s">
        <v>1156</v>
      </c>
      <c r="F332" s="426">
        <v>365</v>
      </c>
      <c r="G332" s="427">
        <f>SUMIF(USEDRCT_Camping!C:C,INVENTORY!C:C,USEDRCT_Camping!R:R)</f>
        <v>282</v>
      </c>
      <c r="H332" s="426">
        <v>297</v>
      </c>
      <c r="I332" s="428">
        <f t="shared" si="5"/>
        <v>0.81369863013698629</v>
      </c>
      <c r="J332" s="716">
        <v>45</v>
      </c>
    </row>
    <row r="333" spans="1:10" s="287" customFormat="1" ht="30" x14ac:dyDescent="0.25">
      <c r="A333" s="431" t="s">
        <v>1219</v>
      </c>
      <c r="B333" s="426" t="s">
        <v>505</v>
      </c>
      <c r="C333" s="430" t="s">
        <v>2261</v>
      </c>
      <c r="D333" s="455" t="s">
        <v>157</v>
      </c>
      <c r="E333" s="407" t="s">
        <v>1156</v>
      </c>
      <c r="F333" s="426">
        <v>365</v>
      </c>
      <c r="G333" s="427">
        <f>SUMIF(USEDRCT_Camping!C:C,INVENTORY!C:C,USEDRCT_Camping!R:R)</f>
        <v>290.83333333333331</v>
      </c>
      <c r="H333" s="426">
        <v>314</v>
      </c>
      <c r="I333" s="428">
        <f t="shared" si="5"/>
        <v>0.86027397260273974</v>
      </c>
      <c r="J333" s="716">
        <v>45</v>
      </c>
    </row>
    <row r="334" spans="1:10" s="287" customFormat="1" ht="30" x14ac:dyDescent="0.25">
      <c r="A334" s="431" t="s">
        <v>1219</v>
      </c>
      <c r="B334" s="426" t="s">
        <v>506</v>
      </c>
      <c r="C334" s="430" t="s">
        <v>2262</v>
      </c>
      <c r="D334" s="455" t="s">
        <v>157</v>
      </c>
      <c r="E334" s="407" t="s">
        <v>1156</v>
      </c>
      <c r="F334" s="426">
        <v>365</v>
      </c>
      <c r="G334" s="427">
        <f>SUMIF(USEDRCT_Camping!C:C,INVENTORY!C:C,USEDRCT_Camping!R:R)</f>
        <v>272.25</v>
      </c>
      <c r="H334" s="426">
        <v>296</v>
      </c>
      <c r="I334" s="428">
        <f t="shared" si="5"/>
        <v>0.81095890410958904</v>
      </c>
      <c r="J334" s="716">
        <v>45</v>
      </c>
    </row>
    <row r="335" spans="1:10" s="287" customFormat="1" ht="30" x14ac:dyDescent="0.25">
      <c r="A335" s="431" t="s">
        <v>1219</v>
      </c>
      <c r="B335" s="426" t="s">
        <v>507</v>
      </c>
      <c r="C335" s="430" t="s">
        <v>2263</v>
      </c>
      <c r="D335" s="455" t="s">
        <v>157</v>
      </c>
      <c r="E335" s="407" t="s">
        <v>1156</v>
      </c>
      <c r="F335" s="426">
        <v>365</v>
      </c>
      <c r="G335" s="427">
        <f>SUMIF(USEDRCT_Camping!C:C,INVENTORY!C:C,USEDRCT_Camping!R:R)</f>
        <v>283.25</v>
      </c>
      <c r="H335" s="426">
        <v>306</v>
      </c>
      <c r="I335" s="428">
        <f t="shared" si="5"/>
        <v>0.83835616438356164</v>
      </c>
      <c r="J335" s="716">
        <v>45</v>
      </c>
    </row>
    <row r="336" spans="1:10" s="287" customFormat="1" ht="30" x14ac:dyDescent="0.25">
      <c r="A336" s="431" t="s">
        <v>1219</v>
      </c>
      <c r="B336" s="426" t="s">
        <v>508</v>
      </c>
      <c r="C336" s="430" t="s">
        <v>2264</v>
      </c>
      <c r="D336" s="455" t="s">
        <v>157</v>
      </c>
      <c r="E336" s="407" t="s">
        <v>1156</v>
      </c>
      <c r="F336" s="426">
        <v>365</v>
      </c>
      <c r="G336" s="427">
        <f>SUMIF(USEDRCT_Camping!C:C,INVENTORY!C:C,USEDRCT_Camping!R:R)</f>
        <v>281.08333333333331</v>
      </c>
      <c r="H336" s="426">
        <v>295</v>
      </c>
      <c r="I336" s="428">
        <f t="shared" si="5"/>
        <v>0.80821917808219179</v>
      </c>
      <c r="J336" s="716">
        <v>45</v>
      </c>
    </row>
    <row r="337" spans="1:10" s="287" customFormat="1" ht="30" x14ac:dyDescent="0.25">
      <c r="A337" s="431" t="s">
        <v>1219</v>
      </c>
      <c r="B337" s="426" t="s">
        <v>509</v>
      </c>
      <c r="C337" s="430" t="s">
        <v>2265</v>
      </c>
      <c r="D337" s="455" t="s">
        <v>157</v>
      </c>
      <c r="E337" s="407" t="s">
        <v>1156</v>
      </c>
      <c r="F337" s="426">
        <v>365</v>
      </c>
      <c r="G337" s="427">
        <f>SUMIF(USEDRCT_Camping!C:C,INVENTORY!C:C,USEDRCT_Camping!R:R)</f>
        <v>285.25</v>
      </c>
      <c r="H337" s="426">
        <v>286</v>
      </c>
      <c r="I337" s="428">
        <f t="shared" si="5"/>
        <v>0.78356164383561644</v>
      </c>
      <c r="J337" s="716">
        <v>45</v>
      </c>
    </row>
    <row r="338" spans="1:10" s="287" customFormat="1" ht="30" x14ac:dyDescent="0.25">
      <c r="A338" s="431" t="s">
        <v>1219</v>
      </c>
      <c r="B338" s="426" t="s">
        <v>510</v>
      </c>
      <c r="C338" s="430" t="s">
        <v>2266</v>
      </c>
      <c r="D338" s="455" t="s">
        <v>157</v>
      </c>
      <c r="E338" s="407" t="s">
        <v>1156</v>
      </c>
      <c r="F338" s="426">
        <v>365</v>
      </c>
      <c r="G338" s="427">
        <f>SUMIF(USEDRCT_Camping!C:C,INVENTORY!C:C,USEDRCT_Camping!R:R)</f>
        <v>287.66666666666669</v>
      </c>
      <c r="H338" s="426">
        <v>305</v>
      </c>
      <c r="I338" s="428">
        <f t="shared" si="5"/>
        <v>0.83561643835616439</v>
      </c>
      <c r="J338" s="716">
        <v>45</v>
      </c>
    </row>
    <row r="339" spans="1:10" s="287" customFormat="1" ht="30" x14ac:dyDescent="0.25">
      <c r="A339" s="431" t="s">
        <v>1219</v>
      </c>
      <c r="B339" s="426" t="s">
        <v>511</v>
      </c>
      <c r="C339" s="430" t="s">
        <v>2267</v>
      </c>
      <c r="D339" s="455" t="s">
        <v>157</v>
      </c>
      <c r="E339" s="407" t="s">
        <v>1156</v>
      </c>
      <c r="F339" s="426">
        <v>365</v>
      </c>
      <c r="G339" s="427">
        <f>SUMIF(USEDRCT_Camping!C:C,INVENTORY!C:C,USEDRCT_Camping!R:R)</f>
        <v>284.25</v>
      </c>
      <c r="H339" s="426">
        <v>281</v>
      </c>
      <c r="I339" s="428">
        <f t="shared" si="5"/>
        <v>0.76986301369863008</v>
      </c>
      <c r="J339" s="716">
        <v>45</v>
      </c>
    </row>
    <row r="340" spans="1:10" s="287" customFormat="1" ht="30" x14ac:dyDescent="0.25">
      <c r="A340" s="431" t="s">
        <v>1219</v>
      </c>
      <c r="B340" s="426" t="s">
        <v>512</v>
      </c>
      <c r="C340" s="430" t="s">
        <v>2268</v>
      </c>
      <c r="D340" s="455" t="s">
        <v>157</v>
      </c>
      <c r="E340" s="407" t="s">
        <v>1156</v>
      </c>
      <c r="F340" s="426">
        <v>365</v>
      </c>
      <c r="G340" s="427">
        <f>SUMIF(USEDRCT_Camping!C:C,INVENTORY!C:C,USEDRCT_Camping!R:R)</f>
        <v>293</v>
      </c>
      <c r="H340" s="426">
        <v>290</v>
      </c>
      <c r="I340" s="428">
        <f t="shared" si="5"/>
        <v>0.79452054794520544</v>
      </c>
      <c r="J340" s="716">
        <v>45</v>
      </c>
    </row>
    <row r="341" spans="1:10" s="287" customFormat="1" ht="30" x14ac:dyDescent="0.25">
      <c r="A341" s="431" t="s">
        <v>1219</v>
      </c>
      <c r="B341" s="426" t="s">
        <v>519</v>
      </c>
      <c r="C341" s="430" t="s">
        <v>2275</v>
      </c>
      <c r="D341" s="455" t="s">
        <v>157</v>
      </c>
      <c r="E341" s="407" t="s">
        <v>1156</v>
      </c>
      <c r="F341" s="426">
        <v>365</v>
      </c>
      <c r="G341" s="427">
        <f>SUMIF(USEDRCT_Camping!C:C,INVENTORY!C:C,USEDRCT_Camping!R:R)</f>
        <v>348.91666666666669</v>
      </c>
      <c r="H341" s="426">
        <v>247</v>
      </c>
      <c r="I341" s="428">
        <f t="shared" si="5"/>
        <v>0.67671232876712328</v>
      </c>
      <c r="J341" s="716">
        <v>45</v>
      </c>
    </row>
    <row r="342" spans="1:10" s="287" customFormat="1" ht="30" x14ac:dyDescent="0.25">
      <c r="A342" s="431" t="s">
        <v>1219</v>
      </c>
      <c r="B342" s="426" t="s">
        <v>520</v>
      </c>
      <c r="C342" s="430" t="s">
        <v>2276</v>
      </c>
      <c r="D342" s="455" t="s">
        <v>157</v>
      </c>
      <c r="E342" s="407" t="s">
        <v>1156</v>
      </c>
      <c r="F342" s="426">
        <v>365</v>
      </c>
      <c r="G342" s="427">
        <f>SUMIF(USEDRCT_Camping!C:C,INVENTORY!C:C,USEDRCT_Camping!R:R)</f>
        <v>307.91666666666669</v>
      </c>
      <c r="H342" s="426">
        <v>279</v>
      </c>
      <c r="I342" s="428">
        <f t="shared" si="5"/>
        <v>0.76438356164383559</v>
      </c>
      <c r="J342" s="716">
        <v>45</v>
      </c>
    </row>
    <row r="343" spans="1:10" s="287" customFormat="1" ht="30" x14ac:dyDescent="0.25">
      <c r="A343" s="431" t="s">
        <v>1219</v>
      </c>
      <c r="B343" s="426" t="s">
        <v>521</v>
      </c>
      <c r="C343" s="430" t="s">
        <v>2277</v>
      </c>
      <c r="D343" s="455" t="s">
        <v>157</v>
      </c>
      <c r="E343" s="407" t="s">
        <v>1156</v>
      </c>
      <c r="F343" s="426">
        <v>365</v>
      </c>
      <c r="G343" s="427">
        <f>SUMIF(USEDRCT_Camping!C:C,INVENTORY!C:C,USEDRCT_Camping!R:R)</f>
        <v>307.08333333333331</v>
      </c>
      <c r="H343" s="426">
        <v>286</v>
      </c>
      <c r="I343" s="428">
        <f t="shared" si="5"/>
        <v>0.78356164383561644</v>
      </c>
      <c r="J343" s="716">
        <v>45</v>
      </c>
    </row>
    <row r="344" spans="1:10" s="287" customFormat="1" ht="30" x14ac:dyDescent="0.25">
      <c r="A344" s="431" t="s">
        <v>1219</v>
      </c>
      <c r="B344" s="426" t="s">
        <v>522</v>
      </c>
      <c r="C344" s="430" t="s">
        <v>2278</v>
      </c>
      <c r="D344" s="455" t="s">
        <v>157</v>
      </c>
      <c r="E344" s="407" t="s">
        <v>1156</v>
      </c>
      <c r="F344" s="426">
        <v>365</v>
      </c>
      <c r="G344" s="427">
        <f>SUMIF(USEDRCT_Camping!C:C,INVENTORY!C:C,USEDRCT_Camping!R:R)</f>
        <v>283.91666666666669</v>
      </c>
      <c r="H344" s="426">
        <v>282</v>
      </c>
      <c r="I344" s="428">
        <f t="shared" si="5"/>
        <v>0.77260273972602744</v>
      </c>
      <c r="J344" s="716">
        <v>45</v>
      </c>
    </row>
    <row r="345" spans="1:10" s="287" customFormat="1" ht="30" x14ac:dyDescent="0.25">
      <c r="A345" s="431" t="s">
        <v>1219</v>
      </c>
      <c r="B345" s="426" t="s">
        <v>523</v>
      </c>
      <c r="C345" s="430" t="s">
        <v>2279</v>
      </c>
      <c r="D345" s="455" t="s">
        <v>157</v>
      </c>
      <c r="E345" s="407" t="s">
        <v>1156</v>
      </c>
      <c r="F345" s="426">
        <v>365</v>
      </c>
      <c r="G345" s="427">
        <f>SUMIF(USEDRCT_Camping!C:C,INVENTORY!C:C,USEDRCT_Camping!R:R)</f>
        <v>261.91666666666669</v>
      </c>
      <c r="H345" s="426">
        <v>273</v>
      </c>
      <c r="I345" s="428">
        <f t="shared" si="5"/>
        <v>0.74794520547945209</v>
      </c>
      <c r="J345" s="716">
        <v>45</v>
      </c>
    </row>
    <row r="346" spans="1:10" s="287" customFormat="1" ht="30" x14ac:dyDescent="0.25">
      <c r="A346" s="431" t="s">
        <v>1219</v>
      </c>
      <c r="B346" s="426" t="s">
        <v>524</v>
      </c>
      <c r="C346" s="430" t="s">
        <v>2280</v>
      </c>
      <c r="D346" s="455" t="s">
        <v>157</v>
      </c>
      <c r="E346" s="407" t="s">
        <v>1156</v>
      </c>
      <c r="F346" s="426">
        <v>365</v>
      </c>
      <c r="G346" s="427">
        <f>SUMIF(USEDRCT_Camping!C:C,INVENTORY!C:C,USEDRCT_Camping!R:R)</f>
        <v>301.5</v>
      </c>
      <c r="H346" s="426">
        <v>306</v>
      </c>
      <c r="I346" s="428">
        <f t="shared" si="5"/>
        <v>0.83835616438356164</v>
      </c>
      <c r="J346" s="716">
        <v>45</v>
      </c>
    </row>
    <row r="347" spans="1:10" s="287" customFormat="1" ht="30" x14ac:dyDescent="0.25">
      <c r="A347" s="431" t="s">
        <v>1219</v>
      </c>
      <c r="B347" s="426" t="s">
        <v>525</v>
      </c>
      <c r="C347" s="430" t="s">
        <v>2281</v>
      </c>
      <c r="D347" s="455" t="s">
        <v>157</v>
      </c>
      <c r="E347" s="407" t="s">
        <v>1156</v>
      </c>
      <c r="F347" s="426">
        <v>365</v>
      </c>
      <c r="G347" s="427">
        <f>SUMIF(USEDRCT_Camping!C:C,INVENTORY!C:C,USEDRCT_Camping!R:R)</f>
        <v>281.41666666666669</v>
      </c>
      <c r="H347" s="426">
        <v>294</v>
      </c>
      <c r="I347" s="428">
        <f t="shared" si="5"/>
        <v>0.80547945205479454</v>
      </c>
      <c r="J347" s="716">
        <v>45</v>
      </c>
    </row>
    <row r="348" spans="1:10" s="287" customFormat="1" ht="30" x14ac:dyDescent="0.25">
      <c r="A348" s="431" t="s">
        <v>1219</v>
      </c>
      <c r="B348" s="426" t="s">
        <v>530</v>
      </c>
      <c r="C348" s="430" t="s">
        <v>2286</v>
      </c>
      <c r="D348" s="455" t="s">
        <v>157</v>
      </c>
      <c r="E348" s="407" t="s">
        <v>1156</v>
      </c>
      <c r="F348" s="426">
        <v>365</v>
      </c>
      <c r="G348" s="427">
        <f>SUMIF(USEDRCT_Camping!C:C,INVENTORY!C:C,USEDRCT_Camping!R:R)</f>
        <v>288.58333333333331</v>
      </c>
      <c r="H348" s="426">
        <v>282</v>
      </c>
      <c r="I348" s="428">
        <f t="shared" si="5"/>
        <v>0.77260273972602744</v>
      </c>
      <c r="J348" s="716">
        <v>45</v>
      </c>
    </row>
    <row r="349" spans="1:10" s="287" customFormat="1" ht="30" x14ac:dyDescent="0.25">
      <c r="A349" s="431" t="s">
        <v>1219</v>
      </c>
      <c r="B349" s="426" t="s">
        <v>531</v>
      </c>
      <c r="C349" s="430" t="s">
        <v>2287</v>
      </c>
      <c r="D349" s="455" t="s">
        <v>157</v>
      </c>
      <c r="E349" s="407" t="s">
        <v>1156</v>
      </c>
      <c r="F349" s="426">
        <v>365</v>
      </c>
      <c r="G349" s="427">
        <f>SUMIF(USEDRCT_Camping!C:C,INVENTORY!C:C,USEDRCT_Camping!R:R)</f>
        <v>271.08333333333331</v>
      </c>
      <c r="H349" s="426">
        <v>263</v>
      </c>
      <c r="I349" s="428">
        <f t="shared" si="5"/>
        <v>0.72054794520547949</v>
      </c>
      <c r="J349" s="716">
        <v>45</v>
      </c>
    </row>
    <row r="350" spans="1:10" s="287" customFormat="1" ht="30" x14ac:dyDescent="0.25">
      <c r="A350" s="431" t="s">
        <v>1219</v>
      </c>
      <c r="B350" s="426" t="s">
        <v>532</v>
      </c>
      <c r="C350" s="430" t="s">
        <v>2288</v>
      </c>
      <c r="D350" s="455" t="s">
        <v>157</v>
      </c>
      <c r="E350" s="407" t="s">
        <v>1156</v>
      </c>
      <c r="F350" s="426">
        <v>365</v>
      </c>
      <c r="G350" s="427">
        <f>SUMIF(USEDRCT_Camping!C:C,INVENTORY!C:C,USEDRCT_Camping!R:R)</f>
        <v>315.66666666666669</v>
      </c>
      <c r="H350" s="426">
        <v>285</v>
      </c>
      <c r="I350" s="428">
        <f t="shared" si="5"/>
        <v>0.78082191780821919</v>
      </c>
      <c r="J350" s="716">
        <v>45</v>
      </c>
    </row>
    <row r="351" spans="1:10" s="287" customFormat="1" ht="30" x14ac:dyDescent="0.25">
      <c r="A351" s="431" t="s">
        <v>1219</v>
      </c>
      <c r="B351" s="426" t="s">
        <v>533</v>
      </c>
      <c r="C351" s="430" t="s">
        <v>2289</v>
      </c>
      <c r="D351" s="455" t="s">
        <v>157</v>
      </c>
      <c r="E351" s="407" t="s">
        <v>1156</v>
      </c>
      <c r="F351" s="426">
        <v>365</v>
      </c>
      <c r="G351" s="427">
        <f>SUMIF(USEDRCT_Camping!C:C,INVENTORY!C:C,USEDRCT_Camping!R:R)</f>
        <v>310.5</v>
      </c>
      <c r="H351" s="426">
        <v>263</v>
      </c>
      <c r="I351" s="428">
        <f t="shared" si="5"/>
        <v>0.72054794520547949</v>
      </c>
      <c r="J351" s="716">
        <v>45</v>
      </c>
    </row>
    <row r="352" spans="1:10" s="287" customFormat="1" ht="30" x14ac:dyDescent="0.25">
      <c r="A352" s="431" t="s">
        <v>1219</v>
      </c>
      <c r="B352" s="426" t="s">
        <v>534</v>
      </c>
      <c r="C352" s="430" t="s">
        <v>2290</v>
      </c>
      <c r="D352" s="455" t="s">
        <v>157</v>
      </c>
      <c r="E352" s="407" t="s">
        <v>1156</v>
      </c>
      <c r="F352" s="426">
        <v>365</v>
      </c>
      <c r="G352" s="427">
        <f>SUMIF(USEDRCT_Camping!C:C,INVENTORY!C:C,USEDRCT_Camping!R:R)</f>
        <v>234.91666666666666</v>
      </c>
      <c r="H352" s="426">
        <v>248</v>
      </c>
      <c r="I352" s="428">
        <f t="shared" si="5"/>
        <v>0.67945205479452053</v>
      </c>
      <c r="J352" s="716">
        <v>45</v>
      </c>
    </row>
    <row r="353" spans="1:10" s="287" customFormat="1" ht="30" x14ac:dyDescent="0.25">
      <c r="A353" s="431" t="s">
        <v>1219</v>
      </c>
      <c r="B353" s="426" t="s">
        <v>535</v>
      </c>
      <c r="C353" s="430" t="s">
        <v>2291</v>
      </c>
      <c r="D353" s="455" t="s">
        <v>157</v>
      </c>
      <c r="E353" s="407" t="s">
        <v>1156</v>
      </c>
      <c r="F353" s="426">
        <v>365</v>
      </c>
      <c r="G353" s="427">
        <f>SUMIF(USEDRCT_Camping!C:C,INVENTORY!C:C,USEDRCT_Camping!R:R)</f>
        <v>225.58333333333334</v>
      </c>
      <c r="H353" s="426">
        <v>264</v>
      </c>
      <c r="I353" s="428">
        <f t="shared" si="5"/>
        <v>0.72328767123287674</v>
      </c>
      <c r="J353" s="716">
        <v>45</v>
      </c>
    </row>
    <row r="354" spans="1:10" s="287" customFormat="1" ht="30" x14ac:dyDescent="0.25">
      <c r="A354" s="431" t="s">
        <v>1219</v>
      </c>
      <c r="B354" s="426" t="s">
        <v>536</v>
      </c>
      <c r="C354" s="430" t="s">
        <v>2292</v>
      </c>
      <c r="D354" s="455" t="s">
        <v>157</v>
      </c>
      <c r="E354" s="407" t="s">
        <v>1156</v>
      </c>
      <c r="F354" s="426">
        <v>365</v>
      </c>
      <c r="G354" s="427">
        <f>SUMIF(USEDRCT_Camping!C:C,INVENTORY!C:C,USEDRCT_Camping!R:R)</f>
        <v>378.41666666666669</v>
      </c>
      <c r="H354" s="426">
        <v>272</v>
      </c>
      <c r="I354" s="428">
        <f t="shared" si="5"/>
        <v>0.74520547945205484</v>
      </c>
      <c r="J354" s="716">
        <v>45</v>
      </c>
    </row>
    <row r="355" spans="1:10" s="287" customFormat="1" ht="30" x14ac:dyDescent="0.25">
      <c r="A355" s="431" t="s">
        <v>1219</v>
      </c>
      <c r="B355" s="426" t="s">
        <v>537</v>
      </c>
      <c r="C355" s="430" t="s">
        <v>2293</v>
      </c>
      <c r="D355" s="455" t="s">
        <v>157</v>
      </c>
      <c r="E355" s="407" t="s">
        <v>1156</v>
      </c>
      <c r="F355" s="426">
        <v>365</v>
      </c>
      <c r="G355" s="427">
        <f>SUMIF(USEDRCT_Camping!C:C,INVENTORY!C:C,USEDRCT_Camping!R:R)</f>
        <v>266</v>
      </c>
      <c r="H355" s="426">
        <v>273</v>
      </c>
      <c r="I355" s="428">
        <f t="shared" si="5"/>
        <v>0.74794520547945209</v>
      </c>
      <c r="J355" s="716">
        <v>45</v>
      </c>
    </row>
    <row r="356" spans="1:10" s="287" customFormat="1" ht="30" x14ac:dyDescent="0.25">
      <c r="A356" s="431" t="s">
        <v>1219</v>
      </c>
      <c r="B356" s="426" t="s">
        <v>541</v>
      </c>
      <c r="C356" s="430" t="s">
        <v>2297</v>
      </c>
      <c r="D356" s="455" t="s">
        <v>157</v>
      </c>
      <c r="E356" s="407" t="s">
        <v>1156</v>
      </c>
      <c r="F356" s="426">
        <v>365</v>
      </c>
      <c r="G356" s="427">
        <f>SUMIF(USEDRCT_Camping!C:C,INVENTORY!C:C,USEDRCT_Camping!R:R)</f>
        <v>283.16666666666669</v>
      </c>
      <c r="H356" s="426">
        <v>224</v>
      </c>
      <c r="I356" s="428">
        <f t="shared" si="5"/>
        <v>0.61369863013698633</v>
      </c>
      <c r="J356" s="716">
        <v>45</v>
      </c>
    </row>
    <row r="357" spans="1:10" s="287" customFormat="1" ht="30" x14ac:dyDescent="0.25">
      <c r="A357" s="431" t="s">
        <v>1219</v>
      </c>
      <c r="B357" s="426" t="s">
        <v>543</v>
      </c>
      <c r="C357" s="430" t="s">
        <v>2298</v>
      </c>
      <c r="D357" s="455" t="s">
        <v>157</v>
      </c>
      <c r="E357" s="407" t="s">
        <v>1156</v>
      </c>
      <c r="F357" s="426">
        <v>365</v>
      </c>
      <c r="G357" s="427">
        <f>SUMIF(USEDRCT_Camping!C:C,INVENTORY!C:C,USEDRCT_Camping!R:R)</f>
        <v>301.66666666666669</v>
      </c>
      <c r="H357" s="426">
        <v>245</v>
      </c>
      <c r="I357" s="428">
        <f t="shared" si="5"/>
        <v>0.67123287671232879</v>
      </c>
      <c r="J357" s="716">
        <v>45</v>
      </c>
    </row>
    <row r="358" spans="1:10" s="287" customFormat="1" ht="30" x14ac:dyDescent="0.25">
      <c r="A358" s="431" t="s">
        <v>1219</v>
      </c>
      <c r="B358" s="426" t="s">
        <v>544</v>
      </c>
      <c r="C358" s="430" t="s">
        <v>2299</v>
      </c>
      <c r="D358" s="455" t="s">
        <v>157</v>
      </c>
      <c r="E358" s="407" t="s">
        <v>1156</v>
      </c>
      <c r="F358" s="426">
        <v>365</v>
      </c>
      <c r="G358" s="427">
        <f>SUMIF(USEDRCT_Camping!C:C,INVENTORY!C:C,USEDRCT_Camping!R:R)</f>
        <v>295.08333333333331</v>
      </c>
      <c r="H358" s="426">
        <v>267</v>
      </c>
      <c r="I358" s="428">
        <f t="shared" si="5"/>
        <v>0.73150684931506849</v>
      </c>
      <c r="J358" s="716">
        <v>45</v>
      </c>
    </row>
    <row r="359" spans="1:10" s="287" customFormat="1" ht="30" x14ac:dyDescent="0.25">
      <c r="A359" s="431" t="s">
        <v>1219</v>
      </c>
      <c r="B359" s="426" t="s">
        <v>545</v>
      </c>
      <c r="C359" s="430" t="s">
        <v>2300</v>
      </c>
      <c r="D359" s="455" t="s">
        <v>157</v>
      </c>
      <c r="E359" s="407" t="s">
        <v>1156</v>
      </c>
      <c r="F359" s="426">
        <v>365</v>
      </c>
      <c r="G359" s="427">
        <f>SUMIF(USEDRCT_Camping!C:C,INVENTORY!C:C,USEDRCT_Camping!R:R)</f>
        <v>321</v>
      </c>
      <c r="H359" s="426">
        <v>266</v>
      </c>
      <c r="I359" s="428">
        <f t="shared" si="5"/>
        <v>0.72876712328767124</v>
      </c>
      <c r="J359" s="716">
        <v>45</v>
      </c>
    </row>
    <row r="360" spans="1:10" s="287" customFormat="1" ht="30" x14ac:dyDescent="0.25">
      <c r="A360" s="431" t="s">
        <v>1219</v>
      </c>
      <c r="B360" s="426" t="s">
        <v>546</v>
      </c>
      <c r="C360" s="430" t="s">
        <v>2301</v>
      </c>
      <c r="D360" s="455" t="s">
        <v>157</v>
      </c>
      <c r="E360" s="407" t="s">
        <v>1156</v>
      </c>
      <c r="F360" s="426">
        <v>365</v>
      </c>
      <c r="G360" s="427">
        <f>SUMIF(USEDRCT_Camping!C:C,INVENTORY!C:C,USEDRCT_Camping!R:R)</f>
        <v>240.41666666666666</v>
      </c>
      <c r="H360" s="426">
        <v>241</v>
      </c>
      <c r="I360" s="428">
        <f t="shared" si="5"/>
        <v>0.66027397260273968</v>
      </c>
      <c r="J360" s="716">
        <v>45</v>
      </c>
    </row>
    <row r="361" spans="1:10" s="287" customFormat="1" ht="30" x14ac:dyDescent="0.25">
      <c r="A361" s="431" t="s">
        <v>1219</v>
      </c>
      <c r="B361" s="426" t="s">
        <v>547</v>
      </c>
      <c r="C361" s="430" t="s">
        <v>2302</v>
      </c>
      <c r="D361" s="455" t="s">
        <v>157</v>
      </c>
      <c r="E361" s="407" t="s">
        <v>1156</v>
      </c>
      <c r="F361" s="426">
        <v>365</v>
      </c>
      <c r="G361" s="427">
        <f>SUMIF(USEDRCT_Camping!C:C,INVENTORY!C:C,USEDRCT_Camping!R:R)</f>
        <v>245.16666666666666</v>
      </c>
      <c r="H361" s="426">
        <v>228</v>
      </c>
      <c r="I361" s="428">
        <f t="shared" si="5"/>
        <v>0.62465753424657533</v>
      </c>
      <c r="J361" s="716">
        <v>45</v>
      </c>
    </row>
    <row r="362" spans="1:10" s="287" customFormat="1" ht="30" x14ac:dyDescent="0.25">
      <c r="A362" s="431" t="s">
        <v>1219</v>
      </c>
      <c r="B362" s="426" t="s">
        <v>548</v>
      </c>
      <c r="C362" s="430" t="s">
        <v>2303</v>
      </c>
      <c r="D362" s="455" t="s">
        <v>157</v>
      </c>
      <c r="E362" s="407" t="s">
        <v>1156</v>
      </c>
      <c r="F362" s="426">
        <v>365</v>
      </c>
      <c r="G362" s="427">
        <f>SUMIF(USEDRCT_Camping!C:C,INVENTORY!C:C,USEDRCT_Camping!R:R)</f>
        <v>223.08333333333334</v>
      </c>
      <c r="H362" s="426">
        <v>223</v>
      </c>
      <c r="I362" s="428">
        <f t="shared" si="5"/>
        <v>0.61095890410958908</v>
      </c>
      <c r="J362" s="716">
        <v>45</v>
      </c>
    </row>
    <row r="363" spans="1:10" s="287" customFormat="1" ht="30" x14ac:dyDescent="0.25">
      <c r="A363" s="431" t="s">
        <v>1219</v>
      </c>
      <c r="B363" s="426" t="s">
        <v>549</v>
      </c>
      <c r="C363" s="430" t="s">
        <v>2304</v>
      </c>
      <c r="D363" s="455" t="s">
        <v>157</v>
      </c>
      <c r="E363" s="407" t="s">
        <v>1156</v>
      </c>
      <c r="F363" s="426">
        <v>365</v>
      </c>
      <c r="G363" s="427">
        <f>SUMIF(USEDRCT_Camping!C:C,INVENTORY!C:C,USEDRCT_Camping!R:R)</f>
        <v>241.75</v>
      </c>
      <c r="H363" s="426">
        <v>284</v>
      </c>
      <c r="I363" s="428">
        <f t="shared" si="5"/>
        <v>0.77808219178082194</v>
      </c>
      <c r="J363" s="716">
        <v>45</v>
      </c>
    </row>
    <row r="364" spans="1:10" s="287" customFormat="1" ht="30" x14ac:dyDescent="0.25">
      <c r="A364" s="431" t="s">
        <v>1219</v>
      </c>
      <c r="B364" s="426" t="s">
        <v>550</v>
      </c>
      <c r="C364" s="430" t="s">
        <v>2305</v>
      </c>
      <c r="D364" s="455" t="s">
        <v>157</v>
      </c>
      <c r="E364" s="407" t="s">
        <v>1156</v>
      </c>
      <c r="F364" s="426">
        <v>365</v>
      </c>
      <c r="G364" s="427">
        <f>SUMIF(USEDRCT_Camping!C:C,INVENTORY!C:C,USEDRCT_Camping!R:R)</f>
        <v>70.818181818181813</v>
      </c>
      <c r="H364" s="426">
        <v>55</v>
      </c>
      <c r="I364" s="428">
        <f t="shared" si="5"/>
        <v>0.15068493150684931</v>
      </c>
      <c r="J364" s="716">
        <v>45</v>
      </c>
    </row>
    <row r="365" spans="1:10" s="287" customFormat="1" ht="30" x14ac:dyDescent="0.25">
      <c r="A365" s="431" t="s">
        <v>1219</v>
      </c>
      <c r="B365" s="426" t="s">
        <v>551</v>
      </c>
      <c r="C365" s="430" t="s">
        <v>2306</v>
      </c>
      <c r="D365" s="455" t="s">
        <v>157</v>
      </c>
      <c r="E365" s="407" t="s">
        <v>1156</v>
      </c>
      <c r="F365" s="426">
        <v>365</v>
      </c>
      <c r="G365" s="427">
        <f>SUMIF(USEDRCT_Camping!C:C,INVENTORY!C:C,USEDRCT_Camping!R:R)</f>
        <v>282.33333333333331</v>
      </c>
      <c r="H365" s="426">
        <v>300</v>
      </c>
      <c r="I365" s="428">
        <f t="shared" si="5"/>
        <v>0.82191780821917804</v>
      </c>
      <c r="J365" s="716">
        <v>45</v>
      </c>
    </row>
    <row r="366" spans="1:10" s="287" customFormat="1" ht="30" x14ac:dyDescent="0.25">
      <c r="A366" s="431" t="s">
        <v>1219</v>
      </c>
      <c r="B366" s="426" t="s">
        <v>552</v>
      </c>
      <c r="C366" s="430" t="s">
        <v>2307</v>
      </c>
      <c r="D366" s="455" t="s">
        <v>157</v>
      </c>
      <c r="E366" s="407" t="s">
        <v>1156</v>
      </c>
      <c r="F366" s="426">
        <v>365</v>
      </c>
      <c r="G366" s="427">
        <f>SUMIF(USEDRCT_Camping!C:C,INVENTORY!C:C,USEDRCT_Camping!R:R)</f>
        <v>439.33333333333331</v>
      </c>
      <c r="H366" s="426">
        <v>263</v>
      </c>
      <c r="I366" s="428">
        <f t="shared" si="5"/>
        <v>0.72054794520547949</v>
      </c>
      <c r="J366" s="716">
        <v>45</v>
      </c>
    </row>
    <row r="367" spans="1:10" s="287" customFormat="1" ht="30" x14ac:dyDescent="0.25">
      <c r="A367" s="431" t="s">
        <v>1219</v>
      </c>
      <c r="B367" s="426" t="s">
        <v>554</v>
      </c>
      <c r="C367" s="430" t="s">
        <v>2309</v>
      </c>
      <c r="D367" s="455" t="s">
        <v>157</v>
      </c>
      <c r="E367" s="407" t="s">
        <v>1156</v>
      </c>
      <c r="F367" s="426">
        <v>365</v>
      </c>
      <c r="G367" s="427">
        <f>SUMIF(USEDRCT_Camping!C:C,INVENTORY!C:C,USEDRCT_Camping!R:R)</f>
        <v>284.75</v>
      </c>
      <c r="H367" s="426">
        <v>238</v>
      </c>
      <c r="I367" s="428">
        <f t="shared" si="5"/>
        <v>0.65205479452054793</v>
      </c>
      <c r="J367" s="716">
        <v>45</v>
      </c>
    </row>
    <row r="368" spans="1:10" s="287" customFormat="1" ht="30" x14ac:dyDescent="0.25">
      <c r="A368" s="431" t="s">
        <v>1219</v>
      </c>
      <c r="B368" s="426" t="s">
        <v>555</v>
      </c>
      <c r="C368" s="430" t="s">
        <v>2310</v>
      </c>
      <c r="D368" s="455" t="s">
        <v>157</v>
      </c>
      <c r="E368" s="407" t="s">
        <v>1156</v>
      </c>
      <c r="F368" s="426">
        <v>365</v>
      </c>
      <c r="G368" s="427">
        <f>SUMIF(USEDRCT_Camping!C:C,INVENTORY!C:C,USEDRCT_Camping!R:R)</f>
        <v>252.75</v>
      </c>
      <c r="H368" s="426">
        <v>228</v>
      </c>
      <c r="I368" s="428">
        <f t="shared" si="5"/>
        <v>0.62465753424657533</v>
      </c>
      <c r="J368" s="716">
        <v>45</v>
      </c>
    </row>
    <row r="369" spans="1:10" s="287" customFormat="1" ht="30" x14ac:dyDescent="0.25">
      <c r="A369" s="431" t="s">
        <v>1219</v>
      </c>
      <c r="B369" s="426" t="s">
        <v>556</v>
      </c>
      <c r="C369" s="430" t="s">
        <v>2311</v>
      </c>
      <c r="D369" s="455" t="s">
        <v>157</v>
      </c>
      <c r="E369" s="407" t="s">
        <v>1156</v>
      </c>
      <c r="F369" s="426">
        <v>365</v>
      </c>
      <c r="G369" s="427">
        <f>SUMIF(USEDRCT_Camping!C:C,INVENTORY!C:C,USEDRCT_Camping!R:R)</f>
        <v>328.41666666666669</v>
      </c>
      <c r="H369" s="426">
        <v>220</v>
      </c>
      <c r="I369" s="428">
        <f t="shared" si="5"/>
        <v>0.60273972602739723</v>
      </c>
      <c r="J369" s="716">
        <v>45</v>
      </c>
    </row>
    <row r="370" spans="1:10" s="287" customFormat="1" ht="30" x14ac:dyDescent="0.25">
      <c r="A370" s="431" t="s">
        <v>1219</v>
      </c>
      <c r="B370" s="426" t="s">
        <v>557</v>
      </c>
      <c r="C370" s="430" t="s">
        <v>2312</v>
      </c>
      <c r="D370" s="455" t="s">
        <v>157</v>
      </c>
      <c r="E370" s="407" t="s">
        <v>1156</v>
      </c>
      <c r="F370" s="426">
        <v>365</v>
      </c>
      <c r="G370" s="427">
        <f>SUMIF(USEDRCT_Camping!C:C,INVENTORY!C:C,USEDRCT_Camping!R:R)</f>
        <v>269.75</v>
      </c>
      <c r="H370" s="426">
        <v>240</v>
      </c>
      <c r="I370" s="428">
        <f t="shared" si="5"/>
        <v>0.65753424657534243</v>
      </c>
      <c r="J370" s="716">
        <v>45</v>
      </c>
    </row>
    <row r="371" spans="1:10" s="287" customFormat="1" ht="30" x14ac:dyDescent="0.25">
      <c r="A371" s="431" t="s">
        <v>1219</v>
      </c>
      <c r="B371" s="426" t="s">
        <v>558</v>
      </c>
      <c r="C371" s="430" t="s">
        <v>2313</v>
      </c>
      <c r="D371" s="455" t="s">
        <v>157</v>
      </c>
      <c r="E371" s="407" t="s">
        <v>1156</v>
      </c>
      <c r="F371" s="426">
        <v>365</v>
      </c>
      <c r="G371" s="427">
        <f>SUMIF(USEDRCT_Camping!C:C,INVENTORY!C:C,USEDRCT_Camping!R:R)</f>
        <v>16.833333333333332</v>
      </c>
      <c r="H371" s="426">
        <v>1</v>
      </c>
      <c r="I371" s="428">
        <f t="shared" si="5"/>
        <v>2.7397260273972603E-3</v>
      </c>
      <c r="J371" s="716">
        <v>45</v>
      </c>
    </row>
    <row r="372" spans="1:10" s="287" customFormat="1" ht="30" x14ac:dyDescent="0.25">
      <c r="A372" s="431" t="s">
        <v>1219</v>
      </c>
      <c r="B372" s="426" t="s">
        <v>560</v>
      </c>
      <c r="C372" s="430" t="s">
        <v>2315</v>
      </c>
      <c r="D372" s="455" t="s">
        <v>157</v>
      </c>
      <c r="E372" s="407" t="s">
        <v>1156</v>
      </c>
      <c r="F372" s="426">
        <v>365</v>
      </c>
      <c r="G372" s="427">
        <f>SUMIF(USEDRCT_Camping!C:C,INVENTORY!C:C,USEDRCT_Camping!R:R)</f>
        <v>333.91666666666669</v>
      </c>
      <c r="H372" s="426">
        <v>249</v>
      </c>
      <c r="I372" s="428">
        <f t="shared" si="5"/>
        <v>0.68219178082191778</v>
      </c>
      <c r="J372" s="716">
        <v>45</v>
      </c>
    </row>
    <row r="373" spans="1:10" s="287" customFormat="1" ht="30" x14ac:dyDescent="0.25">
      <c r="A373" s="431" t="s">
        <v>1219</v>
      </c>
      <c r="B373" s="426" t="s">
        <v>561</v>
      </c>
      <c r="C373" s="430" t="s">
        <v>2316</v>
      </c>
      <c r="D373" s="455" t="s">
        <v>157</v>
      </c>
      <c r="E373" s="407" t="s">
        <v>1156</v>
      </c>
      <c r="F373" s="426">
        <v>365</v>
      </c>
      <c r="G373" s="427">
        <f>SUMIF(USEDRCT_Camping!C:C,INVENTORY!C:C,USEDRCT_Camping!R:R)</f>
        <v>397.75</v>
      </c>
      <c r="H373" s="426">
        <v>252</v>
      </c>
      <c r="I373" s="428">
        <f t="shared" si="5"/>
        <v>0.69041095890410964</v>
      </c>
      <c r="J373" s="716">
        <v>45</v>
      </c>
    </row>
    <row r="374" spans="1:10" s="287" customFormat="1" ht="30" x14ac:dyDescent="0.25">
      <c r="A374" s="431" t="s">
        <v>1203</v>
      </c>
      <c r="B374" s="426" t="s">
        <v>280</v>
      </c>
      <c r="C374" s="425" t="s">
        <v>1798</v>
      </c>
      <c r="D374" s="614" t="s">
        <v>157</v>
      </c>
      <c r="E374" s="407" t="s">
        <v>1156</v>
      </c>
      <c r="F374" s="426">
        <v>365</v>
      </c>
      <c r="G374" s="427">
        <f>SUMIF(USEDRCT_Camping!C:C,INVENTORY!C:C,USEDRCT_Camping!R:R)</f>
        <v>114.91666666666667</v>
      </c>
      <c r="H374" s="426">
        <v>165</v>
      </c>
      <c r="I374" s="428">
        <f t="shared" si="5"/>
        <v>0.45205479452054792</v>
      </c>
      <c r="J374" s="716">
        <v>45</v>
      </c>
    </row>
    <row r="375" spans="1:10" s="287" customFormat="1" ht="30" x14ac:dyDescent="0.25">
      <c r="A375" s="431" t="s">
        <v>1203</v>
      </c>
      <c r="B375" s="426" t="s">
        <v>281</v>
      </c>
      <c r="C375" s="425" t="s">
        <v>1799</v>
      </c>
      <c r="D375" s="614" t="s">
        <v>157</v>
      </c>
      <c r="E375" s="407" t="s">
        <v>1156</v>
      </c>
      <c r="F375" s="426">
        <v>365</v>
      </c>
      <c r="G375" s="427">
        <f>SUMIF(USEDRCT_Camping!C:C,INVENTORY!C:C,USEDRCT_Camping!R:R)</f>
        <v>93.75</v>
      </c>
      <c r="H375" s="426">
        <v>131</v>
      </c>
      <c r="I375" s="428">
        <f t="shared" si="5"/>
        <v>0.35890410958904112</v>
      </c>
      <c r="J375" s="716">
        <v>45</v>
      </c>
    </row>
    <row r="376" spans="1:10" s="287" customFormat="1" ht="30" x14ac:dyDescent="0.25">
      <c r="A376" s="431" t="s">
        <v>1203</v>
      </c>
      <c r="B376" s="426" t="s">
        <v>282</v>
      </c>
      <c r="C376" s="425" t="s">
        <v>1800</v>
      </c>
      <c r="D376" s="614" t="s">
        <v>157</v>
      </c>
      <c r="E376" s="407" t="s">
        <v>1156</v>
      </c>
      <c r="F376" s="426">
        <v>365</v>
      </c>
      <c r="G376" s="427">
        <f>SUMIF(USEDRCT_Camping!C:C,INVENTORY!C:C,USEDRCT_Camping!R:R)</f>
        <v>145.83333333333334</v>
      </c>
      <c r="H376" s="426">
        <v>121</v>
      </c>
      <c r="I376" s="428">
        <f t="shared" si="5"/>
        <v>0.33150684931506852</v>
      </c>
      <c r="J376" s="716">
        <v>45</v>
      </c>
    </row>
    <row r="377" spans="1:10" s="287" customFormat="1" ht="30" x14ac:dyDescent="0.25">
      <c r="A377" s="431" t="s">
        <v>1203</v>
      </c>
      <c r="B377" s="426" t="s">
        <v>283</v>
      </c>
      <c r="C377" s="425" t="s">
        <v>1801</v>
      </c>
      <c r="D377" s="614" t="s">
        <v>157</v>
      </c>
      <c r="E377" s="407" t="s">
        <v>1156</v>
      </c>
      <c r="F377" s="426">
        <v>365</v>
      </c>
      <c r="G377" s="427">
        <f>SUMIF(USEDRCT_Camping!C:C,INVENTORY!C:C,USEDRCT_Camping!R:R)</f>
        <v>90.75</v>
      </c>
      <c r="H377" s="426">
        <v>128</v>
      </c>
      <c r="I377" s="428">
        <f t="shared" si="5"/>
        <v>0.35068493150684932</v>
      </c>
      <c r="J377" s="716">
        <v>45</v>
      </c>
    </row>
    <row r="378" spans="1:10" s="287" customFormat="1" ht="30" x14ac:dyDescent="0.25">
      <c r="A378" s="431" t="s">
        <v>1203</v>
      </c>
      <c r="B378" s="426" t="s">
        <v>562</v>
      </c>
      <c r="C378" s="425" t="s">
        <v>1802</v>
      </c>
      <c r="D378" s="614" t="s">
        <v>157</v>
      </c>
      <c r="E378" s="407" t="s">
        <v>1156</v>
      </c>
      <c r="F378" s="426">
        <v>365</v>
      </c>
      <c r="G378" s="427">
        <f>SUMIF(USEDRCT_Camping!C:C,INVENTORY!C:C,USEDRCT_Camping!R:R)</f>
        <v>79.583333333333329</v>
      </c>
      <c r="H378" s="426">
        <v>138</v>
      </c>
      <c r="I378" s="428">
        <f t="shared" si="5"/>
        <v>0.37808219178082192</v>
      </c>
      <c r="J378" s="716">
        <v>45</v>
      </c>
    </row>
    <row r="379" spans="1:10" s="287" customFormat="1" ht="30" x14ac:dyDescent="0.25">
      <c r="A379" s="431" t="s">
        <v>1203</v>
      </c>
      <c r="B379" s="426" t="s">
        <v>563</v>
      </c>
      <c r="C379" s="425" t="s">
        <v>1803</v>
      </c>
      <c r="D379" s="614" t="s">
        <v>157</v>
      </c>
      <c r="E379" s="407" t="s">
        <v>1156</v>
      </c>
      <c r="F379" s="426">
        <v>365</v>
      </c>
      <c r="G379" s="427">
        <f>SUMIF(USEDRCT_Camping!C:C,INVENTORY!C:C,USEDRCT_Camping!R:R)</f>
        <v>73.5</v>
      </c>
      <c r="H379" s="426">
        <v>121</v>
      </c>
      <c r="I379" s="428">
        <f t="shared" si="5"/>
        <v>0.33150684931506852</v>
      </c>
      <c r="J379" s="716">
        <v>45</v>
      </c>
    </row>
    <row r="380" spans="1:10" s="287" customFormat="1" ht="30" x14ac:dyDescent="0.25">
      <c r="A380" s="431" t="s">
        <v>1203</v>
      </c>
      <c r="B380" s="426" t="s">
        <v>580</v>
      </c>
      <c r="C380" s="425" t="s">
        <v>1819</v>
      </c>
      <c r="D380" s="614" t="s">
        <v>157</v>
      </c>
      <c r="E380" s="407" t="s">
        <v>1156</v>
      </c>
      <c r="F380" s="426">
        <v>365</v>
      </c>
      <c r="G380" s="427">
        <f>SUMIF(USEDRCT_Camping!C:C,INVENTORY!C:C,USEDRCT_Camping!R:R)</f>
        <v>136.25</v>
      </c>
      <c r="H380" s="426">
        <v>143</v>
      </c>
      <c r="I380" s="428">
        <f t="shared" si="5"/>
        <v>0.39178082191780822</v>
      </c>
      <c r="J380" s="716">
        <v>45</v>
      </c>
    </row>
    <row r="381" spans="1:10" s="287" customFormat="1" ht="30" x14ac:dyDescent="0.25">
      <c r="A381" s="431" t="s">
        <v>1203</v>
      </c>
      <c r="B381" s="426" t="s">
        <v>581</v>
      </c>
      <c r="C381" s="425" t="s">
        <v>1820</v>
      </c>
      <c r="D381" s="614" t="s">
        <v>157</v>
      </c>
      <c r="E381" s="407" t="s">
        <v>1156</v>
      </c>
      <c r="F381" s="426">
        <v>365</v>
      </c>
      <c r="G381" s="427">
        <f>SUMIF(USEDRCT_Camping!C:C,INVENTORY!C:C,USEDRCT_Camping!R:R)</f>
        <v>109</v>
      </c>
      <c r="H381" s="426">
        <v>112</v>
      </c>
      <c r="I381" s="428">
        <f t="shared" si="5"/>
        <v>0.30684931506849317</v>
      </c>
      <c r="J381" s="716">
        <v>45</v>
      </c>
    </row>
    <row r="382" spans="1:10" s="287" customFormat="1" ht="30" x14ac:dyDescent="0.25">
      <c r="A382" s="431" t="s">
        <v>1203</v>
      </c>
      <c r="B382" s="426" t="s">
        <v>582</v>
      </c>
      <c r="C382" s="425" t="s">
        <v>1821</v>
      </c>
      <c r="D382" s="614" t="s">
        <v>157</v>
      </c>
      <c r="E382" s="407" t="s">
        <v>1156</v>
      </c>
      <c r="F382" s="426">
        <v>365</v>
      </c>
      <c r="G382" s="427">
        <f>SUMIF(USEDRCT_Camping!C:C,INVENTORY!C:C,USEDRCT_Camping!R:R)</f>
        <v>93.333333333333329</v>
      </c>
      <c r="H382" s="426">
        <v>143</v>
      </c>
      <c r="I382" s="428">
        <f t="shared" si="5"/>
        <v>0.39178082191780822</v>
      </c>
      <c r="J382" s="716">
        <v>45</v>
      </c>
    </row>
    <row r="383" spans="1:10" s="287" customFormat="1" ht="30" x14ac:dyDescent="0.25">
      <c r="A383" s="431" t="s">
        <v>1203</v>
      </c>
      <c r="B383" s="426" t="s">
        <v>583</v>
      </c>
      <c r="C383" s="425" t="s">
        <v>1822</v>
      </c>
      <c r="D383" s="614" t="s">
        <v>157</v>
      </c>
      <c r="E383" s="407" t="s">
        <v>1156</v>
      </c>
      <c r="F383" s="426">
        <v>365</v>
      </c>
      <c r="G383" s="427">
        <f>SUMIF(USEDRCT_Camping!C:C,INVENTORY!C:C,USEDRCT_Camping!R:R)</f>
        <v>87.833333333333329</v>
      </c>
      <c r="H383" s="426">
        <v>129</v>
      </c>
      <c r="I383" s="428">
        <f t="shared" si="5"/>
        <v>0.35342465753424657</v>
      </c>
      <c r="J383" s="716">
        <v>45</v>
      </c>
    </row>
    <row r="384" spans="1:10" s="287" customFormat="1" ht="30" x14ac:dyDescent="0.25">
      <c r="A384" s="431" t="s">
        <v>1203</v>
      </c>
      <c r="B384" s="426" t="s">
        <v>600</v>
      </c>
      <c r="C384" s="425" t="s">
        <v>1839</v>
      </c>
      <c r="D384" s="614" t="s">
        <v>157</v>
      </c>
      <c r="E384" s="407" t="s">
        <v>1156</v>
      </c>
      <c r="F384" s="426">
        <v>365</v>
      </c>
      <c r="G384" s="427">
        <f>SUMIF(USEDRCT_Camping!C:C,INVENTORY!C:C,USEDRCT_Camping!R:R)</f>
        <v>54.2</v>
      </c>
      <c r="H384" s="426">
        <v>54</v>
      </c>
      <c r="I384" s="428">
        <f t="shared" si="5"/>
        <v>0.14794520547945206</v>
      </c>
      <c r="J384" s="716">
        <v>45</v>
      </c>
    </row>
    <row r="385" spans="1:10" s="287" customFormat="1" ht="30" x14ac:dyDescent="0.25">
      <c r="A385" s="431" t="s">
        <v>1203</v>
      </c>
      <c r="B385" s="426" t="s">
        <v>601</v>
      </c>
      <c r="C385" s="425" t="s">
        <v>1840</v>
      </c>
      <c r="D385" s="614" t="s">
        <v>157</v>
      </c>
      <c r="E385" s="407" t="s">
        <v>1156</v>
      </c>
      <c r="F385" s="426">
        <v>365</v>
      </c>
      <c r="G385" s="427">
        <f>SUMIF(USEDRCT_Camping!C:C,INVENTORY!C:C,USEDRCT_Camping!R:R)</f>
        <v>100.91666666666667</v>
      </c>
      <c r="H385" s="426">
        <v>168</v>
      </c>
      <c r="I385" s="428">
        <f t="shared" si="5"/>
        <v>0.46027397260273972</v>
      </c>
      <c r="J385" s="716">
        <v>45</v>
      </c>
    </row>
    <row r="386" spans="1:10" s="287" customFormat="1" ht="30" x14ac:dyDescent="0.25">
      <c r="A386" s="431" t="s">
        <v>1203</v>
      </c>
      <c r="B386" s="426" t="s">
        <v>602</v>
      </c>
      <c r="C386" s="425" t="s">
        <v>1841</v>
      </c>
      <c r="D386" s="614" t="s">
        <v>157</v>
      </c>
      <c r="E386" s="407" t="s">
        <v>1156</v>
      </c>
      <c r="F386" s="426">
        <v>365</v>
      </c>
      <c r="G386" s="427">
        <f>SUMIF(USEDRCT_Camping!C:C,INVENTORY!C:C,USEDRCT_Camping!R:R)</f>
        <v>146.5</v>
      </c>
      <c r="H386" s="426">
        <v>144</v>
      </c>
      <c r="I386" s="428">
        <f t="shared" si="5"/>
        <v>0.39452054794520547</v>
      </c>
      <c r="J386" s="716">
        <v>45</v>
      </c>
    </row>
    <row r="387" spans="1:10" s="287" customFormat="1" ht="30" x14ac:dyDescent="0.25">
      <c r="A387" s="431" t="s">
        <v>1203</v>
      </c>
      <c r="B387" s="426" t="s">
        <v>603</v>
      </c>
      <c r="C387" s="425" t="s">
        <v>1842</v>
      </c>
      <c r="D387" s="614" t="s">
        <v>157</v>
      </c>
      <c r="E387" s="407" t="s">
        <v>1156</v>
      </c>
      <c r="F387" s="426">
        <v>365</v>
      </c>
      <c r="G387" s="427">
        <f>SUMIF(USEDRCT_Camping!C:C,INVENTORY!C:C,USEDRCT_Camping!R:R)</f>
        <v>104</v>
      </c>
      <c r="H387" s="426">
        <v>158</v>
      </c>
      <c r="I387" s="428">
        <f t="shared" ref="I387:I450" si="6">H387/F387</f>
        <v>0.43287671232876712</v>
      </c>
      <c r="J387" s="716">
        <v>45</v>
      </c>
    </row>
    <row r="388" spans="1:10" s="287" customFormat="1" ht="30" x14ac:dyDescent="0.25">
      <c r="A388" s="431" t="s">
        <v>1203</v>
      </c>
      <c r="B388" s="426" t="s">
        <v>604</v>
      </c>
      <c r="C388" s="425" t="s">
        <v>1843</v>
      </c>
      <c r="D388" s="614" t="s">
        <v>157</v>
      </c>
      <c r="E388" s="407" t="s">
        <v>1156</v>
      </c>
      <c r="F388" s="426">
        <v>365</v>
      </c>
      <c r="G388" s="427">
        <f>SUMIF(USEDRCT_Camping!C:C,INVENTORY!C:C,USEDRCT_Camping!R:R)</f>
        <v>110.5</v>
      </c>
      <c r="H388" s="426">
        <v>168</v>
      </c>
      <c r="I388" s="428">
        <f t="shared" si="6"/>
        <v>0.46027397260273972</v>
      </c>
      <c r="J388" s="716">
        <v>45</v>
      </c>
    </row>
    <row r="389" spans="1:10" s="287" customFormat="1" ht="30" x14ac:dyDescent="0.25">
      <c r="A389" s="431" t="s">
        <v>1203</v>
      </c>
      <c r="B389" s="426" t="s">
        <v>605</v>
      </c>
      <c r="C389" s="425" t="s">
        <v>1844</v>
      </c>
      <c r="D389" s="614" t="s">
        <v>157</v>
      </c>
      <c r="E389" s="407" t="s">
        <v>1156</v>
      </c>
      <c r="F389" s="426">
        <v>365</v>
      </c>
      <c r="G389" s="427">
        <f>SUMIF(USEDRCT_Camping!C:C,INVENTORY!C:C,USEDRCT_Camping!R:R)</f>
        <v>103.16666666666667</v>
      </c>
      <c r="H389" s="426">
        <v>146</v>
      </c>
      <c r="I389" s="428">
        <f t="shared" si="6"/>
        <v>0.4</v>
      </c>
      <c r="J389" s="716">
        <v>45</v>
      </c>
    </row>
    <row r="390" spans="1:10" s="287" customFormat="1" ht="30" x14ac:dyDescent="0.25">
      <c r="A390" s="431" t="s">
        <v>1203</v>
      </c>
      <c r="B390" s="426" t="s">
        <v>606</v>
      </c>
      <c r="C390" s="425" t="s">
        <v>1845</v>
      </c>
      <c r="D390" s="614" t="s">
        <v>157</v>
      </c>
      <c r="E390" s="407" t="s">
        <v>1156</v>
      </c>
      <c r="F390" s="426">
        <v>365</v>
      </c>
      <c r="G390" s="427">
        <f>SUMIF(USEDRCT_Camping!C:C,INVENTORY!C:C,USEDRCT_Camping!R:R)</f>
        <v>119.83333333333333</v>
      </c>
      <c r="H390" s="426">
        <v>154</v>
      </c>
      <c r="I390" s="428">
        <f t="shared" si="6"/>
        <v>0.42191780821917807</v>
      </c>
      <c r="J390" s="716">
        <v>45</v>
      </c>
    </row>
    <row r="391" spans="1:10" s="287" customFormat="1" ht="30" x14ac:dyDescent="0.25">
      <c r="A391" s="431" t="s">
        <v>1203</v>
      </c>
      <c r="B391" s="426" t="s">
        <v>525</v>
      </c>
      <c r="C391" s="430" t="s">
        <v>1888</v>
      </c>
      <c r="D391" s="614" t="s">
        <v>157</v>
      </c>
      <c r="E391" s="407" t="s">
        <v>1156</v>
      </c>
      <c r="F391" s="426">
        <v>365</v>
      </c>
      <c r="G391" s="427">
        <f>SUMIF(USEDRCT_Camping!C:C,INVENTORY!C:C,USEDRCT_Camping!R:R)</f>
        <v>119.08333333333333</v>
      </c>
      <c r="H391" s="426">
        <v>161</v>
      </c>
      <c r="I391" s="428">
        <f t="shared" si="6"/>
        <v>0.44109589041095892</v>
      </c>
      <c r="J391" s="716">
        <v>45</v>
      </c>
    </row>
    <row r="392" spans="1:10" s="287" customFormat="1" ht="30" x14ac:dyDescent="0.25">
      <c r="A392" s="431" t="s">
        <v>1203</v>
      </c>
      <c r="B392" s="426" t="s">
        <v>526</v>
      </c>
      <c r="C392" s="430" t="s">
        <v>1889</v>
      </c>
      <c r="D392" s="614" t="s">
        <v>157</v>
      </c>
      <c r="E392" s="407" t="s">
        <v>1156</v>
      </c>
      <c r="F392" s="426">
        <v>365</v>
      </c>
      <c r="G392" s="427">
        <f>SUMIF(USEDRCT_Camping!C:C,INVENTORY!C:C,USEDRCT_Camping!R:R)</f>
        <v>80.5</v>
      </c>
      <c r="H392" s="426">
        <v>131</v>
      </c>
      <c r="I392" s="428">
        <f t="shared" si="6"/>
        <v>0.35890410958904112</v>
      </c>
      <c r="J392" s="716">
        <v>45</v>
      </c>
    </row>
    <row r="393" spans="1:10" s="287" customFormat="1" ht="30" x14ac:dyDescent="0.25">
      <c r="A393" s="431" t="s">
        <v>1203</v>
      </c>
      <c r="B393" s="426" t="s">
        <v>527</v>
      </c>
      <c r="C393" s="430" t="s">
        <v>1890</v>
      </c>
      <c r="D393" s="614" t="s">
        <v>157</v>
      </c>
      <c r="E393" s="407" t="s">
        <v>1156</v>
      </c>
      <c r="F393" s="426">
        <v>365</v>
      </c>
      <c r="G393" s="427">
        <f>SUMIF(USEDRCT_Camping!C:C,INVENTORY!C:C,USEDRCT_Camping!R:R)</f>
        <v>93.5</v>
      </c>
      <c r="H393" s="426">
        <v>159</v>
      </c>
      <c r="I393" s="428">
        <f t="shared" si="6"/>
        <v>0.43561643835616437</v>
      </c>
      <c r="J393" s="716">
        <v>45</v>
      </c>
    </row>
    <row r="394" spans="1:10" s="287" customFormat="1" ht="30" x14ac:dyDescent="0.25">
      <c r="A394" s="431" t="s">
        <v>1203</v>
      </c>
      <c r="B394" s="426" t="s">
        <v>528</v>
      </c>
      <c r="C394" s="430" t="s">
        <v>1891</v>
      </c>
      <c r="D394" s="614" t="s">
        <v>157</v>
      </c>
      <c r="E394" s="407" t="s">
        <v>1156</v>
      </c>
      <c r="F394" s="426">
        <v>365</v>
      </c>
      <c r="G394" s="427">
        <f>SUMIF(USEDRCT_Camping!C:C,INVENTORY!C:C,USEDRCT_Camping!R:R)</f>
        <v>96.916666666666671</v>
      </c>
      <c r="H394" s="426">
        <v>142</v>
      </c>
      <c r="I394" s="428">
        <f t="shared" si="6"/>
        <v>0.38904109589041097</v>
      </c>
      <c r="J394" s="716">
        <v>45</v>
      </c>
    </row>
    <row r="395" spans="1:10" s="287" customFormat="1" ht="30" x14ac:dyDescent="0.25">
      <c r="A395" s="431" t="s">
        <v>1203</v>
      </c>
      <c r="B395" s="426" t="s">
        <v>529</v>
      </c>
      <c r="C395" s="430" t="s">
        <v>1892</v>
      </c>
      <c r="D395" s="614" t="s">
        <v>157</v>
      </c>
      <c r="E395" s="407" t="s">
        <v>1156</v>
      </c>
      <c r="F395" s="426">
        <v>365</v>
      </c>
      <c r="G395" s="427">
        <f>SUMIF(USEDRCT_Camping!C:C,INVENTORY!C:C,USEDRCT_Camping!R:R)</f>
        <v>112.83333333333333</v>
      </c>
      <c r="H395" s="426">
        <v>141</v>
      </c>
      <c r="I395" s="428">
        <f t="shared" si="6"/>
        <v>0.38630136986301372</v>
      </c>
      <c r="J395" s="716">
        <v>45</v>
      </c>
    </row>
    <row r="396" spans="1:10" s="287" customFormat="1" ht="30" x14ac:dyDescent="0.25">
      <c r="A396" s="431" t="s">
        <v>1203</v>
      </c>
      <c r="B396" s="426" t="s">
        <v>530</v>
      </c>
      <c r="C396" s="430" t="s">
        <v>1893</v>
      </c>
      <c r="D396" s="614" t="s">
        <v>157</v>
      </c>
      <c r="E396" s="407" t="s">
        <v>1156</v>
      </c>
      <c r="F396" s="426">
        <v>365</v>
      </c>
      <c r="G396" s="427">
        <f>SUMIF(USEDRCT_Camping!C:C,INVENTORY!C:C,USEDRCT_Camping!R:R)</f>
        <v>114.33333333333333</v>
      </c>
      <c r="H396" s="426">
        <v>138</v>
      </c>
      <c r="I396" s="428">
        <f t="shared" si="6"/>
        <v>0.37808219178082192</v>
      </c>
      <c r="J396" s="716">
        <v>45</v>
      </c>
    </row>
    <row r="397" spans="1:10" s="287" customFormat="1" ht="30" x14ac:dyDescent="0.25">
      <c r="A397" s="431" t="s">
        <v>1203</v>
      </c>
      <c r="B397" s="426" t="s">
        <v>531</v>
      </c>
      <c r="C397" s="430" t="s">
        <v>1894</v>
      </c>
      <c r="D397" s="614" t="s">
        <v>157</v>
      </c>
      <c r="E397" s="407" t="s">
        <v>1156</v>
      </c>
      <c r="F397" s="426">
        <v>365</v>
      </c>
      <c r="G397" s="427">
        <f>SUMIF(USEDRCT_Camping!C:C,INVENTORY!C:C,USEDRCT_Camping!R:R)</f>
        <v>108.25</v>
      </c>
      <c r="H397" s="426">
        <v>129</v>
      </c>
      <c r="I397" s="428">
        <f t="shared" si="6"/>
        <v>0.35342465753424657</v>
      </c>
      <c r="J397" s="716">
        <v>45</v>
      </c>
    </row>
    <row r="398" spans="1:10" s="287" customFormat="1" ht="30" x14ac:dyDescent="0.25">
      <c r="A398" s="431" t="s">
        <v>1203</v>
      </c>
      <c r="B398" s="426" t="s">
        <v>532</v>
      </c>
      <c r="C398" s="430" t="s">
        <v>1895</v>
      </c>
      <c r="D398" s="614" t="s">
        <v>157</v>
      </c>
      <c r="E398" s="407" t="s">
        <v>1156</v>
      </c>
      <c r="F398" s="426">
        <v>365</v>
      </c>
      <c r="G398" s="427">
        <f>SUMIF(USEDRCT_Camping!C:C,INVENTORY!C:C,USEDRCT_Camping!R:R)</f>
        <v>134.16666666666666</v>
      </c>
      <c r="H398" s="426">
        <v>132</v>
      </c>
      <c r="I398" s="428">
        <f t="shared" si="6"/>
        <v>0.36164383561643837</v>
      </c>
      <c r="J398" s="716">
        <v>45</v>
      </c>
    </row>
    <row r="399" spans="1:10" s="287" customFormat="1" ht="30" x14ac:dyDescent="0.25">
      <c r="A399" s="431" t="s">
        <v>1203</v>
      </c>
      <c r="B399" s="426" t="s">
        <v>533</v>
      </c>
      <c r="C399" s="430" t="s">
        <v>1896</v>
      </c>
      <c r="D399" s="614" t="s">
        <v>157</v>
      </c>
      <c r="E399" s="407" t="s">
        <v>1156</v>
      </c>
      <c r="F399" s="426">
        <v>365</v>
      </c>
      <c r="G399" s="427">
        <f>SUMIF(USEDRCT_Camping!C:C,INVENTORY!C:C,USEDRCT_Camping!R:R)</f>
        <v>70.166666666666671</v>
      </c>
      <c r="H399" s="426">
        <v>121</v>
      </c>
      <c r="I399" s="428">
        <f t="shared" si="6"/>
        <v>0.33150684931506852</v>
      </c>
      <c r="J399" s="716">
        <v>45</v>
      </c>
    </row>
    <row r="400" spans="1:10" s="287" customFormat="1" ht="30" x14ac:dyDescent="0.25">
      <c r="A400" s="431" t="s">
        <v>1203</v>
      </c>
      <c r="B400" s="426" t="s">
        <v>534</v>
      </c>
      <c r="C400" s="430" t="s">
        <v>1897</v>
      </c>
      <c r="D400" s="614" t="s">
        <v>157</v>
      </c>
      <c r="E400" s="407" t="s">
        <v>1156</v>
      </c>
      <c r="F400" s="426">
        <v>365</v>
      </c>
      <c r="G400" s="427">
        <f>SUMIF(USEDRCT_Camping!C:C,INVENTORY!C:C,USEDRCT_Camping!R:R)</f>
        <v>100.08333333333333</v>
      </c>
      <c r="H400" s="426">
        <v>122</v>
      </c>
      <c r="I400" s="428">
        <f t="shared" si="6"/>
        <v>0.33424657534246577</v>
      </c>
      <c r="J400" s="716">
        <v>45</v>
      </c>
    </row>
    <row r="401" spans="1:10" s="287" customFormat="1" ht="30" x14ac:dyDescent="0.25">
      <c r="A401" s="431" t="s">
        <v>1203</v>
      </c>
      <c r="B401" s="426" t="s">
        <v>535</v>
      </c>
      <c r="C401" s="430" t="s">
        <v>1898</v>
      </c>
      <c r="D401" s="614" t="s">
        <v>157</v>
      </c>
      <c r="E401" s="407" t="s">
        <v>1156</v>
      </c>
      <c r="F401" s="426">
        <v>365</v>
      </c>
      <c r="G401" s="427">
        <f>SUMIF(USEDRCT_Camping!C:C,INVENTORY!C:C,USEDRCT_Camping!R:R)</f>
        <v>149.75</v>
      </c>
      <c r="H401" s="426">
        <v>138</v>
      </c>
      <c r="I401" s="428">
        <f t="shared" si="6"/>
        <v>0.37808219178082192</v>
      </c>
      <c r="J401" s="716">
        <v>45</v>
      </c>
    </row>
    <row r="402" spans="1:10" s="287" customFormat="1" ht="30" x14ac:dyDescent="0.25">
      <c r="A402" s="431" t="s">
        <v>1203</v>
      </c>
      <c r="B402" s="426" t="s">
        <v>536</v>
      </c>
      <c r="C402" s="430" t="s">
        <v>1899</v>
      </c>
      <c r="D402" s="614" t="s">
        <v>157</v>
      </c>
      <c r="E402" s="407" t="s">
        <v>1156</v>
      </c>
      <c r="F402" s="426">
        <v>365</v>
      </c>
      <c r="G402" s="427">
        <f>SUMIF(USEDRCT_Camping!C:C,INVENTORY!C:C,USEDRCT_Camping!R:R)</f>
        <v>84.833333333333329</v>
      </c>
      <c r="H402" s="426">
        <v>112</v>
      </c>
      <c r="I402" s="428">
        <f t="shared" si="6"/>
        <v>0.30684931506849317</v>
      </c>
      <c r="J402" s="716">
        <v>45</v>
      </c>
    </row>
    <row r="403" spans="1:10" s="287" customFormat="1" ht="30" x14ac:dyDescent="0.25">
      <c r="A403" s="431" t="s">
        <v>1203</v>
      </c>
      <c r="B403" s="426" t="s">
        <v>537</v>
      </c>
      <c r="C403" s="430" t="s">
        <v>1900</v>
      </c>
      <c r="D403" s="614" t="s">
        <v>157</v>
      </c>
      <c r="E403" s="407" t="s">
        <v>1156</v>
      </c>
      <c r="F403" s="426">
        <v>365</v>
      </c>
      <c r="G403" s="427">
        <f>SUMIF(USEDRCT_Camping!C:C,INVENTORY!C:C,USEDRCT_Camping!R:R)</f>
        <v>83.083333333333329</v>
      </c>
      <c r="H403" s="426">
        <v>106</v>
      </c>
      <c r="I403" s="428">
        <f t="shared" si="6"/>
        <v>0.29041095890410956</v>
      </c>
      <c r="J403" s="716">
        <v>45</v>
      </c>
    </row>
    <row r="404" spans="1:10" s="287" customFormat="1" ht="30" x14ac:dyDescent="0.25">
      <c r="A404" s="431" t="s">
        <v>1203</v>
      </c>
      <c r="B404" s="426" t="s">
        <v>538</v>
      </c>
      <c r="C404" s="430" t="s">
        <v>1901</v>
      </c>
      <c r="D404" s="614" t="s">
        <v>157</v>
      </c>
      <c r="E404" s="407" t="s">
        <v>1156</v>
      </c>
      <c r="F404" s="426">
        <v>365</v>
      </c>
      <c r="G404" s="427">
        <f>SUMIF(USEDRCT_Camping!C:C,INVENTORY!C:C,USEDRCT_Camping!R:R)</f>
        <v>68.333333333333329</v>
      </c>
      <c r="H404" s="426">
        <v>118</v>
      </c>
      <c r="I404" s="428">
        <f t="shared" si="6"/>
        <v>0.32328767123287672</v>
      </c>
      <c r="J404" s="716">
        <v>45</v>
      </c>
    </row>
    <row r="405" spans="1:10" s="287" customFormat="1" ht="30" x14ac:dyDescent="0.25">
      <c r="A405" s="431" t="s">
        <v>1203</v>
      </c>
      <c r="B405" s="426" t="s">
        <v>539</v>
      </c>
      <c r="C405" s="430" t="s">
        <v>1902</v>
      </c>
      <c r="D405" s="614" t="s">
        <v>157</v>
      </c>
      <c r="E405" s="407" t="s">
        <v>1156</v>
      </c>
      <c r="F405" s="426">
        <v>365</v>
      </c>
      <c r="G405" s="427">
        <f>SUMIF(USEDRCT_Camping!C:C,INVENTORY!C:C,USEDRCT_Camping!R:R)</f>
        <v>78</v>
      </c>
      <c r="H405" s="426">
        <v>115</v>
      </c>
      <c r="I405" s="428">
        <f t="shared" si="6"/>
        <v>0.31506849315068491</v>
      </c>
      <c r="J405" s="716">
        <v>45</v>
      </c>
    </row>
    <row r="406" spans="1:10" s="287" customFormat="1" ht="30" x14ac:dyDescent="0.25">
      <c r="A406" s="431" t="s">
        <v>1203</v>
      </c>
      <c r="B406" s="426" t="s">
        <v>540</v>
      </c>
      <c r="C406" s="430" t="s">
        <v>1903</v>
      </c>
      <c r="D406" s="614" t="s">
        <v>157</v>
      </c>
      <c r="E406" s="407" t="s">
        <v>1156</v>
      </c>
      <c r="F406" s="426">
        <v>365</v>
      </c>
      <c r="G406" s="427">
        <f>SUMIF(USEDRCT_Camping!C:C,INVENTORY!C:C,USEDRCT_Camping!R:R)</f>
        <v>99.583333333333329</v>
      </c>
      <c r="H406" s="426">
        <v>124</v>
      </c>
      <c r="I406" s="428">
        <f t="shared" si="6"/>
        <v>0.33972602739726027</v>
      </c>
      <c r="J406" s="716">
        <v>45</v>
      </c>
    </row>
    <row r="407" spans="1:10" s="287" customFormat="1" ht="30" x14ac:dyDescent="0.25">
      <c r="A407" s="431" t="s">
        <v>1203</v>
      </c>
      <c r="B407" s="426" t="s">
        <v>541</v>
      </c>
      <c r="C407" s="430" t="s">
        <v>1904</v>
      </c>
      <c r="D407" s="614" t="s">
        <v>157</v>
      </c>
      <c r="E407" s="407" t="s">
        <v>1156</v>
      </c>
      <c r="F407" s="426">
        <v>365</v>
      </c>
      <c r="G407" s="427">
        <f>SUMIF(USEDRCT_Camping!C:C,INVENTORY!C:C,USEDRCT_Camping!R:R)</f>
        <v>76.333333333333329</v>
      </c>
      <c r="H407" s="426">
        <v>106</v>
      </c>
      <c r="I407" s="428">
        <f t="shared" si="6"/>
        <v>0.29041095890410956</v>
      </c>
      <c r="J407" s="716">
        <v>45</v>
      </c>
    </row>
    <row r="408" spans="1:10" s="287" customFormat="1" ht="30" x14ac:dyDescent="0.25">
      <c r="A408" s="431" t="s">
        <v>1203</v>
      </c>
      <c r="B408" s="426" t="s">
        <v>542</v>
      </c>
      <c r="C408" s="430" t="s">
        <v>1905</v>
      </c>
      <c r="D408" s="614" t="s">
        <v>157</v>
      </c>
      <c r="E408" s="407" t="s">
        <v>1156</v>
      </c>
      <c r="F408" s="426">
        <v>365</v>
      </c>
      <c r="G408" s="427">
        <f>SUMIF(USEDRCT_Camping!C:C,INVENTORY!C:C,USEDRCT_Camping!R:R)</f>
        <v>83.25</v>
      </c>
      <c r="H408" s="426">
        <v>109</v>
      </c>
      <c r="I408" s="428">
        <f t="shared" si="6"/>
        <v>0.29863013698630136</v>
      </c>
      <c r="J408" s="716">
        <v>45</v>
      </c>
    </row>
    <row r="409" spans="1:10" s="287" customFormat="1" ht="30" x14ac:dyDescent="0.25">
      <c r="A409" s="431" t="s">
        <v>1203</v>
      </c>
      <c r="B409" s="426" t="s">
        <v>543</v>
      </c>
      <c r="C409" s="430" t="s">
        <v>1906</v>
      </c>
      <c r="D409" s="614" t="s">
        <v>157</v>
      </c>
      <c r="E409" s="407" t="s">
        <v>1156</v>
      </c>
      <c r="F409" s="426">
        <v>365</v>
      </c>
      <c r="G409" s="427">
        <f>SUMIF(USEDRCT_Camping!C:C,INVENTORY!C:C,USEDRCT_Camping!R:R)</f>
        <v>144.66666666666666</v>
      </c>
      <c r="H409" s="426">
        <v>110</v>
      </c>
      <c r="I409" s="428">
        <f t="shared" si="6"/>
        <v>0.30136986301369861</v>
      </c>
      <c r="J409" s="716">
        <v>45</v>
      </c>
    </row>
    <row r="410" spans="1:10" s="287" customFormat="1" ht="30" x14ac:dyDescent="0.25">
      <c r="A410" s="431" t="s">
        <v>1203</v>
      </c>
      <c r="B410" s="426" t="s">
        <v>544</v>
      </c>
      <c r="C410" s="430" t="s">
        <v>1907</v>
      </c>
      <c r="D410" s="614" t="s">
        <v>157</v>
      </c>
      <c r="E410" s="407" t="s">
        <v>1156</v>
      </c>
      <c r="F410" s="426">
        <v>365</v>
      </c>
      <c r="G410" s="427">
        <f>SUMIF(USEDRCT_Camping!C:C,INVENTORY!C:C,USEDRCT_Camping!R:R)</f>
        <v>136.66666666666666</v>
      </c>
      <c r="H410" s="426">
        <v>117</v>
      </c>
      <c r="I410" s="428">
        <f t="shared" si="6"/>
        <v>0.32054794520547947</v>
      </c>
      <c r="J410" s="716">
        <v>45</v>
      </c>
    </row>
    <row r="411" spans="1:10" s="287" customFormat="1" ht="30" x14ac:dyDescent="0.25">
      <c r="A411" s="431" t="s">
        <v>1203</v>
      </c>
      <c r="B411" s="426" t="s">
        <v>545</v>
      </c>
      <c r="C411" s="430" t="s">
        <v>1908</v>
      </c>
      <c r="D411" s="614" t="s">
        <v>157</v>
      </c>
      <c r="E411" s="407" t="s">
        <v>1156</v>
      </c>
      <c r="F411" s="426">
        <v>365</v>
      </c>
      <c r="G411" s="427">
        <f>SUMIF(USEDRCT_Camping!C:C,INVENTORY!C:C,USEDRCT_Camping!R:R)</f>
        <v>88.166666666666671</v>
      </c>
      <c r="H411" s="426">
        <v>162</v>
      </c>
      <c r="I411" s="428">
        <f t="shared" si="6"/>
        <v>0.44383561643835617</v>
      </c>
      <c r="J411" s="716">
        <v>45</v>
      </c>
    </row>
    <row r="412" spans="1:10" s="287" customFormat="1" ht="30" x14ac:dyDescent="0.25">
      <c r="A412" s="431" t="s">
        <v>1203</v>
      </c>
      <c r="B412" s="426" t="s">
        <v>549</v>
      </c>
      <c r="C412" s="430" t="s">
        <v>1912</v>
      </c>
      <c r="D412" s="614" t="s">
        <v>157</v>
      </c>
      <c r="E412" s="407" t="s">
        <v>1156</v>
      </c>
      <c r="F412" s="426">
        <v>365</v>
      </c>
      <c r="G412" s="427">
        <f>SUMIF(USEDRCT_Camping!C:C,INVENTORY!C:C,USEDRCT_Camping!R:R)</f>
        <v>144.58333333333334</v>
      </c>
      <c r="H412" s="426">
        <v>199</v>
      </c>
      <c r="I412" s="428">
        <f t="shared" si="6"/>
        <v>0.54520547945205478</v>
      </c>
      <c r="J412" s="716">
        <v>45</v>
      </c>
    </row>
    <row r="413" spans="1:10" s="287" customFormat="1" ht="30" x14ac:dyDescent="0.25">
      <c r="A413" s="431" t="s">
        <v>1203</v>
      </c>
      <c r="B413" s="426" t="s">
        <v>550</v>
      </c>
      <c r="C413" s="430" t="s">
        <v>1913</v>
      </c>
      <c r="D413" s="614" t="s">
        <v>157</v>
      </c>
      <c r="E413" s="407" t="s">
        <v>1156</v>
      </c>
      <c r="F413" s="426">
        <v>365</v>
      </c>
      <c r="G413" s="427">
        <f>SUMIF(USEDRCT_Camping!C:C,INVENTORY!C:C,USEDRCT_Camping!R:R)</f>
        <v>126.33333333333333</v>
      </c>
      <c r="H413" s="426">
        <v>145</v>
      </c>
      <c r="I413" s="428">
        <f t="shared" si="6"/>
        <v>0.39726027397260272</v>
      </c>
      <c r="J413" s="716">
        <v>45</v>
      </c>
    </row>
    <row r="414" spans="1:10" s="287" customFormat="1" ht="30" x14ac:dyDescent="0.25">
      <c r="A414" s="431" t="s">
        <v>1203</v>
      </c>
      <c r="B414" s="426" t="s">
        <v>551</v>
      </c>
      <c r="C414" s="430" t="s">
        <v>1914</v>
      </c>
      <c r="D414" s="614" t="s">
        <v>157</v>
      </c>
      <c r="E414" s="407" t="s">
        <v>1156</v>
      </c>
      <c r="F414" s="426">
        <v>365</v>
      </c>
      <c r="G414" s="427">
        <f>SUMIF(USEDRCT_Camping!C:C,INVENTORY!C:C,USEDRCT_Camping!R:R)</f>
        <v>95</v>
      </c>
      <c r="H414" s="426">
        <v>134</v>
      </c>
      <c r="I414" s="428">
        <f t="shared" si="6"/>
        <v>0.36712328767123287</v>
      </c>
      <c r="J414" s="716">
        <v>45</v>
      </c>
    </row>
    <row r="415" spans="1:10" s="287" customFormat="1" ht="30" x14ac:dyDescent="0.25">
      <c r="A415" s="431" t="s">
        <v>1203</v>
      </c>
      <c r="B415" s="426" t="s">
        <v>552</v>
      </c>
      <c r="C415" s="430" t="s">
        <v>1915</v>
      </c>
      <c r="D415" s="614" t="s">
        <v>157</v>
      </c>
      <c r="E415" s="407" t="s">
        <v>1156</v>
      </c>
      <c r="F415" s="426">
        <v>365</v>
      </c>
      <c r="G415" s="427">
        <f>SUMIF(USEDRCT_Camping!C:C,INVENTORY!C:C,USEDRCT_Camping!R:R)</f>
        <v>92.083333333333329</v>
      </c>
      <c r="H415" s="426">
        <v>120</v>
      </c>
      <c r="I415" s="428">
        <f t="shared" si="6"/>
        <v>0.32876712328767121</v>
      </c>
      <c r="J415" s="716">
        <v>45</v>
      </c>
    </row>
    <row r="416" spans="1:10" s="287" customFormat="1" ht="30" x14ac:dyDescent="0.25">
      <c r="A416" s="431" t="s">
        <v>1203</v>
      </c>
      <c r="B416" s="426" t="s">
        <v>553</v>
      </c>
      <c r="C416" s="430" t="s">
        <v>1916</v>
      </c>
      <c r="D416" s="614" t="s">
        <v>157</v>
      </c>
      <c r="E416" s="407" t="s">
        <v>1156</v>
      </c>
      <c r="F416" s="426">
        <v>365</v>
      </c>
      <c r="G416" s="427">
        <f>SUMIF(USEDRCT_Camping!C:C,INVENTORY!C:C,USEDRCT_Camping!R:R)</f>
        <v>134.33333333333334</v>
      </c>
      <c r="H416" s="426">
        <v>133</v>
      </c>
      <c r="I416" s="428">
        <f t="shared" si="6"/>
        <v>0.36438356164383562</v>
      </c>
      <c r="J416" s="716">
        <v>45</v>
      </c>
    </row>
    <row r="417" spans="1:10" s="287" customFormat="1" ht="30" x14ac:dyDescent="0.25">
      <c r="A417" s="431" t="s">
        <v>1203</v>
      </c>
      <c r="B417" s="426" t="s">
        <v>554</v>
      </c>
      <c r="C417" s="430" t="s">
        <v>1917</v>
      </c>
      <c r="D417" s="614" t="s">
        <v>157</v>
      </c>
      <c r="E417" s="407" t="s">
        <v>1156</v>
      </c>
      <c r="F417" s="426">
        <v>365</v>
      </c>
      <c r="G417" s="427">
        <f>SUMIF(USEDRCT_Camping!C:C,INVENTORY!C:C,USEDRCT_Camping!R:R)</f>
        <v>98.666666666666671</v>
      </c>
      <c r="H417" s="426">
        <v>137</v>
      </c>
      <c r="I417" s="428">
        <f t="shared" si="6"/>
        <v>0.37534246575342467</v>
      </c>
      <c r="J417" s="716">
        <v>45</v>
      </c>
    </row>
    <row r="418" spans="1:10" s="287" customFormat="1" ht="30" x14ac:dyDescent="0.25">
      <c r="A418" s="431" t="s">
        <v>1203</v>
      </c>
      <c r="B418" s="426" t="s">
        <v>555</v>
      </c>
      <c r="C418" s="430" t="s">
        <v>1918</v>
      </c>
      <c r="D418" s="614" t="s">
        <v>157</v>
      </c>
      <c r="E418" s="407" t="s">
        <v>1156</v>
      </c>
      <c r="F418" s="426">
        <v>365</v>
      </c>
      <c r="G418" s="427">
        <f>SUMIF(USEDRCT_Camping!C:C,INVENTORY!C:C,USEDRCT_Camping!R:R)</f>
        <v>124.33333333333333</v>
      </c>
      <c r="H418" s="426">
        <v>144</v>
      </c>
      <c r="I418" s="428">
        <f t="shared" si="6"/>
        <v>0.39452054794520547</v>
      </c>
      <c r="J418" s="716">
        <v>45</v>
      </c>
    </row>
    <row r="419" spans="1:10" s="287" customFormat="1" ht="30" x14ac:dyDescent="0.25">
      <c r="A419" s="431" t="s">
        <v>1203</v>
      </c>
      <c r="B419" s="426" t="s">
        <v>556</v>
      </c>
      <c r="C419" s="430" t="s">
        <v>1919</v>
      </c>
      <c r="D419" s="614" t="s">
        <v>157</v>
      </c>
      <c r="E419" s="407" t="s">
        <v>1156</v>
      </c>
      <c r="F419" s="426">
        <v>365</v>
      </c>
      <c r="G419" s="427">
        <f>SUMIF(USEDRCT_Camping!C:C,INVENTORY!C:C,USEDRCT_Camping!R:R)</f>
        <v>96.666666666666671</v>
      </c>
      <c r="H419" s="426">
        <v>116</v>
      </c>
      <c r="I419" s="428">
        <f t="shared" si="6"/>
        <v>0.31780821917808222</v>
      </c>
      <c r="J419" s="716">
        <v>45</v>
      </c>
    </row>
    <row r="420" spans="1:10" s="287" customFormat="1" ht="30" x14ac:dyDescent="0.25">
      <c r="A420" s="431" t="s">
        <v>1203</v>
      </c>
      <c r="B420" s="426" t="s">
        <v>557</v>
      </c>
      <c r="C420" s="430" t="s">
        <v>1920</v>
      </c>
      <c r="D420" s="614" t="s">
        <v>157</v>
      </c>
      <c r="E420" s="407" t="s">
        <v>1156</v>
      </c>
      <c r="F420" s="426">
        <v>365</v>
      </c>
      <c r="G420" s="427">
        <f>SUMIF(USEDRCT_Camping!C:C,INVENTORY!C:C,USEDRCT_Camping!R:R)</f>
        <v>115.91666666666667</v>
      </c>
      <c r="H420" s="426">
        <v>120</v>
      </c>
      <c r="I420" s="428">
        <f t="shared" si="6"/>
        <v>0.32876712328767121</v>
      </c>
      <c r="J420" s="716">
        <v>45</v>
      </c>
    </row>
    <row r="421" spans="1:10" s="287" customFormat="1" ht="30" x14ac:dyDescent="0.25">
      <c r="A421" s="431" t="s">
        <v>1203</v>
      </c>
      <c r="B421" s="426" t="s">
        <v>558</v>
      </c>
      <c r="C421" s="430" t="s">
        <v>1921</v>
      </c>
      <c r="D421" s="614" t="s">
        <v>157</v>
      </c>
      <c r="E421" s="407" t="s">
        <v>1156</v>
      </c>
      <c r="F421" s="426">
        <v>365</v>
      </c>
      <c r="G421" s="427">
        <f>SUMIF(USEDRCT_Camping!C:C,INVENTORY!C:C,USEDRCT_Camping!R:R)</f>
        <v>92.166666666666671</v>
      </c>
      <c r="H421" s="426">
        <v>100</v>
      </c>
      <c r="I421" s="428">
        <f t="shared" si="6"/>
        <v>0.27397260273972601</v>
      </c>
      <c r="J421" s="716">
        <v>45</v>
      </c>
    </row>
    <row r="422" spans="1:10" s="287" customFormat="1" ht="30" x14ac:dyDescent="0.25">
      <c r="A422" s="431" t="s">
        <v>1203</v>
      </c>
      <c r="B422" s="426" t="s">
        <v>559</v>
      </c>
      <c r="C422" s="430" t="s">
        <v>1922</v>
      </c>
      <c r="D422" s="614" t="s">
        <v>157</v>
      </c>
      <c r="E422" s="407" t="s">
        <v>1156</v>
      </c>
      <c r="F422" s="426">
        <v>365</v>
      </c>
      <c r="G422" s="427">
        <f>SUMIF(USEDRCT_Camping!C:C,INVENTORY!C:C,USEDRCT_Camping!R:R)</f>
        <v>128.91666666666666</v>
      </c>
      <c r="H422" s="426">
        <v>124</v>
      </c>
      <c r="I422" s="428">
        <f t="shared" si="6"/>
        <v>0.33972602739726027</v>
      </c>
      <c r="J422" s="716">
        <v>45</v>
      </c>
    </row>
    <row r="423" spans="1:10" s="287" customFormat="1" ht="30" x14ac:dyDescent="0.25">
      <c r="A423" s="431" t="s">
        <v>1203</v>
      </c>
      <c r="B423" s="426" t="s">
        <v>560</v>
      </c>
      <c r="C423" s="430" t="s">
        <v>1923</v>
      </c>
      <c r="D423" s="614" t="s">
        <v>157</v>
      </c>
      <c r="E423" s="407" t="s">
        <v>1156</v>
      </c>
      <c r="F423" s="426">
        <v>365</v>
      </c>
      <c r="G423" s="427">
        <f>SUMIF(USEDRCT_Camping!C:C,INVENTORY!C:C,USEDRCT_Camping!R:R)</f>
        <v>130.66666666666666</v>
      </c>
      <c r="H423" s="426">
        <v>104</v>
      </c>
      <c r="I423" s="428">
        <f t="shared" si="6"/>
        <v>0.28493150684931506</v>
      </c>
      <c r="J423" s="716">
        <v>45</v>
      </c>
    </row>
    <row r="424" spans="1:10" s="287" customFormat="1" ht="30" x14ac:dyDescent="0.25">
      <c r="A424" s="431" t="s">
        <v>1203</v>
      </c>
      <c r="B424" s="426" t="s">
        <v>561</v>
      </c>
      <c r="C424" s="430" t="s">
        <v>1924</v>
      </c>
      <c r="D424" s="614" t="s">
        <v>157</v>
      </c>
      <c r="E424" s="407" t="s">
        <v>1156</v>
      </c>
      <c r="F424" s="426">
        <v>365</v>
      </c>
      <c r="G424" s="427">
        <f>SUMIF(USEDRCT_Camping!C:C,INVENTORY!C:C,USEDRCT_Camping!R:R)</f>
        <v>78.166666666666671</v>
      </c>
      <c r="H424" s="426">
        <v>115</v>
      </c>
      <c r="I424" s="428">
        <f t="shared" si="6"/>
        <v>0.31506849315068491</v>
      </c>
      <c r="J424" s="716">
        <v>45</v>
      </c>
    </row>
    <row r="425" spans="1:10" s="287" customFormat="1" ht="30" x14ac:dyDescent="0.25">
      <c r="A425" s="431" t="s">
        <v>1203</v>
      </c>
      <c r="B425" s="426" t="s">
        <v>624</v>
      </c>
      <c r="C425" s="430" t="s">
        <v>1925</v>
      </c>
      <c r="D425" s="614" t="s">
        <v>157</v>
      </c>
      <c r="E425" s="407" t="s">
        <v>1156</v>
      </c>
      <c r="F425" s="426">
        <v>365</v>
      </c>
      <c r="G425" s="427">
        <f>SUMIF(USEDRCT_Camping!C:C,INVENTORY!C:C,USEDRCT_Camping!R:R)</f>
        <v>109.66666666666667</v>
      </c>
      <c r="H425" s="426">
        <v>119</v>
      </c>
      <c r="I425" s="428">
        <f t="shared" si="6"/>
        <v>0.32602739726027397</v>
      </c>
      <c r="J425" s="716">
        <v>45</v>
      </c>
    </row>
    <row r="426" spans="1:10" s="287" customFormat="1" ht="30" x14ac:dyDescent="0.25">
      <c r="A426" s="431" t="s">
        <v>1203</v>
      </c>
      <c r="B426" s="426" t="s">
        <v>625</v>
      </c>
      <c r="C426" s="430" t="s">
        <v>1926</v>
      </c>
      <c r="D426" s="614" t="s">
        <v>157</v>
      </c>
      <c r="E426" s="407" t="s">
        <v>1156</v>
      </c>
      <c r="F426" s="426">
        <v>365</v>
      </c>
      <c r="G426" s="427">
        <f>SUMIF(USEDRCT_Camping!C:C,INVENTORY!C:C,USEDRCT_Camping!R:R)</f>
        <v>93.5</v>
      </c>
      <c r="H426" s="426">
        <v>104</v>
      </c>
      <c r="I426" s="428">
        <f t="shared" si="6"/>
        <v>0.28493150684931506</v>
      </c>
      <c r="J426" s="716">
        <v>45</v>
      </c>
    </row>
    <row r="427" spans="1:10" s="287" customFormat="1" ht="30" x14ac:dyDescent="0.25">
      <c r="A427" s="431" t="s">
        <v>1203</v>
      </c>
      <c r="B427" s="426" t="s">
        <v>626</v>
      </c>
      <c r="C427" s="430" t="s">
        <v>1927</v>
      </c>
      <c r="D427" s="614" t="s">
        <v>157</v>
      </c>
      <c r="E427" s="407" t="s">
        <v>1156</v>
      </c>
      <c r="F427" s="426">
        <v>365</v>
      </c>
      <c r="G427" s="427">
        <f>SUMIF(USEDRCT_Camping!C:C,INVENTORY!C:C,USEDRCT_Camping!R:R)</f>
        <v>67.666666666666671</v>
      </c>
      <c r="H427" s="426">
        <v>115</v>
      </c>
      <c r="I427" s="428">
        <f t="shared" si="6"/>
        <v>0.31506849315068491</v>
      </c>
      <c r="J427" s="716">
        <v>45</v>
      </c>
    </row>
    <row r="428" spans="1:10" s="287" customFormat="1" ht="30" x14ac:dyDescent="0.25">
      <c r="A428" s="431" t="s">
        <v>1203</v>
      </c>
      <c r="B428" s="426" t="s">
        <v>627</v>
      </c>
      <c r="C428" s="430" t="s">
        <v>1928</v>
      </c>
      <c r="D428" s="614" t="s">
        <v>157</v>
      </c>
      <c r="E428" s="407" t="s">
        <v>1156</v>
      </c>
      <c r="F428" s="426">
        <v>365</v>
      </c>
      <c r="G428" s="427">
        <f>SUMIF(USEDRCT_Camping!C:C,INVENTORY!C:C,USEDRCT_Camping!R:R)</f>
        <v>105.16666666666667</v>
      </c>
      <c r="H428" s="426">
        <v>105</v>
      </c>
      <c r="I428" s="428">
        <f t="shared" si="6"/>
        <v>0.28767123287671231</v>
      </c>
      <c r="J428" s="716">
        <v>45</v>
      </c>
    </row>
    <row r="429" spans="1:10" s="287" customFormat="1" ht="30" x14ac:dyDescent="0.25">
      <c r="A429" s="431" t="s">
        <v>1203</v>
      </c>
      <c r="B429" s="426" t="s">
        <v>628</v>
      </c>
      <c r="C429" s="430" t="s">
        <v>1929</v>
      </c>
      <c r="D429" s="614" t="s">
        <v>157</v>
      </c>
      <c r="E429" s="407" t="s">
        <v>1156</v>
      </c>
      <c r="F429" s="426">
        <v>365</v>
      </c>
      <c r="G429" s="427">
        <f>SUMIF(USEDRCT_Camping!C:C,INVENTORY!C:C,USEDRCT_Camping!R:R)</f>
        <v>86.166666666666671</v>
      </c>
      <c r="H429" s="426">
        <v>108</v>
      </c>
      <c r="I429" s="428">
        <f t="shared" si="6"/>
        <v>0.29589041095890412</v>
      </c>
      <c r="J429" s="716">
        <v>45</v>
      </c>
    </row>
    <row r="430" spans="1:10" s="287" customFormat="1" ht="30" x14ac:dyDescent="0.25">
      <c r="A430" s="431" t="s">
        <v>1203</v>
      </c>
      <c r="B430" s="426" t="s">
        <v>629</v>
      </c>
      <c r="C430" s="430" t="s">
        <v>1930</v>
      </c>
      <c r="D430" s="614" t="s">
        <v>157</v>
      </c>
      <c r="E430" s="407" t="s">
        <v>1156</v>
      </c>
      <c r="F430" s="426">
        <v>365</v>
      </c>
      <c r="G430" s="427">
        <f>SUMIF(USEDRCT_Camping!C:C,INVENTORY!C:C,USEDRCT_Camping!R:R)</f>
        <v>85.166666666666671</v>
      </c>
      <c r="H430" s="426">
        <v>98</v>
      </c>
      <c r="I430" s="428">
        <f t="shared" si="6"/>
        <v>0.26849315068493151</v>
      </c>
      <c r="J430" s="716">
        <v>45</v>
      </c>
    </row>
    <row r="431" spans="1:10" s="287" customFormat="1" ht="30" x14ac:dyDescent="0.25">
      <c r="A431" s="431" t="s">
        <v>1203</v>
      </c>
      <c r="B431" s="426" t="s">
        <v>630</v>
      </c>
      <c r="C431" s="430" t="s">
        <v>1931</v>
      </c>
      <c r="D431" s="614" t="s">
        <v>157</v>
      </c>
      <c r="E431" s="407" t="s">
        <v>1156</v>
      </c>
      <c r="F431" s="426">
        <v>365</v>
      </c>
      <c r="G431" s="427">
        <f>SUMIF(USEDRCT_Camping!C:C,INVENTORY!C:C,USEDRCT_Camping!R:R)</f>
        <v>136.91666666666666</v>
      </c>
      <c r="H431" s="426">
        <v>123</v>
      </c>
      <c r="I431" s="428">
        <f t="shared" si="6"/>
        <v>0.33698630136986302</v>
      </c>
      <c r="J431" s="716">
        <v>45</v>
      </c>
    </row>
    <row r="432" spans="1:10" s="287" customFormat="1" ht="30" x14ac:dyDescent="0.25">
      <c r="A432" s="431" t="s">
        <v>1203</v>
      </c>
      <c r="B432" s="426" t="s">
        <v>631</v>
      </c>
      <c r="C432" s="430" t="s">
        <v>1932</v>
      </c>
      <c r="D432" s="614" t="s">
        <v>157</v>
      </c>
      <c r="E432" s="407" t="s">
        <v>1156</v>
      </c>
      <c r="F432" s="426">
        <v>365</v>
      </c>
      <c r="G432" s="427">
        <f>SUMIF(USEDRCT_Camping!C:C,INVENTORY!C:C,USEDRCT_Camping!R:R)</f>
        <v>134.83333333333334</v>
      </c>
      <c r="H432" s="426">
        <v>131</v>
      </c>
      <c r="I432" s="428">
        <f t="shared" si="6"/>
        <v>0.35890410958904112</v>
      </c>
      <c r="J432" s="716">
        <v>45</v>
      </c>
    </row>
    <row r="433" spans="1:10" s="287" customFormat="1" ht="30" x14ac:dyDescent="0.25">
      <c r="A433" s="431" t="s">
        <v>1203</v>
      </c>
      <c r="B433" s="426" t="s">
        <v>632</v>
      </c>
      <c r="C433" s="430" t="s">
        <v>1933</v>
      </c>
      <c r="D433" s="614" t="s">
        <v>157</v>
      </c>
      <c r="E433" s="407" t="s">
        <v>1156</v>
      </c>
      <c r="F433" s="426">
        <v>365</v>
      </c>
      <c r="G433" s="427">
        <f>SUMIF(USEDRCT_Camping!C:C,INVENTORY!C:C,USEDRCT_Camping!R:R)</f>
        <v>130</v>
      </c>
      <c r="H433" s="426">
        <v>175</v>
      </c>
      <c r="I433" s="428">
        <f t="shared" si="6"/>
        <v>0.47945205479452052</v>
      </c>
      <c r="J433" s="716">
        <v>45</v>
      </c>
    </row>
    <row r="434" spans="1:10" s="287" customFormat="1" ht="30" x14ac:dyDescent="0.25">
      <c r="A434" s="431" t="s">
        <v>1203</v>
      </c>
      <c r="B434" s="426" t="s">
        <v>638</v>
      </c>
      <c r="C434" s="430" t="s">
        <v>1938</v>
      </c>
      <c r="D434" s="614" t="s">
        <v>157</v>
      </c>
      <c r="E434" s="407" t="s">
        <v>1156</v>
      </c>
      <c r="F434" s="426">
        <v>365</v>
      </c>
      <c r="G434" s="427">
        <f>SUMIF(USEDRCT_Camping!C:C,INVENTORY!C:C,USEDRCT_Camping!R:R)</f>
        <v>162.25</v>
      </c>
      <c r="H434" s="426">
        <v>181</v>
      </c>
      <c r="I434" s="428">
        <f t="shared" si="6"/>
        <v>0.49589041095890413</v>
      </c>
      <c r="J434" s="716">
        <v>45</v>
      </c>
    </row>
    <row r="435" spans="1:10" s="287" customFormat="1" ht="30" x14ac:dyDescent="0.25">
      <c r="A435" s="431" t="s">
        <v>1203</v>
      </c>
      <c r="B435" s="426" t="s">
        <v>639</v>
      </c>
      <c r="C435" s="430" t="s">
        <v>1939</v>
      </c>
      <c r="D435" s="614" t="s">
        <v>157</v>
      </c>
      <c r="E435" s="407" t="s">
        <v>1156</v>
      </c>
      <c r="F435" s="426">
        <v>365</v>
      </c>
      <c r="G435" s="427">
        <f>SUMIF(USEDRCT_Camping!C:C,INVENTORY!C:C,USEDRCT_Camping!R:R)</f>
        <v>124.16666666666667</v>
      </c>
      <c r="H435" s="426">
        <v>138</v>
      </c>
      <c r="I435" s="428">
        <f t="shared" si="6"/>
        <v>0.37808219178082192</v>
      </c>
      <c r="J435" s="716">
        <v>45</v>
      </c>
    </row>
    <row r="436" spans="1:10" s="287" customFormat="1" ht="30" x14ac:dyDescent="0.25">
      <c r="A436" s="431" t="s">
        <v>1203</v>
      </c>
      <c r="B436" s="426" t="s">
        <v>640</v>
      </c>
      <c r="C436" s="430" t="s">
        <v>1940</v>
      </c>
      <c r="D436" s="614" t="s">
        <v>157</v>
      </c>
      <c r="E436" s="407" t="s">
        <v>1156</v>
      </c>
      <c r="F436" s="426">
        <v>365</v>
      </c>
      <c r="G436" s="427">
        <f>SUMIF(USEDRCT_Camping!C:C,INVENTORY!C:C,USEDRCT_Camping!R:R)</f>
        <v>185.5</v>
      </c>
      <c r="H436" s="426">
        <v>168</v>
      </c>
      <c r="I436" s="428">
        <f t="shared" si="6"/>
        <v>0.46027397260273972</v>
      </c>
      <c r="J436" s="716">
        <v>45</v>
      </c>
    </row>
    <row r="437" spans="1:10" s="287" customFormat="1" ht="30" x14ac:dyDescent="0.25">
      <c r="A437" s="431" t="s">
        <v>1203</v>
      </c>
      <c r="B437" s="426" t="s">
        <v>641</v>
      </c>
      <c r="C437" s="430" t="s">
        <v>1941</v>
      </c>
      <c r="D437" s="614" t="s">
        <v>157</v>
      </c>
      <c r="E437" s="407" t="s">
        <v>1156</v>
      </c>
      <c r="F437" s="426">
        <v>365</v>
      </c>
      <c r="G437" s="427">
        <f>SUMIF(USEDRCT_Camping!C:C,INVENTORY!C:C,USEDRCT_Camping!R:R)</f>
        <v>120.08333333333333</v>
      </c>
      <c r="H437" s="426">
        <v>122</v>
      </c>
      <c r="I437" s="428">
        <f t="shared" si="6"/>
        <v>0.33424657534246577</v>
      </c>
      <c r="J437" s="716">
        <v>45</v>
      </c>
    </row>
    <row r="438" spans="1:10" s="287" customFormat="1" ht="30" x14ac:dyDescent="0.25">
      <c r="A438" s="431" t="s">
        <v>1203</v>
      </c>
      <c r="B438" s="426" t="s">
        <v>642</v>
      </c>
      <c r="C438" s="430" t="s">
        <v>1942</v>
      </c>
      <c r="D438" s="614" t="s">
        <v>157</v>
      </c>
      <c r="E438" s="407" t="s">
        <v>1156</v>
      </c>
      <c r="F438" s="426">
        <v>365</v>
      </c>
      <c r="G438" s="427">
        <f>SUMIF(USEDRCT_Camping!C:C,INVENTORY!C:C,USEDRCT_Camping!R:R)</f>
        <v>129.25</v>
      </c>
      <c r="H438" s="426">
        <v>137</v>
      </c>
      <c r="I438" s="428">
        <f t="shared" si="6"/>
        <v>0.37534246575342467</v>
      </c>
      <c r="J438" s="716">
        <v>45</v>
      </c>
    </row>
    <row r="439" spans="1:10" s="287" customFormat="1" ht="30" x14ac:dyDescent="0.25">
      <c r="A439" s="431" t="s">
        <v>1203</v>
      </c>
      <c r="B439" s="426" t="s">
        <v>643</v>
      </c>
      <c r="C439" s="430" t="s">
        <v>1943</v>
      </c>
      <c r="D439" s="614" t="s">
        <v>157</v>
      </c>
      <c r="E439" s="407" t="s">
        <v>1156</v>
      </c>
      <c r="F439" s="426">
        <v>365</v>
      </c>
      <c r="G439" s="427">
        <f>SUMIF(USEDRCT_Camping!C:C,INVENTORY!C:C,USEDRCT_Camping!R:R)</f>
        <v>105.25</v>
      </c>
      <c r="H439" s="426">
        <v>133</v>
      </c>
      <c r="I439" s="428">
        <f t="shared" si="6"/>
        <v>0.36438356164383562</v>
      </c>
      <c r="J439" s="716">
        <v>45</v>
      </c>
    </row>
    <row r="440" spans="1:10" s="287" customFormat="1" ht="30" x14ac:dyDescent="0.25">
      <c r="A440" s="431" t="s">
        <v>1203</v>
      </c>
      <c r="B440" s="426" t="s">
        <v>644</v>
      </c>
      <c r="C440" s="430" t="s">
        <v>1944</v>
      </c>
      <c r="D440" s="614" t="s">
        <v>157</v>
      </c>
      <c r="E440" s="407" t="s">
        <v>1156</v>
      </c>
      <c r="F440" s="426">
        <v>365</v>
      </c>
      <c r="G440" s="427">
        <f>SUMIF(USEDRCT_Camping!C:C,INVENTORY!C:C,USEDRCT_Camping!R:R)</f>
        <v>149.08333333333334</v>
      </c>
      <c r="H440" s="426">
        <v>172</v>
      </c>
      <c r="I440" s="428">
        <f t="shared" si="6"/>
        <v>0.47123287671232877</v>
      </c>
      <c r="J440" s="716">
        <v>45</v>
      </c>
    </row>
    <row r="441" spans="1:10" s="287" customFormat="1" ht="30" x14ac:dyDescent="0.25">
      <c r="A441" s="431" t="s">
        <v>1203</v>
      </c>
      <c r="B441" s="426" t="s">
        <v>645</v>
      </c>
      <c r="C441" s="430" t="s">
        <v>1945</v>
      </c>
      <c r="D441" s="614" t="s">
        <v>157</v>
      </c>
      <c r="E441" s="407" t="s">
        <v>1156</v>
      </c>
      <c r="F441" s="426">
        <v>365</v>
      </c>
      <c r="G441" s="427">
        <f>SUMIF(USEDRCT_Camping!C:C,INVENTORY!C:C,USEDRCT_Camping!R:R)</f>
        <v>125.66666666666667</v>
      </c>
      <c r="H441" s="426">
        <v>124</v>
      </c>
      <c r="I441" s="428">
        <f t="shared" si="6"/>
        <v>0.33972602739726027</v>
      </c>
      <c r="J441" s="716">
        <v>45</v>
      </c>
    </row>
    <row r="442" spans="1:10" s="287" customFormat="1" ht="30" x14ac:dyDescent="0.25">
      <c r="A442" s="431" t="s">
        <v>1203</v>
      </c>
      <c r="B442" s="426" t="s">
        <v>646</v>
      </c>
      <c r="C442" s="430" t="s">
        <v>1946</v>
      </c>
      <c r="D442" s="614" t="s">
        <v>157</v>
      </c>
      <c r="E442" s="407" t="s">
        <v>1156</v>
      </c>
      <c r="F442" s="426">
        <v>365</v>
      </c>
      <c r="G442" s="427">
        <f>SUMIF(USEDRCT_Camping!C:C,INVENTORY!C:C,USEDRCT_Camping!R:R)</f>
        <v>138.25</v>
      </c>
      <c r="H442" s="426">
        <v>157</v>
      </c>
      <c r="I442" s="428">
        <f t="shared" si="6"/>
        <v>0.43013698630136987</v>
      </c>
      <c r="J442" s="716">
        <v>45</v>
      </c>
    </row>
    <row r="443" spans="1:10" s="287" customFormat="1" ht="30" x14ac:dyDescent="0.25">
      <c r="A443" s="431" t="s">
        <v>1203</v>
      </c>
      <c r="B443" s="426" t="s">
        <v>647</v>
      </c>
      <c r="C443" s="430" t="s">
        <v>1947</v>
      </c>
      <c r="D443" s="614" t="s">
        <v>157</v>
      </c>
      <c r="E443" s="407" t="s">
        <v>1156</v>
      </c>
      <c r="F443" s="426">
        <v>365</v>
      </c>
      <c r="G443" s="427">
        <f>SUMIF(USEDRCT_Camping!C:C,INVENTORY!C:C,USEDRCT_Camping!R:R)</f>
        <v>165.5</v>
      </c>
      <c r="H443" s="426">
        <v>145</v>
      </c>
      <c r="I443" s="428">
        <f t="shared" si="6"/>
        <v>0.39726027397260272</v>
      </c>
      <c r="J443" s="716">
        <v>45</v>
      </c>
    </row>
    <row r="444" spans="1:10" s="287" customFormat="1" ht="30" x14ac:dyDescent="0.25">
      <c r="A444" s="431" t="s">
        <v>1203</v>
      </c>
      <c r="B444" s="426" t="s">
        <v>648</v>
      </c>
      <c r="C444" s="430" t="s">
        <v>1948</v>
      </c>
      <c r="D444" s="614" t="s">
        <v>157</v>
      </c>
      <c r="E444" s="407" t="s">
        <v>1156</v>
      </c>
      <c r="F444" s="426">
        <v>365</v>
      </c>
      <c r="G444" s="427">
        <f>SUMIF(USEDRCT_Camping!C:C,INVENTORY!C:C,USEDRCT_Camping!R:R)</f>
        <v>150.08333333333334</v>
      </c>
      <c r="H444" s="426">
        <v>131</v>
      </c>
      <c r="I444" s="428">
        <f t="shared" si="6"/>
        <v>0.35890410958904112</v>
      </c>
      <c r="J444" s="716">
        <v>45</v>
      </c>
    </row>
    <row r="445" spans="1:10" s="287" customFormat="1" ht="30" x14ac:dyDescent="0.25">
      <c r="A445" s="431" t="s">
        <v>1203</v>
      </c>
      <c r="B445" s="426" t="s">
        <v>649</v>
      </c>
      <c r="C445" s="430" t="s">
        <v>1949</v>
      </c>
      <c r="D445" s="614" t="s">
        <v>157</v>
      </c>
      <c r="E445" s="407" t="s">
        <v>1156</v>
      </c>
      <c r="F445" s="426">
        <v>365</v>
      </c>
      <c r="G445" s="427">
        <f>SUMIF(USEDRCT_Camping!C:C,INVENTORY!C:C,USEDRCT_Camping!R:R)</f>
        <v>137</v>
      </c>
      <c r="H445" s="426">
        <v>156</v>
      </c>
      <c r="I445" s="428">
        <f t="shared" si="6"/>
        <v>0.42739726027397262</v>
      </c>
      <c r="J445" s="716">
        <v>45</v>
      </c>
    </row>
    <row r="446" spans="1:10" s="287" customFormat="1" ht="30" x14ac:dyDescent="0.25">
      <c r="A446" s="431" t="s">
        <v>1203</v>
      </c>
      <c r="B446" s="426" t="s">
        <v>650</v>
      </c>
      <c r="C446" s="430" t="s">
        <v>1950</v>
      </c>
      <c r="D446" s="614" t="s">
        <v>157</v>
      </c>
      <c r="E446" s="407" t="s">
        <v>1156</v>
      </c>
      <c r="F446" s="426">
        <v>365</v>
      </c>
      <c r="G446" s="427">
        <f>SUMIF(USEDRCT_Camping!C:C,INVENTORY!C:C,USEDRCT_Camping!R:R)</f>
        <v>139.75</v>
      </c>
      <c r="H446" s="426">
        <v>187</v>
      </c>
      <c r="I446" s="428">
        <f t="shared" si="6"/>
        <v>0.51232876712328768</v>
      </c>
      <c r="J446" s="716">
        <v>45</v>
      </c>
    </row>
    <row r="447" spans="1:10" s="287" customFormat="1" ht="30" x14ac:dyDescent="0.25">
      <c r="A447" s="431" t="s">
        <v>1203</v>
      </c>
      <c r="B447" s="426" t="s">
        <v>651</v>
      </c>
      <c r="C447" s="430" t="s">
        <v>1951</v>
      </c>
      <c r="D447" s="614" t="s">
        <v>157</v>
      </c>
      <c r="E447" s="407" t="s">
        <v>1156</v>
      </c>
      <c r="F447" s="426">
        <v>365</v>
      </c>
      <c r="G447" s="427">
        <f>SUMIF(USEDRCT_Camping!C:C,INVENTORY!C:C,USEDRCT_Camping!R:R)</f>
        <v>131.75</v>
      </c>
      <c r="H447" s="426">
        <v>149</v>
      </c>
      <c r="I447" s="428">
        <f t="shared" si="6"/>
        <v>0.40821917808219177</v>
      </c>
      <c r="J447" s="716">
        <v>45</v>
      </c>
    </row>
    <row r="448" spans="1:10" s="287" customFormat="1" ht="30" x14ac:dyDescent="0.25">
      <c r="A448" s="431" t="s">
        <v>1203</v>
      </c>
      <c r="B448" s="426" t="s">
        <v>652</v>
      </c>
      <c r="C448" s="430" t="s">
        <v>1952</v>
      </c>
      <c r="D448" s="614" t="s">
        <v>157</v>
      </c>
      <c r="E448" s="407" t="s">
        <v>1156</v>
      </c>
      <c r="F448" s="426">
        <v>365</v>
      </c>
      <c r="G448" s="427">
        <f>SUMIF(USEDRCT_Camping!C:C,INVENTORY!C:C,USEDRCT_Camping!R:R)</f>
        <v>171.91666666666666</v>
      </c>
      <c r="H448" s="426">
        <v>170</v>
      </c>
      <c r="I448" s="428">
        <f t="shared" si="6"/>
        <v>0.46575342465753422</v>
      </c>
      <c r="J448" s="716">
        <v>45</v>
      </c>
    </row>
    <row r="449" spans="1:10" s="287" customFormat="1" ht="30" x14ac:dyDescent="0.25">
      <c r="A449" s="431" t="s">
        <v>1203</v>
      </c>
      <c r="B449" s="426" t="s">
        <v>653</v>
      </c>
      <c r="C449" s="430" t="s">
        <v>1953</v>
      </c>
      <c r="D449" s="614" t="s">
        <v>157</v>
      </c>
      <c r="E449" s="407" t="s">
        <v>1156</v>
      </c>
      <c r="F449" s="426">
        <v>365</v>
      </c>
      <c r="G449" s="427">
        <f>SUMIF(USEDRCT_Camping!C:C,INVENTORY!C:C,USEDRCT_Camping!R:R)</f>
        <v>183.66666666666666</v>
      </c>
      <c r="H449" s="426">
        <v>177</v>
      </c>
      <c r="I449" s="428">
        <f t="shared" si="6"/>
        <v>0.48493150684931507</v>
      </c>
      <c r="J449" s="716">
        <v>45</v>
      </c>
    </row>
    <row r="450" spans="1:10" s="287" customFormat="1" ht="30" x14ac:dyDescent="0.25">
      <c r="A450" s="431" t="s">
        <v>1203</v>
      </c>
      <c r="B450" s="426" t="s">
        <v>654</v>
      </c>
      <c r="C450" s="430" t="s">
        <v>1954</v>
      </c>
      <c r="D450" s="614" t="s">
        <v>157</v>
      </c>
      <c r="E450" s="407" t="s">
        <v>1156</v>
      </c>
      <c r="F450" s="426">
        <v>365</v>
      </c>
      <c r="G450" s="427">
        <f>SUMIF(USEDRCT_Camping!C:C,INVENTORY!C:C,USEDRCT_Camping!R:R)</f>
        <v>130.25</v>
      </c>
      <c r="H450" s="426">
        <v>177</v>
      </c>
      <c r="I450" s="428">
        <f t="shared" si="6"/>
        <v>0.48493150684931507</v>
      </c>
      <c r="J450" s="716">
        <v>45</v>
      </c>
    </row>
    <row r="451" spans="1:10" s="287" customFormat="1" ht="30" x14ac:dyDescent="0.25">
      <c r="A451" s="431" t="s">
        <v>1203</v>
      </c>
      <c r="B451" s="426" t="s">
        <v>655</v>
      </c>
      <c r="C451" s="430" t="s">
        <v>1955</v>
      </c>
      <c r="D451" s="614" t="s">
        <v>157</v>
      </c>
      <c r="E451" s="407" t="s">
        <v>1156</v>
      </c>
      <c r="F451" s="426">
        <v>365</v>
      </c>
      <c r="G451" s="427">
        <f>SUMIF(USEDRCT_Camping!C:C,INVENTORY!C:C,USEDRCT_Camping!R:R)</f>
        <v>146.25</v>
      </c>
      <c r="H451" s="426">
        <v>172</v>
      </c>
      <c r="I451" s="428">
        <f t="shared" ref="I451:I514" si="7">H451/F451</f>
        <v>0.47123287671232877</v>
      </c>
      <c r="J451" s="716">
        <v>45</v>
      </c>
    </row>
    <row r="452" spans="1:10" s="287" customFormat="1" ht="30" x14ac:dyDescent="0.25">
      <c r="A452" s="431" t="s">
        <v>1203</v>
      </c>
      <c r="B452" s="426" t="s">
        <v>680</v>
      </c>
      <c r="C452" s="430" t="s">
        <v>1980</v>
      </c>
      <c r="D452" s="614" t="s">
        <v>157</v>
      </c>
      <c r="E452" s="407" t="s">
        <v>1156</v>
      </c>
      <c r="F452" s="426">
        <v>365</v>
      </c>
      <c r="G452" s="427">
        <f>SUMIF(USEDRCT_Camping!C:C,INVENTORY!C:C,USEDRCT_Camping!R:R)</f>
        <v>129.16666666666666</v>
      </c>
      <c r="H452" s="426">
        <v>190</v>
      </c>
      <c r="I452" s="428">
        <f t="shared" si="7"/>
        <v>0.52054794520547942</v>
      </c>
      <c r="J452" s="716">
        <v>45</v>
      </c>
    </row>
    <row r="453" spans="1:10" s="287" customFormat="1" ht="30" x14ac:dyDescent="0.25">
      <c r="A453" s="431" t="s">
        <v>1203</v>
      </c>
      <c r="B453" s="426" t="s">
        <v>681</v>
      </c>
      <c r="C453" s="430" t="s">
        <v>1981</v>
      </c>
      <c r="D453" s="614" t="s">
        <v>157</v>
      </c>
      <c r="E453" s="407" t="s">
        <v>1156</v>
      </c>
      <c r="F453" s="426">
        <v>365</v>
      </c>
      <c r="G453" s="427">
        <f>SUMIF(USEDRCT_Camping!C:C,INVENTORY!C:C,USEDRCT_Camping!R:R)</f>
        <v>146.41666666666666</v>
      </c>
      <c r="H453" s="426">
        <v>154</v>
      </c>
      <c r="I453" s="428">
        <f t="shared" si="7"/>
        <v>0.42191780821917807</v>
      </c>
      <c r="J453" s="716">
        <v>45</v>
      </c>
    </row>
    <row r="454" spans="1:10" s="287" customFormat="1" ht="30" x14ac:dyDescent="0.25">
      <c r="A454" s="431" t="s">
        <v>1203</v>
      </c>
      <c r="B454" s="426" t="s">
        <v>682</v>
      </c>
      <c r="C454" s="430" t="s">
        <v>1982</v>
      </c>
      <c r="D454" s="614" t="s">
        <v>157</v>
      </c>
      <c r="E454" s="407" t="s">
        <v>1156</v>
      </c>
      <c r="F454" s="426">
        <v>365</v>
      </c>
      <c r="G454" s="427">
        <f>SUMIF(USEDRCT_Camping!C:C,INVENTORY!C:C,USEDRCT_Camping!R:R)</f>
        <v>173.83333333333334</v>
      </c>
      <c r="H454" s="426">
        <v>193</v>
      </c>
      <c r="I454" s="428">
        <f t="shared" si="7"/>
        <v>0.52876712328767128</v>
      </c>
      <c r="J454" s="716">
        <v>45</v>
      </c>
    </row>
    <row r="455" spans="1:10" s="287" customFormat="1" ht="30" x14ac:dyDescent="0.25">
      <c r="A455" s="431" t="s">
        <v>1203</v>
      </c>
      <c r="B455" s="426" t="s">
        <v>683</v>
      </c>
      <c r="C455" s="430" t="s">
        <v>1983</v>
      </c>
      <c r="D455" s="614" t="s">
        <v>157</v>
      </c>
      <c r="E455" s="407" t="s">
        <v>1156</v>
      </c>
      <c r="F455" s="426">
        <v>365</v>
      </c>
      <c r="G455" s="427">
        <f>SUMIF(USEDRCT_Camping!C:C,INVENTORY!C:C,USEDRCT_Camping!R:R)</f>
        <v>169.08333333333334</v>
      </c>
      <c r="H455" s="426">
        <v>156</v>
      </c>
      <c r="I455" s="428">
        <f t="shared" si="7"/>
        <v>0.42739726027397262</v>
      </c>
      <c r="J455" s="716">
        <v>45</v>
      </c>
    </row>
    <row r="456" spans="1:10" s="287" customFormat="1" ht="30" x14ac:dyDescent="0.25">
      <c r="A456" s="431" t="s">
        <v>1203</v>
      </c>
      <c r="B456" s="426" t="s">
        <v>684</v>
      </c>
      <c r="C456" s="430" t="s">
        <v>1984</v>
      </c>
      <c r="D456" s="614" t="s">
        <v>157</v>
      </c>
      <c r="E456" s="407" t="s">
        <v>1156</v>
      </c>
      <c r="F456" s="426">
        <v>365</v>
      </c>
      <c r="G456" s="427">
        <f>SUMIF(USEDRCT_Camping!C:C,INVENTORY!C:C,USEDRCT_Camping!R:R)</f>
        <v>148.66666666666666</v>
      </c>
      <c r="H456" s="426">
        <v>166</v>
      </c>
      <c r="I456" s="428">
        <f t="shared" si="7"/>
        <v>0.45479452054794522</v>
      </c>
      <c r="J456" s="716">
        <v>45</v>
      </c>
    </row>
    <row r="457" spans="1:10" s="287" customFormat="1" ht="30" x14ac:dyDescent="0.25">
      <c r="A457" s="431" t="s">
        <v>1203</v>
      </c>
      <c r="B457" s="426" t="s">
        <v>685</v>
      </c>
      <c r="C457" s="430" t="s">
        <v>1985</v>
      </c>
      <c r="D457" s="614" t="s">
        <v>157</v>
      </c>
      <c r="E457" s="407" t="s">
        <v>1156</v>
      </c>
      <c r="F457" s="426">
        <v>365</v>
      </c>
      <c r="G457" s="427">
        <f>SUMIF(USEDRCT_Camping!C:C,INVENTORY!C:C,USEDRCT_Camping!R:R)</f>
        <v>176.08333333333334</v>
      </c>
      <c r="H457" s="426">
        <v>170</v>
      </c>
      <c r="I457" s="428">
        <f t="shared" si="7"/>
        <v>0.46575342465753422</v>
      </c>
      <c r="J457" s="716">
        <v>45</v>
      </c>
    </row>
    <row r="458" spans="1:10" s="287" customFormat="1" ht="30" x14ac:dyDescent="0.25">
      <c r="A458" s="431" t="s">
        <v>1203</v>
      </c>
      <c r="B458" s="426" t="s">
        <v>686</v>
      </c>
      <c r="C458" s="430" t="s">
        <v>1986</v>
      </c>
      <c r="D458" s="614" t="s">
        <v>157</v>
      </c>
      <c r="E458" s="407" t="s">
        <v>1156</v>
      </c>
      <c r="F458" s="426">
        <v>365</v>
      </c>
      <c r="G458" s="427">
        <f>SUMIF(USEDRCT_Camping!C:C,INVENTORY!C:C,USEDRCT_Camping!R:R)</f>
        <v>126.66666666666667</v>
      </c>
      <c r="H458" s="426">
        <v>173</v>
      </c>
      <c r="I458" s="428">
        <f t="shared" si="7"/>
        <v>0.47397260273972602</v>
      </c>
      <c r="J458" s="716">
        <v>45</v>
      </c>
    </row>
    <row r="459" spans="1:10" s="287" customFormat="1" ht="30" x14ac:dyDescent="0.25">
      <c r="A459" s="431" t="s">
        <v>1203</v>
      </c>
      <c r="B459" s="426" t="s">
        <v>687</v>
      </c>
      <c r="C459" s="430" t="s">
        <v>1987</v>
      </c>
      <c r="D459" s="614" t="s">
        <v>157</v>
      </c>
      <c r="E459" s="407" t="s">
        <v>1156</v>
      </c>
      <c r="F459" s="426">
        <v>365</v>
      </c>
      <c r="G459" s="427">
        <f>SUMIF(USEDRCT_Camping!C:C,INVENTORY!C:C,USEDRCT_Camping!R:R)</f>
        <v>110.83333333333333</v>
      </c>
      <c r="H459" s="426">
        <v>149</v>
      </c>
      <c r="I459" s="428">
        <f t="shared" si="7"/>
        <v>0.40821917808219177</v>
      </c>
      <c r="J459" s="716">
        <v>45</v>
      </c>
    </row>
    <row r="460" spans="1:10" s="287" customFormat="1" ht="30" x14ac:dyDescent="0.25">
      <c r="A460" s="431" t="s">
        <v>1203</v>
      </c>
      <c r="B460" s="426" t="s">
        <v>690</v>
      </c>
      <c r="C460" s="430" t="s">
        <v>1990</v>
      </c>
      <c r="D460" s="614" t="s">
        <v>157</v>
      </c>
      <c r="E460" s="407" t="s">
        <v>1156</v>
      </c>
      <c r="F460" s="426">
        <v>365</v>
      </c>
      <c r="G460" s="427">
        <f>SUMIF(USEDRCT_Camping!C:C,INVENTORY!C:C,USEDRCT_Camping!R:R)</f>
        <v>130.08333333333334</v>
      </c>
      <c r="H460" s="426">
        <v>143</v>
      </c>
      <c r="I460" s="428">
        <f t="shared" si="7"/>
        <v>0.39178082191780822</v>
      </c>
      <c r="J460" s="716">
        <v>45</v>
      </c>
    </row>
    <row r="461" spans="1:10" s="287" customFormat="1" ht="30" x14ac:dyDescent="0.25">
      <c r="A461" s="431" t="s">
        <v>1203</v>
      </c>
      <c r="B461" s="426" t="s">
        <v>691</v>
      </c>
      <c r="C461" s="430" t="s">
        <v>1991</v>
      </c>
      <c r="D461" s="614" t="s">
        <v>157</v>
      </c>
      <c r="E461" s="407" t="s">
        <v>1156</v>
      </c>
      <c r="F461" s="426">
        <v>365</v>
      </c>
      <c r="G461" s="427">
        <f>SUMIF(USEDRCT_Camping!C:C,INVENTORY!C:C,USEDRCT_Camping!R:R)</f>
        <v>159.16666666666666</v>
      </c>
      <c r="H461" s="426">
        <v>139</v>
      </c>
      <c r="I461" s="428">
        <f t="shared" si="7"/>
        <v>0.38082191780821917</v>
      </c>
      <c r="J461" s="716">
        <v>45</v>
      </c>
    </row>
    <row r="462" spans="1:10" s="287" customFormat="1" ht="30" x14ac:dyDescent="0.25">
      <c r="A462" s="431" t="s">
        <v>1203</v>
      </c>
      <c r="B462" s="426" t="s">
        <v>692</v>
      </c>
      <c r="C462" s="430" t="s">
        <v>1992</v>
      </c>
      <c r="D462" s="614" t="s">
        <v>157</v>
      </c>
      <c r="E462" s="407" t="s">
        <v>1156</v>
      </c>
      <c r="F462" s="426">
        <v>365</v>
      </c>
      <c r="G462" s="427">
        <f>SUMIF(USEDRCT_Camping!C:C,INVENTORY!C:C,USEDRCT_Camping!R:R)</f>
        <v>103.41666666666667</v>
      </c>
      <c r="H462" s="426">
        <v>137</v>
      </c>
      <c r="I462" s="428">
        <f t="shared" si="7"/>
        <v>0.37534246575342467</v>
      </c>
      <c r="J462" s="716">
        <v>45</v>
      </c>
    </row>
    <row r="463" spans="1:10" s="287" customFormat="1" ht="30" x14ac:dyDescent="0.25">
      <c r="A463" s="431" t="s">
        <v>1203</v>
      </c>
      <c r="B463" s="426" t="s">
        <v>693</v>
      </c>
      <c r="C463" s="430" t="s">
        <v>1993</v>
      </c>
      <c r="D463" s="614" t="s">
        <v>157</v>
      </c>
      <c r="E463" s="407" t="s">
        <v>1156</v>
      </c>
      <c r="F463" s="426">
        <v>365</v>
      </c>
      <c r="G463" s="427">
        <f>SUMIF(USEDRCT_Camping!C:C,INVENTORY!C:C,USEDRCT_Camping!R:R)</f>
        <v>130.33333333333334</v>
      </c>
      <c r="H463" s="426">
        <v>135</v>
      </c>
      <c r="I463" s="428">
        <f t="shared" si="7"/>
        <v>0.36986301369863012</v>
      </c>
      <c r="J463" s="716">
        <v>45</v>
      </c>
    </row>
    <row r="464" spans="1:10" s="287" customFormat="1" ht="30" x14ac:dyDescent="0.25">
      <c r="A464" s="431" t="s">
        <v>1203</v>
      </c>
      <c r="B464" s="426" t="s">
        <v>694</v>
      </c>
      <c r="C464" s="430" t="s">
        <v>1994</v>
      </c>
      <c r="D464" s="614" t="s">
        <v>157</v>
      </c>
      <c r="E464" s="407" t="s">
        <v>1156</v>
      </c>
      <c r="F464" s="426">
        <v>365</v>
      </c>
      <c r="G464" s="427">
        <f>SUMIF(USEDRCT_Camping!C:C,INVENTORY!C:C,USEDRCT_Camping!R:R)</f>
        <v>108.5</v>
      </c>
      <c r="H464" s="426">
        <v>195</v>
      </c>
      <c r="I464" s="428">
        <f t="shared" si="7"/>
        <v>0.53424657534246578</v>
      </c>
      <c r="J464" s="716">
        <v>45</v>
      </c>
    </row>
    <row r="465" spans="1:10" s="287" customFormat="1" ht="30" x14ac:dyDescent="0.25">
      <c r="A465" s="431" t="s">
        <v>1203</v>
      </c>
      <c r="B465" s="426" t="s">
        <v>698</v>
      </c>
      <c r="C465" s="430" t="s">
        <v>1998</v>
      </c>
      <c r="D465" s="614" t="s">
        <v>157</v>
      </c>
      <c r="E465" s="407" t="s">
        <v>1156</v>
      </c>
      <c r="F465" s="426">
        <v>365</v>
      </c>
      <c r="G465" s="427">
        <f>SUMIF(USEDRCT_Camping!C:C,INVENTORY!C:C,USEDRCT_Camping!R:R)</f>
        <v>145.16666666666666</v>
      </c>
      <c r="H465" s="426">
        <v>163</v>
      </c>
      <c r="I465" s="428">
        <f t="shared" si="7"/>
        <v>0.44657534246575342</v>
      </c>
      <c r="J465" s="716">
        <v>45</v>
      </c>
    </row>
    <row r="466" spans="1:10" s="287" customFormat="1" ht="30" x14ac:dyDescent="0.25">
      <c r="A466" s="431" t="s">
        <v>1203</v>
      </c>
      <c r="B466" s="426" t="s">
        <v>699</v>
      </c>
      <c r="C466" s="430" t="s">
        <v>1999</v>
      </c>
      <c r="D466" s="614" t="s">
        <v>157</v>
      </c>
      <c r="E466" s="407" t="s">
        <v>1156</v>
      </c>
      <c r="F466" s="426">
        <v>365</v>
      </c>
      <c r="G466" s="427">
        <f>SUMIF(USEDRCT_Camping!C:C,INVENTORY!C:C,USEDRCT_Camping!R:R)</f>
        <v>164.75</v>
      </c>
      <c r="H466" s="426">
        <v>160</v>
      </c>
      <c r="I466" s="428">
        <f t="shared" si="7"/>
        <v>0.43835616438356162</v>
      </c>
      <c r="J466" s="716">
        <v>45</v>
      </c>
    </row>
    <row r="467" spans="1:10" s="287" customFormat="1" ht="30" x14ac:dyDescent="0.25">
      <c r="A467" s="431" t="s">
        <v>1203</v>
      </c>
      <c r="B467" s="426" t="s">
        <v>700</v>
      </c>
      <c r="C467" s="430" t="s">
        <v>2000</v>
      </c>
      <c r="D467" s="614" t="s">
        <v>157</v>
      </c>
      <c r="E467" s="407" t="s">
        <v>1156</v>
      </c>
      <c r="F467" s="426">
        <v>365</v>
      </c>
      <c r="G467" s="427">
        <f>SUMIF(USEDRCT_Camping!C:C,INVENTORY!C:C,USEDRCT_Camping!R:R)</f>
        <v>135.08333333333334</v>
      </c>
      <c r="H467" s="426">
        <v>151</v>
      </c>
      <c r="I467" s="428">
        <f t="shared" si="7"/>
        <v>0.41369863013698632</v>
      </c>
      <c r="J467" s="716">
        <v>45</v>
      </c>
    </row>
    <row r="468" spans="1:10" s="287" customFormat="1" ht="30" x14ac:dyDescent="0.25">
      <c r="A468" s="431" t="s">
        <v>1203</v>
      </c>
      <c r="B468" s="426" t="s">
        <v>701</v>
      </c>
      <c r="C468" s="430" t="s">
        <v>2001</v>
      </c>
      <c r="D468" s="614" t="s">
        <v>157</v>
      </c>
      <c r="E468" s="407" t="s">
        <v>1156</v>
      </c>
      <c r="F468" s="426">
        <v>365</v>
      </c>
      <c r="G468" s="427">
        <f>SUMIF(USEDRCT_Camping!C:C,INVENTORY!C:C,USEDRCT_Camping!R:R)</f>
        <v>100.5</v>
      </c>
      <c r="H468" s="426">
        <v>126</v>
      </c>
      <c r="I468" s="428">
        <f t="shared" si="7"/>
        <v>0.34520547945205482</v>
      </c>
      <c r="J468" s="716">
        <v>45</v>
      </c>
    </row>
    <row r="469" spans="1:10" s="287" customFormat="1" ht="30" x14ac:dyDescent="0.25">
      <c r="A469" s="431" t="s">
        <v>1203</v>
      </c>
      <c r="B469" s="426" t="s">
        <v>702</v>
      </c>
      <c r="C469" s="430" t="s">
        <v>2002</v>
      </c>
      <c r="D469" s="614" t="s">
        <v>157</v>
      </c>
      <c r="E469" s="407" t="s">
        <v>1156</v>
      </c>
      <c r="F469" s="426">
        <v>365</v>
      </c>
      <c r="G469" s="427">
        <f>SUMIF(USEDRCT_Camping!C:C,INVENTORY!C:C,USEDRCT_Camping!R:R)</f>
        <v>173.75</v>
      </c>
      <c r="H469" s="426">
        <v>143</v>
      </c>
      <c r="I469" s="428">
        <f t="shared" si="7"/>
        <v>0.39178082191780822</v>
      </c>
      <c r="J469" s="716">
        <v>45</v>
      </c>
    </row>
    <row r="470" spans="1:10" s="287" customFormat="1" ht="30" x14ac:dyDescent="0.25">
      <c r="A470" s="431" t="s">
        <v>1203</v>
      </c>
      <c r="B470" s="426" t="s">
        <v>703</v>
      </c>
      <c r="C470" s="430" t="s">
        <v>2003</v>
      </c>
      <c r="D470" s="614" t="s">
        <v>157</v>
      </c>
      <c r="E470" s="407" t="s">
        <v>1156</v>
      </c>
      <c r="F470" s="426">
        <v>365</v>
      </c>
      <c r="G470" s="427">
        <f>SUMIF(USEDRCT_Camping!C:C,INVENTORY!C:C,USEDRCT_Camping!R:R)</f>
        <v>137</v>
      </c>
      <c r="H470" s="426">
        <v>129</v>
      </c>
      <c r="I470" s="428">
        <f t="shared" si="7"/>
        <v>0.35342465753424657</v>
      </c>
      <c r="J470" s="716">
        <v>45</v>
      </c>
    </row>
    <row r="471" spans="1:10" s="287" customFormat="1" ht="30" x14ac:dyDescent="0.25">
      <c r="A471" s="431" t="s">
        <v>1203</v>
      </c>
      <c r="B471" s="426" t="s">
        <v>704</v>
      </c>
      <c r="C471" s="430" t="s">
        <v>2004</v>
      </c>
      <c r="D471" s="614" t="s">
        <v>157</v>
      </c>
      <c r="E471" s="407" t="s">
        <v>1156</v>
      </c>
      <c r="F471" s="426">
        <v>365</v>
      </c>
      <c r="G471" s="427">
        <f>SUMIF(USEDRCT_Camping!C:C,INVENTORY!C:C,USEDRCT_Camping!R:R)</f>
        <v>98.666666666666671</v>
      </c>
      <c r="H471" s="426">
        <v>137</v>
      </c>
      <c r="I471" s="428">
        <f t="shared" si="7"/>
        <v>0.37534246575342467</v>
      </c>
      <c r="J471" s="716">
        <v>45</v>
      </c>
    </row>
    <row r="472" spans="1:10" s="287" customFormat="1" ht="30" x14ac:dyDescent="0.25">
      <c r="A472" s="431" t="s">
        <v>1203</v>
      </c>
      <c r="B472" s="426" t="s">
        <v>705</v>
      </c>
      <c r="C472" s="430" t="s">
        <v>2005</v>
      </c>
      <c r="D472" s="614" t="s">
        <v>157</v>
      </c>
      <c r="E472" s="407" t="s">
        <v>1156</v>
      </c>
      <c r="F472" s="426">
        <v>365</v>
      </c>
      <c r="G472" s="427">
        <f>SUMIF(USEDRCT_Camping!C:C,INVENTORY!C:C,USEDRCT_Camping!R:R)</f>
        <v>94.666666666666671</v>
      </c>
      <c r="H472" s="426">
        <v>127</v>
      </c>
      <c r="I472" s="428">
        <f t="shared" si="7"/>
        <v>0.34794520547945207</v>
      </c>
      <c r="J472" s="716">
        <v>45</v>
      </c>
    </row>
    <row r="473" spans="1:10" s="287" customFormat="1" ht="30" x14ac:dyDescent="0.25">
      <c r="A473" s="431" t="s">
        <v>1203</v>
      </c>
      <c r="B473" s="426" t="s">
        <v>706</v>
      </c>
      <c r="C473" s="430" t="s">
        <v>2006</v>
      </c>
      <c r="D473" s="614" t="s">
        <v>157</v>
      </c>
      <c r="E473" s="407" t="s">
        <v>1156</v>
      </c>
      <c r="F473" s="426">
        <v>365</v>
      </c>
      <c r="G473" s="427">
        <f>SUMIF(USEDRCT_Camping!C:C,INVENTORY!C:C,USEDRCT_Camping!R:R)</f>
        <v>109.91666666666667</v>
      </c>
      <c r="H473" s="426">
        <v>142</v>
      </c>
      <c r="I473" s="428">
        <f t="shared" si="7"/>
        <v>0.38904109589041097</v>
      </c>
      <c r="J473" s="716">
        <v>45</v>
      </c>
    </row>
    <row r="474" spans="1:10" s="287" customFormat="1" ht="30" x14ac:dyDescent="0.25">
      <c r="A474" s="431" t="s">
        <v>1203</v>
      </c>
      <c r="B474" s="426" t="s">
        <v>707</v>
      </c>
      <c r="C474" s="430" t="s">
        <v>2007</v>
      </c>
      <c r="D474" s="614" t="s">
        <v>157</v>
      </c>
      <c r="E474" s="407" t="s">
        <v>1156</v>
      </c>
      <c r="F474" s="426">
        <v>365</v>
      </c>
      <c r="G474" s="427">
        <f>SUMIF(USEDRCT_Camping!C:C,INVENTORY!C:C,USEDRCT_Camping!R:R)</f>
        <v>93.25</v>
      </c>
      <c r="H474" s="426">
        <v>148</v>
      </c>
      <c r="I474" s="428">
        <f t="shared" si="7"/>
        <v>0.40547945205479452</v>
      </c>
      <c r="J474" s="716">
        <v>45</v>
      </c>
    </row>
    <row r="475" spans="1:10" s="287" customFormat="1" ht="30" x14ac:dyDescent="0.25">
      <c r="A475" s="431" t="s">
        <v>1203</v>
      </c>
      <c r="B475" s="426" t="s">
        <v>710</v>
      </c>
      <c r="C475" s="430" t="s">
        <v>2010</v>
      </c>
      <c r="D475" s="614" t="s">
        <v>157</v>
      </c>
      <c r="E475" s="407" t="s">
        <v>1156</v>
      </c>
      <c r="F475" s="426">
        <v>365</v>
      </c>
      <c r="G475" s="427">
        <f>SUMIF(USEDRCT_Camping!C:C,INVENTORY!C:C,USEDRCT_Camping!R:R)</f>
        <v>119.25</v>
      </c>
      <c r="H475" s="426">
        <v>162</v>
      </c>
      <c r="I475" s="428">
        <f t="shared" si="7"/>
        <v>0.44383561643835617</v>
      </c>
      <c r="J475" s="716">
        <v>45</v>
      </c>
    </row>
    <row r="476" spans="1:10" s="287" customFormat="1" ht="30" x14ac:dyDescent="0.25">
      <c r="A476" s="431" t="s">
        <v>1203</v>
      </c>
      <c r="B476" s="426" t="s">
        <v>711</v>
      </c>
      <c r="C476" s="430" t="s">
        <v>2011</v>
      </c>
      <c r="D476" s="614" t="s">
        <v>157</v>
      </c>
      <c r="E476" s="407" t="s">
        <v>1156</v>
      </c>
      <c r="F476" s="426">
        <v>365</v>
      </c>
      <c r="G476" s="427">
        <f>SUMIF(USEDRCT_Camping!C:C,INVENTORY!C:C,USEDRCT_Camping!R:R)</f>
        <v>163.58333333333334</v>
      </c>
      <c r="H476" s="426">
        <v>147</v>
      </c>
      <c r="I476" s="428">
        <f t="shared" si="7"/>
        <v>0.40273972602739727</v>
      </c>
      <c r="J476" s="716">
        <v>45</v>
      </c>
    </row>
    <row r="477" spans="1:10" s="287" customFormat="1" ht="30" x14ac:dyDescent="0.25">
      <c r="A477" s="431" t="s">
        <v>1203</v>
      </c>
      <c r="B477" s="426" t="s">
        <v>712</v>
      </c>
      <c r="C477" s="430" t="s">
        <v>2012</v>
      </c>
      <c r="D477" s="614" t="s">
        <v>157</v>
      </c>
      <c r="E477" s="407" t="s">
        <v>1156</v>
      </c>
      <c r="F477" s="426">
        <v>365</v>
      </c>
      <c r="G477" s="427">
        <f>SUMIF(USEDRCT_Camping!C:C,INVENTORY!C:C,USEDRCT_Camping!R:R)</f>
        <v>136.75</v>
      </c>
      <c r="H477" s="426">
        <v>143</v>
      </c>
      <c r="I477" s="428">
        <f t="shared" si="7"/>
        <v>0.39178082191780822</v>
      </c>
      <c r="J477" s="716">
        <v>45</v>
      </c>
    </row>
    <row r="478" spans="1:10" s="287" customFormat="1" ht="30" x14ac:dyDescent="0.25">
      <c r="A478" s="431" t="s">
        <v>1203</v>
      </c>
      <c r="B478" s="426" t="s">
        <v>713</v>
      </c>
      <c r="C478" s="430" t="s">
        <v>2013</v>
      </c>
      <c r="D478" s="614" t="s">
        <v>157</v>
      </c>
      <c r="E478" s="407" t="s">
        <v>1156</v>
      </c>
      <c r="F478" s="426">
        <v>365</v>
      </c>
      <c r="G478" s="427">
        <f>SUMIF(USEDRCT_Camping!C:C,INVENTORY!C:C,USEDRCT_Camping!R:R)</f>
        <v>108.25</v>
      </c>
      <c r="H478" s="426">
        <v>177</v>
      </c>
      <c r="I478" s="428">
        <f t="shared" si="7"/>
        <v>0.48493150684931507</v>
      </c>
      <c r="J478" s="716">
        <v>45</v>
      </c>
    </row>
    <row r="479" spans="1:10" s="287" customFormat="1" ht="30" x14ac:dyDescent="0.25">
      <c r="A479" s="431" t="s">
        <v>1203</v>
      </c>
      <c r="B479" s="426" t="s">
        <v>715</v>
      </c>
      <c r="C479" s="430" t="s">
        <v>2015</v>
      </c>
      <c r="D479" s="614" t="s">
        <v>157</v>
      </c>
      <c r="E479" s="407" t="s">
        <v>1156</v>
      </c>
      <c r="F479" s="426">
        <v>365</v>
      </c>
      <c r="G479" s="427">
        <f>SUMIF(USEDRCT_Camping!C:C,INVENTORY!C:C,USEDRCT_Camping!R:R)</f>
        <v>270.66666666666669</v>
      </c>
      <c r="H479" s="426">
        <v>154</v>
      </c>
      <c r="I479" s="428">
        <f t="shared" si="7"/>
        <v>0.42191780821917807</v>
      </c>
      <c r="J479" s="716">
        <v>45</v>
      </c>
    </row>
    <row r="480" spans="1:10" s="287" customFormat="1" ht="30" x14ac:dyDescent="0.25">
      <c r="A480" s="431" t="s">
        <v>1203</v>
      </c>
      <c r="B480" s="426" t="s">
        <v>716</v>
      </c>
      <c r="C480" s="430" t="s">
        <v>2016</v>
      </c>
      <c r="D480" s="614" t="s">
        <v>157</v>
      </c>
      <c r="E480" s="407" t="s">
        <v>1156</v>
      </c>
      <c r="F480" s="426">
        <v>365</v>
      </c>
      <c r="G480" s="427">
        <f>SUMIF(USEDRCT_Camping!C:C,INVENTORY!C:C,USEDRCT_Camping!R:R)</f>
        <v>200.75</v>
      </c>
      <c r="H480" s="426">
        <v>217</v>
      </c>
      <c r="I480" s="428">
        <f t="shared" si="7"/>
        <v>0.59452054794520548</v>
      </c>
      <c r="J480" s="716">
        <v>45</v>
      </c>
    </row>
    <row r="481" spans="1:10" s="287" customFormat="1" ht="30" x14ac:dyDescent="0.25">
      <c r="A481" s="431" t="s">
        <v>1203</v>
      </c>
      <c r="B481" s="426" t="s">
        <v>717</v>
      </c>
      <c r="C481" s="430" t="s">
        <v>2017</v>
      </c>
      <c r="D481" s="614" t="s">
        <v>157</v>
      </c>
      <c r="E481" s="407" t="s">
        <v>1156</v>
      </c>
      <c r="F481" s="426">
        <v>365</v>
      </c>
      <c r="G481" s="427">
        <f>SUMIF(USEDRCT_Camping!C:C,INVENTORY!C:C,USEDRCT_Camping!R:R)</f>
        <v>108.5</v>
      </c>
      <c r="H481" s="426">
        <v>179</v>
      </c>
      <c r="I481" s="428">
        <f t="shared" si="7"/>
        <v>0.49041095890410957</v>
      </c>
      <c r="J481" s="716">
        <v>45</v>
      </c>
    </row>
    <row r="482" spans="1:10" s="287" customFormat="1" ht="30" x14ac:dyDescent="0.25">
      <c r="A482" s="431" t="s">
        <v>1203</v>
      </c>
      <c r="B482" s="426" t="s">
        <v>720</v>
      </c>
      <c r="C482" s="430" t="s">
        <v>2020</v>
      </c>
      <c r="D482" s="614" t="s">
        <v>157</v>
      </c>
      <c r="E482" s="407" t="s">
        <v>1156</v>
      </c>
      <c r="F482" s="426">
        <v>365</v>
      </c>
      <c r="G482" s="427">
        <f>SUMIF(USEDRCT_Camping!C:C,INVENTORY!C:C,USEDRCT_Camping!R:R)</f>
        <v>147.16666666666666</v>
      </c>
      <c r="H482" s="426">
        <v>146</v>
      </c>
      <c r="I482" s="428">
        <f t="shared" si="7"/>
        <v>0.4</v>
      </c>
      <c r="J482" s="716">
        <v>45</v>
      </c>
    </row>
    <row r="483" spans="1:10" s="287" customFormat="1" ht="30" x14ac:dyDescent="0.25">
      <c r="A483" s="431" t="s">
        <v>1203</v>
      </c>
      <c r="B483" s="426" t="s">
        <v>721</v>
      </c>
      <c r="C483" s="430" t="s">
        <v>2021</v>
      </c>
      <c r="D483" s="614" t="s">
        <v>157</v>
      </c>
      <c r="E483" s="407" t="s">
        <v>1156</v>
      </c>
      <c r="F483" s="426">
        <v>365</v>
      </c>
      <c r="G483" s="427">
        <f>SUMIF(USEDRCT_Camping!C:C,INVENTORY!C:C,USEDRCT_Camping!R:R)</f>
        <v>165.66666666666666</v>
      </c>
      <c r="H483" s="426">
        <v>169</v>
      </c>
      <c r="I483" s="428">
        <f t="shared" si="7"/>
        <v>0.46301369863013697</v>
      </c>
      <c r="J483" s="716">
        <v>45</v>
      </c>
    </row>
    <row r="484" spans="1:10" s="287" customFormat="1" ht="30" x14ac:dyDescent="0.25">
      <c r="A484" s="431" t="s">
        <v>1203</v>
      </c>
      <c r="B484" s="426" t="s">
        <v>722</v>
      </c>
      <c r="C484" s="430" t="s">
        <v>2022</v>
      </c>
      <c r="D484" s="614" t="s">
        <v>157</v>
      </c>
      <c r="E484" s="407" t="s">
        <v>1156</v>
      </c>
      <c r="F484" s="426">
        <v>365</v>
      </c>
      <c r="G484" s="427">
        <f>SUMIF(USEDRCT_Camping!C:C,INVENTORY!C:C,USEDRCT_Camping!R:R)</f>
        <v>142.5</v>
      </c>
      <c r="H484" s="426">
        <v>157</v>
      </c>
      <c r="I484" s="428">
        <f t="shared" si="7"/>
        <v>0.43013698630136987</v>
      </c>
      <c r="J484" s="716">
        <v>45</v>
      </c>
    </row>
    <row r="485" spans="1:10" s="287" customFormat="1" ht="30" x14ac:dyDescent="0.25">
      <c r="A485" s="431" t="s">
        <v>1203</v>
      </c>
      <c r="B485" s="426" t="s">
        <v>723</v>
      </c>
      <c r="C485" s="430" t="s">
        <v>2023</v>
      </c>
      <c r="D485" s="614" t="s">
        <v>157</v>
      </c>
      <c r="E485" s="407" t="s">
        <v>1156</v>
      </c>
      <c r="F485" s="426">
        <v>365</v>
      </c>
      <c r="G485" s="427">
        <f>SUMIF(USEDRCT_Camping!C:C,INVENTORY!C:C,USEDRCT_Camping!R:R)</f>
        <v>149.16666666666666</v>
      </c>
      <c r="H485" s="426">
        <v>178</v>
      </c>
      <c r="I485" s="428">
        <f t="shared" si="7"/>
        <v>0.48767123287671232</v>
      </c>
      <c r="J485" s="716">
        <v>45</v>
      </c>
    </row>
    <row r="486" spans="1:10" s="287" customFormat="1" ht="30" x14ac:dyDescent="0.25">
      <c r="A486" s="431" t="s">
        <v>1203</v>
      </c>
      <c r="B486" s="426" t="s">
        <v>724</v>
      </c>
      <c r="C486" s="430" t="s">
        <v>2024</v>
      </c>
      <c r="D486" s="614" t="s">
        <v>157</v>
      </c>
      <c r="E486" s="407" t="s">
        <v>1156</v>
      </c>
      <c r="F486" s="426">
        <v>365</v>
      </c>
      <c r="G486" s="427">
        <f>SUMIF(USEDRCT_Camping!C:C,INVENTORY!C:C,USEDRCT_Camping!R:R)</f>
        <v>157.33333333333334</v>
      </c>
      <c r="H486" s="426">
        <v>153</v>
      </c>
      <c r="I486" s="428">
        <f t="shared" si="7"/>
        <v>0.41917808219178082</v>
      </c>
      <c r="J486" s="716">
        <v>45</v>
      </c>
    </row>
    <row r="487" spans="1:10" s="287" customFormat="1" ht="30" x14ac:dyDescent="0.25">
      <c r="A487" s="431" t="s">
        <v>1203</v>
      </c>
      <c r="B487" s="426" t="s">
        <v>725</v>
      </c>
      <c r="C487" s="430" t="s">
        <v>2025</v>
      </c>
      <c r="D487" s="614" t="s">
        <v>157</v>
      </c>
      <c r="E487" s="407" t="s">
        <v>1156</v>
      </c>
      <c r="F487" s="426">
        <v>365</v>
      </c>
      <c r="G487" s="427">
        <f>SUMIF(USEDRCT_Camping!C:C,INVENTORY!C:C,USEDRCT_Camping!R:R)</f>
        <v>103.58333333333333</v>
      </c>
      <c r="H487" s="426">
        <v>162</v>
      </c>
      <c r="I487" s="428">
        <f t="shared" si="7"/>
        <v>0.44383561643835617</v>
      </c>
      <c r="J487" s="716">
        <v>45</v>
      </c>
    </row>
    <row r="488" spans="1:10" s="287" customFormat="1" ht="30" x14ac:dyDescent="0.25">
      <c r="A488" s="431" t="s">
        <v>1203</v>
      </c>
      <c r="B488" s="426" t="s">
        <v>726</v>
      </c>
      <c r="C488" s="430" t="s">
        <v>2026</v>
      </c>
      <c r="D488" s="614" t="s">
        <v>157</v>
      </c>
      <c r="E488" s="407" t="s">
        <v>1156</v>
      </c>
      <c r="F488" s="426">
        <v>365</v>
      </c>
      <c r="G488" s="427">
        <f>SUMIF(USEDRCT_Camping!C:C,INVENTORY!C:C,USEDRCT_Camping!R:R)</f>
        <v>250.75</v>
      </c>
      <c r="H488" s="426">
        <v>201</v>
      </c>
      <c r="I488" s="428">
        <f t="shared" si="7"/>
        <v>0.55068493150684927</v>
      </c>
      <c r="J488" s="716">
        <v>45</v>
      </c>
    </row>
    <row r="489" spans="1:10" s="287" customFormat="1" ht="30" x14ac:dyDescent="0.25">
      <c r="A489" s="431" t="s">
        <v>1203</v>
      </c>
      <c r="B489" s="426" t="s">
        <v>727</v>
      </c>
      <c r="C489" s="430" t="s">
        <v>2027</v>
      </c>
      <c r="D489" s="614" t="s">
        <v>157</v>
      </c>
      <c r="E489" s="407" t="s">
        <v>1156</v>
      </c>
      <c r="F489" s="426">
        <v>365</v>
      </c>
      <c r="G489" s="427">
        <f>SUMIF(USEDRCT_Camping!C:C,INVENTORY!C:C,USEDRCT_Camping!R:R)</f>
        <v>170.91666666666666</v>
      </c>
      <c r="H489" s="426">
        <v>209</v>
      </c>
      <c r="I489" s="428">
        <f t="shared" si="7"/>
        <v>0.57260273972602738</v>
      </c>
      <c r="J489" s="716">
        <v>45</v>
      </c>
    </row>
    <row r="490" spans="1:10" s="287" customFormat="1" ht="30" x14ac:dyDescent="0.25">
      <c r="A490" s="431" t="s">
        <v>1203</v>
      </c>
      <c r="B490" s="426" t="s">
        <v>728</v>
      </c>
      <c r="C490" s="430" t="s">
        <v>2028</v>
      </c>
      <c r="D490" s="614" t="s">
        <v>157</v>
      </c>
      <c r="E490" s="407" t="s">
        <v>1156</v>
      </c>
      <c r="F490" s="426">
        <v>365</v>
      </c>
      <c r="G490" s="427">
        <f>SUMIF(USEDRCT_Camping!C:C,INVENTORY!C:C,USEDRCT_Camping!R:R)</f>
        <v>165.91666666666666</v>
      </c>
      <c r="H490" s="426">
        <v>160</v>
      </c>
      <c r="I490" s="428">
        <f t="shared" si="7"/>
        <v>0.43835616438356162</v>
      </c>
      <c r="J490" s="716">
        <v>45</v>
      </c>
    </row>
    <row r="491" spans="1:10" s="287" customFormat="1" ht="30" x14ac:dyDescent="0.25">
      <c r="A491" s="431" t="s">
        <v>1203</v>
      </c>
      <c r="B491" s="426" t="s">
        <v>729</v>
      </c>
      <c r="C491" s="430" t="s">
        <v>2029</v>
      </c>
      <c r="D491" s="614" t="s">
        <v>157</v>
      </c>
      <c r="E491" s="407" t="s">
        <v>1156</v>
      </c>
      <c r="F491" s="426">
        <v>365</v>
      </c>
      <c r="G491" s="427">
        <f>SUMIF(USEDRCT_Camping!C:C,INVENTORY!C:C,USEDRCT_Camping!R:R)</f>
        <v>129.75</v>
      </c>
      <c r="H491" s="426">
        <v>159</v>
      </c>
      <c r="I491" s="428">
        <f t="shared" si="7"/>
        <v>0.43561643835616437</v>
      </c>
      <c r="J491" s="716">
        <v>45</v>
      </c>
    </row>
    <row r="492" spans="1:10" s="287" customFormat="1" ht="30" x14ac:dyDescent="0.25">
      <c r="A492" s="431" t="s">
        <v>1203</v>
      </c>
      <c r="B492" s="426" t="s">
        <v>732</v>
      </c>
      <c r="C492" s="430" t="s">
        <v>1696</v>
      </c>
      <c r="D492" s="614" t="s">
        <v>157</v>
      </c>
      <c r="E492" s="407" t="s">
        <v>1156</v>
      </c>
      <c r="F492" s="426">
        <v>365</v>
      </c>
      <c r="G492" s="427">
        <f>SUMIF(USEDRCT_Camping!C:C,INVENTORY!C:C,USEDRCT_Camping!R:R)</f>
        <v>999</v>
      </c>
      <c r="H492" s="426">
        <v>217</v>
      </c>
      <c r="I492" s="428">
        <f t="shared" si="7"/>
        <v>0.59452054794520548</v>
      </c>
      <c r="J492" s="716">
        <v>45</v>
      </c>
    </row>
    <row r="493" spans="1:10" s="287" customFormat="1" ht="30" x14ac:dyDescent="0.25">
      <c r="A493" s="431" t="s">
        <v>1203</v>
      </c>
      <c r="B493" s="426" t="s">
        <v>733</v>
      </c>
      <c r="C493" s="430" t="s">
        <v>1697</v>
      </c>
      <c r="D493" s="614" t="s">
        <v>157</v>
      </c>
      <c r="E493" s="407" t="s">
        <v>1156</v>
      </c>
      <c r="F493" s="426">
        <v>365</v>
      </c>
      <c r="G493" s="427">
        <f>SUMIF(USEDRCT_Camping!C:C,INVENTORY!C:C,USEDRCT_Camping!R:R)</f>
        <v>1312.75</v>
      </c>
      <c r="H493" s="426">
        <v>206</v>
      </c>
      <c r="I493" s="428">
        <f t="shared" si="7"/>
        <v>0.56438356164383563</v>
      </c>
      <c r="J493" s="716">
        <v>45</v>
      </c>
    </row>
    <row r="494" spans="1:10" s="287" customFormat="1" ht="30" x14ac:dyDescent="0.25">
      <c r="A494" s="431" t="s">
        <v>1203</v>
      </c>
      <c r="B494" s="426" t="s">
        <v>734</v>
      </c>
      <c r="C494" s="430" t="s">
        <v>1698</v>
      </c>
      <c r="D494" s="614" t="s">
        <v>157</v>
      </c>
      <c r="E494" s="407" t="s">
        <v>1156</v>
      </c>
      <c r="F494" s="426">
        <v>365</v>
      </c>
      <c r="G494" s="427">
        <f>SUMIF(USEDRCT_Camping!C:C,INVENTORY!C:C,USEDRCT_Camping!R:R)</f>
        <v>1098.75</v>
      </c>
      <c r="H494" s="426">
        <v>218</v>
      </c>
      <c r="I494" s="428">
        <f t="shared" si="7"/>
        <v>0.59726027397260273</v>
      </c>
      <c r="J494" s="716">
        <v>45</v>
      </c>
    </row>
    <row r="495" spans="1:10" s="287" customFormat="1" ht="30" x14ac:dyDescent="0.25">
      <c r="A495" s="431" t="s">
        <v>1203</v>
      </c>
      <c r="B495" s="426" t="s">
        <v>735</v>
      </c>
      <c r="C495" s="430" t="s">
        <v>1699</v>
      </c>
      <c r="D495" s="614" t="s">
        <v>157</v>
      </c>
      <c r="E495" s="407" t="s">
        <v>1156</v>
      </c>
      <c r="F495" s="426">
        <v>365</v>
      </c>
      <c r="G495" s="427">
        <f>SUMIF(USEDRCT_Camping!C:C,INVENTORY!C:C,USEDRCT_Camping!R:R)</f>
        <v>965</v>
      </c>
      <c r="H495" s="426">
        <v>193</v>
      </c>
      <c r="I495" s="428">
        <f t="shared" si="7"/>
        <v>0.52876712328767128</v>
      </c>
      <c r="J495" s="716">
        <v>45</v>
      </c>
    </row>
    <row r="496" spans="1:10" s="287" customFormat="1" ht="30" x14ac:dyDescent="0.25">
      <c r="A496" s="431" t="s">
        <v>1203</v>
      </c>
      <c r="B496" s="426" t="s">
        <v>736</v>
      </c>
      <c r="C496" s="430" t="s">
        <v>1700</v>
      </c>
      <c r="D496" s="614" t="s">
        <v>157</v>
      </c>
      <c r="E496" s="407" t="s">
        <v>1156</v>
      </c>
      <c r="F496" s="426">
        <v>365</v>
      </c>
      <c r="G496" s="427">
        <f>SUMIF(USEDRCT_Camping!C:C,INVENTORY!C:C,USEDRCT_Camping!R:R)</f>
        <v>840.41666666666663</v>
      </c>
      <c r="H496" s="426">
        <v>228</v>
      </c>
      <c r="I496" s="428">
        <f t="shared" si="7"/>
        <v>0.62465753424657533</v>
      </c>
      <c r="J496" s="716">
        <v>45</v>
      </c>
    </row>
    <row r="497" spans="1:10" s="287" customFormat="1" ht="30" x14ac:dyDescent="0.25">
      <c r="A497" s="431" t="s">
        <v>1203</v>
      </c>
      <c r="B497" s="426" t="s">
        <v>737</v>
      </c>
      <c r="C497" s="430" t="s">
        <v>1701</v>
      </c>
      <c r="D497" s="614" t="s">
        <v>157</v>
      </c>
      <c r="E497" s="407" t="s">
        <v>1156</v>
      </c>
      <c r="F497" s="426">
        <v>365</v>
      </c>
      <c r="G497" s="427">
        <f>SUMIF(USEDRCT_Camping!C:C,INVENTORY!C:C,USEDRCT_Camping!R:R)</f>
        <v>653.9</v>
      </c>
      <c r="H497" s="426">
        <v>84</v>
      </c>
      <c r="I497" s="428">
        <f t="shared" si="7"/>
        <v>0.23013698630136986</v>
      </c>
      <c r="J497" s="716">
        <v>45</v>
      </c>
    </row>
    <row r="498" spans="1:10" s="287" customFormat="1" ht="30" x14ac:dyDescent="0.25">
      <c r="A498" s="431" t="s">
        <v>1203</v>
      </c>
      <c r="B498" s="426" t="s">
        <v>738</v>
      </c>
      <c r="C498" s="430" t="s">
        <v>1702</v>
      </c>
      <c r="D498" s="614" t="s">
        <v>157</v>
      </c>
      <c r="E498" s="407" t="s">
        <v>1156</v>
      </c>
      <c r="F498" s="426">
        <v>365</v>
      </c>
      <c r="G498" s="427">
        <f>SUMIF(USEDRCT_Camping!C:C,INVENTORY!C:C,USEDRCT_Camping!R:R)</f>
        <v>1139.3333333333333</v>
      </c>
      <c r="H498" s="426">
        <v>190</v>
      </c>
      <c r="I498" s="428">
        <f t="shared" si="7"/>
        <v>0.52054794520547942</v>
      </c>
      <c r="J498" s="716">
        <v>45</v>
      </c>
    </row>
    <row r="499" spans="1:10" s="287" customFormat="1" ht="30" x14ac:dyDescent="0.25">
      <c r="A499" s="431" t="s">
        <v>1203</v>
      </c>
      <c r="B499" s="426" t="s">
        <v>739</v>
      </c>
      <c r="C499" s="430" t="s">
        <v>2487</v>
      </c>
      <c r="D499" s="614" t="s">
        <v>157</v>
      </c>
      <c r="E499" s="407" t="s">
        <v>1156</v>
      </c>
      <c r="F499" s="426">
        <v>365</v>
      </c>
      <c r="G499" s="427">
        <f>SUMIF(USEDRCT_Camping!C:C,INVENTORY!C:C,USEDRCT_Camping!R:R)</f>
        <v>0</v>
      </c>
      <c r="H499" s="426">
        <v>2</v>
      </c>
      <c r="I499" s="428">
        <f t="shared" si="7"/>
        <v>5.4794520547945206E-3</v>
      </c>
      <c r="J499" s="716">
        <v>45</v>
      </c>
    </row>
    <row r="500" spans="1:10" s="287" customFormat="1" x14ac:dyDescent="0.25">
      <c r="A500" s="431" t="s">
        <v>1203</v>
      </c>
      <c r="B500" s="426" t="s">
        <v>612</v>
      </c>
      <c r="C500" s="425" t="s">
        <v>1851</v>
      </c>
      <c r="D500" s="454" t="s">
        <v>2540</v>
      </c>
      <c r="E500" s="407" t="s">
        <v>1153</v>
      </c>
      <c r="F500" s="426">
        <v>365</v>
      </c>
      <c r="G500" s="427">
        <f>SUMIF(USEDRCT_Camping!C:C,INVENTORY!C:C,USEDRCT_Camping!R:R)</f>
        <v>30.7</v>
      </c>
      <c r="H500" s="426">
        <v>13</v>
      </c>
      <c r="I500" s="428">
        <f t="shared" si="7"/>
        <v>3.5616438356164383E-2</v>
      </c>
      <c r="J500" s="716">
        <v>30</v>
      </c>
    </row>
    <row r="501" spans="1:10" s="287" customFormat="1" ht="30" x14ac:dyDescent="0.25">
      <c r="A501" s="431" t="s">
        <v>2544</v>
      </c>
      <c r="B501" s="426" t="s">
        <v>411</v>
      </c>
      <c r="C501" s="430" t="s">
        <v>2104</v>
      </c>
      <c r="D501" s="614" t="s">
        <v>412</v>
      </c>
      <c r="E501" s="407" t="s">
        <v>1156</v>
      </c>
      <c r="F501" s="426">
        <v>365</v>
      </c>
      <c r="G501" s="427">
        <f>SUMIF(USEDRCT_Camping!C:C,INVENTORY!C:C,USEDRCT_Camping!R:R)</f>
        <v>452</v>
      </c>
      <c r="H501" s="426">
        <v>0</v>
      </c>
      <c r="I501" s="428">
        <f t="shared" si="7"/>
        <v>0</v>
      </c>
      <c r="J501" s="716">
        <v>50</v>
      </c>
    </row>
    <row r="502" spans="1:10" s="287" customFormat="1" ht="30" x14ac:dyDescent="0.25">
      <c r="A502" s="431" t="s">
        <v>1219</v>
      </c>
      <c r="B502" s="426" t="s">
        <v>540</v>
      </c>
      <c r="C502" s="430" t="s">
        <v>2296</v>
      </c>
      <c r="D502" s="455" t="s">
        <v>412</v>
      </c>
      <c r="E502" s="407" t="s">
        <v>1156</v>
      </c>
      <c r="F502" s="426">
        <v>365</v>
      </c>
      <c r="G502" s="427">
        <f>SUMIF(USEDRCT_Camping!C:C,INVENTORY!C:C,USEDRCT_Camping!R:R)</f>
        <v>347.66666666666669</v>
      </c>
      <c r="H502" s="426">
        <v>266</v>
      </c>
      <c r="I502" s="428">
        <f t="shared" si="7"/>
        <v>0.72876712328767124</v>
      </c>
      <c r="J502" s="716">
        <v>45</v>
      </c>
    </row>
    <row r="503" spans="1:10" s="287" customFormat="1" ht="30" x14ac:dyDescent="0.25">
      <c r="A503" s="431" t="s">
        <v>1219</v>
      </c>
      <c r="B503" s="426" t="s">
        <v>542</v>
      </c>
      <c r="C503" s="430" t="s">
        <v>2478</v>
      </c>
      <c r="D503" s="455" t="s">
        <v>412</v>
      </c>
      <c r="E503" s="407" t="s">
        <v>1156</v>
      </c>
      <c r="F503" s="426">
        <v>365</v>
      </c>
      <c r="G503" s="427">
        <f>SUMIF(USEDRCT_Camping!C:C,INVENTORY!C:C,USEDRCT_Camping!R:R)</f>
        <v>0</v>
      </c>
      <c r="H503" s="426">
        <v>0</v>
      </c>
      <c r="I503" s="428">
        <f t="shared" si="7"/>
        <v>0</v>
      </c>
      <c r="J503" s="716">
        <v>45</v>
      </c>
    </row>
    <row r="504" spans="1:10" s="287" customFormat="1" ht="30" x14ac:dyDescent="0.25">
      <c r="A504" s="431" t="s">
        <v>1219</v>
      </c>
      <c r="B504" s="426" t="s">
        <v>553</v>
      </c>
      <c r="C504" s="430" t="s">
        <v>2308</v>
      </c>
      <c r="D504" s="455" t="s">
        <v>412</v>
      </c>
      <c r="E504" s="407" t="s">
        <v>1156</v>
      </c>
      <c r="F504" s="426">
        <v>365</v>
      </c>
      <c r="G504" s="427">
        <f>SUMIF(USEDRCT_Camping!C:C,INVENTORY!C:C,USEDRCT_Camping!R:R)</f>
        <v>72.75</v>
      </c>
      <c r="H504" s="426">
        <v>0</v>
      </c>
      <c r="I504" s="428">
        <f t="shared" si="7"/>
        <v>0</v>
      </c>
      <c r="J504" s="716">
        <v>45</v>
      </c>
    </row>
    <row r="505" spans="1:10" s="287" customFormat="1" ht="30" x14ac:dyDescent="0.25">
      <c r="A505" s="431" t="s">
        <v>1219</v>
      </c>
      <c r="B505" s="426" t="s">
        <v>559</v>
      </c>
      <c r="C505" s="430" t="s">
        <v>2314</v>
      </c>
      <c r="D505" s="455" t="s">
        <v>412</v>
      </c>
      <c r="E505" s="407" t="s">
        <v>1156</v>
      </c>
      <c r="F505" s="426">
        <v>365</v>
      </c>
      <c r="G505" s="427">
        <f>SUMIF(USEDRCT_Camping!C:C,INVENTORY!C:C,USEDRCT_Camping!R:R)</f>
        <v>30.2</v>
      </c>
      <c r="H505" s="426">
        <v>45</v>
      </c>
      <c r="I505" s="428">
        <f t="shared" si="7"/>
        <v>0.12328767123287671</v>
      </c>
      <c r="J505" s="716">
        <v>45</v>
      </c>
    </row>
    <row r="506" spans="1:10" s="287" customFormat="1" ht="30" x14ac:dyDescent="0.25">
      <c r="A506" s="431" t="s">
        <v>1203</v>
      </c>
      <c r="B506" s="426" t="s">
        <v>263</v>
      </c>
      <c r="C506" s="425" t="s">
        <v>1782</v>
      </c>
      <c r="D506" s="455" t="s">
        <v>412</v>
      </c>
      <c r="E506" s="407" t="s">
        <v>1156</v>
      </c>
      <c r="F506" s="426">
        <v>365</v>
      </c>
      <c r="G506" s="427">
        <f>SUMIF(USEDRCT_Camping!C:C,INVENTORY!C:C,USEDRCT_Camping!R:R)</f>
        <v>4.333333333333333</v>
      </c>
      <c r="H506" s="426">
        <v>11</v>
      </c>
      <c r="I506" s="428">
        <f t="shared" si="7"/>
        <v>3.0136986301369864E-2</v>
      </c>
      <c r="J506" s="716">
        <v>45</v>
      </c>
    </row>
    <row r="507" spans="1:10" s="287" customFormat="1" ht="30" x14ac:dyDescent="0.25">
      <c r="A507" s="431" t="s">
        <v>1203</v>
      </c>
      <c r="B507" s="426" t="s">
        <v>264</v>
      </c>
      <c r="C507" s="425" t="s">
        <v>2481</v>
      </c>
      <c r="D507" s="455" t="s">
        <v>412</v>
      </c>
      <c r="E507" s="407" t="s">
        <v>1156</v>
      </c>
      <c r="F507" s="426">
        <v>365</v>
      </c>
      <c r="G507" s="427">
        <f>SUMIF(USEDRCT_Camping!C:C,INVENTORY!C:C,USEDRCT_Camping!R:R)</f>
        <v>0</v>
      </c>
      <c r="H507" s="426">
        <v>0</v>
      </c>
      <c r="I507" s="428">
        <f t="shared" si="7"/>
        <v>0</v>
      </c>
      <c r="J507" s="716">
        <v>45</v>
      </c>
    </row>
    <row r="508" spans="1:10" s="287" customFormat="1" ht="30" x14ac:dyDescent="0.25">
      <c r="A508" s="431" t="s">
        <v>1203</v>
      </c>
      <c r="B508" s="426" t="s">
        <v>278</v>
      </c>
      <c r="C508" s="425" t="s">
        <v>1796</v>
      </c>
      <c r="D508" s="455" t="s">
        <v>412</v>
      </c>
      <c r="E508" s="407" t="s">
        <v>1156</v>
      </c>
      <c r="F508" s="426">
        <v>365</v>
      </c>
      <c r="G508" s="427">
        <f>SUMIF(USEDRCT_Camping!C:C,INVENTORY!C:C,USEDRCT_Camping!R:R)</f>
        <v>9</v>
      </c>
      <c r="H508" s="426">
        <v>0</v>
      </c>
      <c r="I508" s="428">
        <f t="shared" si="7"/>
        <v>0</v>
      </c>
      <c r="J508" s="716">
        <v>45</v>
      </c>
    </row>
    <row r="509" spans="1:10" s="287" customFormat="1" ht="30" x14ac:dyDescent="0.25">
      <c r="A509" s="431" t="s">
        <v>1203</v>
      </c>
      <c r="B509" s="426" t="s">
        <v>279</v>
      </c>
      <c r="C509" s="425" t="s">
        <v>1797</v>
      </c>
      <c r="D509" s="455" t="s">
        <v>412</v>
      </c>
      <c r="E509" s="407" t="s">
        <v>1156</v>
      </c>
      <c r="F509" s="426">
        <v>365</v>
      </c>
      <c r="G509" s="427">
        <f>SUMIF(USEDRCT_Camping!C:C,INVENTORY!C:C,USEDRCT_Camping!R:R)</f>
        <v>46.555555555555557</v>
      </c>
      <c r="H509" s="426">
        <v>7</v>
      </c>
      <c r="I509" s="428">
        <f t="shared" si="7"/>
        <v>1.9178082191780823E-2</v>
      </c>
      <c r="J509" s="716">
        <v>45</v>
      </c>
    </row>
    <row r="510" spans="1:10" s="287" customFormat="1" ht="30" x14ac:dyDescent="0.25">
      <c r="A510" s="431" t="s">
        <v>1203</v>
      </c>
      <c r="B510" s="426" t="s">
        <v>578</v>
      </c>
      <c r="C510" s="425" t="s">
        <v>2482</v>
      </c>
      <c r="D510" s="455" t="s">
        <v>412</v>
      </c>
      <c r="E510" s="407" t="s">
        <v>1156</v>
      </c>
      <c r="F510" s="426">
        <v>365</v>
      </c>
      <c r="G510" s="427">
        <f>SUMIF(USEDRCT_Camping!C:C,INVENTORY!C:C,USEDRCT_Camping!R:R)</f>
        <v>0</v>
      </c>
      <c r="H510" s="426">
        <v>0</v>
      </c>
      <c r="I510" s="428">
        <f t="shared" si="7"/>
        <v>0</v>
      </c>
      <c r="J510" s="716">
        <v>45</v>
      </c>
    </row>
    <row r="511" spans="1:10" s="287" customFormat="1" ht="30" x14ac:dyDescent="0.25">
      <c r="A511" s="431" t="s">
        <v>1203</v>
      </c>
      <c r="B511" s="426" t="s">
        <v>579</v>
      </c>
      <c r="C511" s="425" t="s">
        <v>1818</v>
      </c>
      <c r="D511" s="455" t="s">
        <v>412</v>
      </c>
      <c r="E511" s="407" t="s">
        <v>1156</v>
      </c>
      <c r="F511" s="426">
        <v>365</v>
      </c>
      <c r="G511" s="427">
        <f>SUMIF(USEDRCT_Camping!C:C,INVENTORY!C:C,USEDRCT_Camping!R:R)</f>
        <v>4.666666666666667</v>
      </c>
      <c r="H511" s="426">
        <v>9</v>
      </c>
      <c r="I511" s="428">
        <f t="shared" si="7"/>
        <v>2.4657534246575342E-2</v>
      </c>
      <c r="J511" s="716">
        <v>45</v>
      </c>
    </row>
    <row r="512" spans="1:10" s="287" customFormat="1" ht="30" x14ac:dyDescent="0.25">
      <c r="A512" s="431" t="s">
        <v>1203</v>
      </c>
      <c r="B512" s="426" t="s">
        <v>607</v>
      </c>
      <c r="C512" s="425" t="s">
        <v>1846</v>
      </c>
      <c r="D512" s="455" t="s">
        <v>412</v>
      </c>
      <c r="E512" s="407" t="s">
        <v>1156</v>
      </c>
      <c r="F512" s="426">
        <v>365</v>
      </c>
      <c r="G512" s="427">
        <f>SUMIF(USEDRCT_Camping!C:C,INVENTORY!C:C,USEDRCT_Camping!R:R)</f>
        <v>1</v>
      </c>
      <c r="H512" s="426">
        <v>0</v>
      </c>
      <c r="I512" s="428">
        <f t="shared" si="7"/>
        <v>0</v>
      </c>
      <c r="J512" s="716">
        <v>45</v>
      </c>
    </row>
    <row r="513" spans="1:10" s="287" customFormat="1" ht="30" x14ac:dyDescent="0.25">
      <c r="A513" s="431" t="s">
        <v>1203</v>
      </c>
      <c r="B513" s="426" t="s">
        <v>523</v>
      </c>
      <c r="C513" s="430" t="s">
        <v>2483</v>
      </c>
      <c r="D513" s="455" t="s">
        <v>412</v>
      </c>
      <c r="E513" s="407" t="s">
        <v>1156</v>
      </c>
      <c r="F513" s="426">
        <v>365</v>
      </c>
      <c r="G513" s="427">
        <f>SUMIF(USEDRCT_Camping!C:C,INVENTORY!C:C,USEDRCT_Camping!R:R)</f>
        <v>0</v>
      </c>
      <c r="H513" s="426">
        <v>2</v>
      </c>
      <c r="I513" s="428">
        <f t="shared" si="7"/>
        <v>5.4794520547945206E-3</v>
      </c>
      <c r="J513" s="716">
        <v>45</v>
      </c>
    </row>
    <row r="514" spans="1:10" s="287" customFormat="1" ht="30" x14ac:dyDescent="0.25">
      <c r="A514" s="431" t="s">
        <v>1203</v>
      </c>
      <c r="B514" s="426" t="s">
        <v>524</v>
      </c>
      <c r="C514" s="430" t="s">
        <v>1887</v>
      </c>
      <c r="D514" s="455" t="s">
        <v>412</v>
      </c>
      <c r="E514" s="407" t="s">
        <v>1156</v>
      </c>
      <c r="F514" s="426">
        <v>365</v>
      </c>
      <c r="G514" s="427">
        <f>SUMIF(USEDRCT_Camping!C:C,INVENTORY!C:C,USEDRCT_Camping!R:R)</f>
        <v>28</v>
      </c>
      <c r="H514" s="426">
        <v>10</v>
      </c>
      <c r="I514" s="428">
        <f t="shared" si="7"/>
        <v>2.7397260273972601E-2</v>
      </c>
      <c r="J514" s="716">
        <v>45</v>
      </c>
    </row>
    <row r="515" spans="1:10" s="287" customFormat="1" ht="30" x14ac:dyDescent="0.25">
      <c r="A515" s="431" t="s">
        <v>1203</v>
      </c>
      <c r="B515" s="426" t="s">
        <v>546</v>
      </c>
      <c r="C515" s="430" t="s">
        <v>1909</v>
      </c>
      <c r="D515" s="455" t="s">
        <v>412</v>
      </c>
      <c r="E515" s="407" t="s">
        <v>1156</v>
      </c>
      <c r="F515" s="426">
        <v>365</v>
      </c>
      <c r="G515" s="427">
        <f>SUMIF(USEDRCT_Camping!C:C,INVENTORY!C:C,USEDRCT_Camping!R:R)</f>
        <v>67.833333333333329</v>
      </c>
      <c r="H515" s="426">
        <v>6</v>
      </c>
      <c r="I515" s="428">
        <f t="shared" ref="I515:I578" si="8">H515/F515</f>
        <v>1.643835616438356E-2</v>
      </c>
      <c r="J515" s="716">
        <v>45</v>
      </c>
    </row>
    <row r="516" spans="1:10" s="287" customFormat="1" ht="30" x14ac:dyDescent="0.25">
      <c r="A516" s="431" t="s">
        <v>1203</v>
      </c>
      <c r="B516" s="426" t="s">
        <v>547</v>
      </c>
      <c r="C516" s="430" t="s">
        <v>1910</v>
      </c>
      <c r="D516" s="455" t="s">
        <v>412</v>
      </c>
      <c r="E516" s="407" t="s">
        <v>1156</v>
      </c>
      <c r="F516" s="426">
        <v>365</v>
      </c>
      <c r="G516" s="427">
        <f>SUMIF(USEDRCT_Camping!C:C,INVENTORY!C:C,USEDRCT_Camping!R:R)</f>
        <v>6.5</v>
      </c>
      <c r="H516" s="426">
        <v>3</v>
      </c>
      <c r="I516" s="428">
        <f t="shared" si="8"/>
        <v>8.21917808219178E-3</v>
      </c>
      <c r="J516" s="716">
        <v>45</v>
      </c>
    </row>
    <row r="517" spans="1:10" s="287" customFormat="1" ht="30" x14ac:dyDescent="0.25">
      <c r="A517" s="431" t="s">
        <v>1203</v>
      </c>
      <c r="B517" s="426" t="s">
        <v>548</v>
      </c>
      <c r="C517" s="430" t="s">
        <v>1911</v>
      </c>
      <c r="D517" s="455" t="s">
        <v>412</v>
      </c>
      <c r="E517" s="407" t="s">
        <v>1156</v>
      </c>
      <c r="F517" s="426">
        <v>365</v>
      </c>
      <c r="G517" s="427">
        <f>SUMIF(USEDRCT_Camping!C:C,INVENTORY!C:C,USEDRCT_Camping!R:R)</f>
        <v>4</v>
      </c>
      <c r="H517" s="426">
        <v>2</v>
      </c>
      <c r="I517" s="428">
        <f t="shared" si="8"/>
        <v>5.4794520547945206E-3</v>
      </c>
      <c r="J517" s="716">
        <v>45</v>
      </c>
    </row>
    <row r="518" spans="1:10" s="287" customFormat="1" ht="30" x14ac:dyDescent="0.25">
      <c r="A518" s="431" t="s">
        <v>1203</v>
      </c>
      <c r="B518" s="426" t="s">
        <v>633</v>
      </c>
      <c r="C518" s="430" t="s">
        <v>1934</v>
      </c>
      <c r="D518" s="455" t="s">
        <v>412</v>
      </c>
      <c r="E518" s="407" t="s">
        <v>1156</v>
      </c>
      <c r="F518" s="426">
        <v>365</v>
      </c>
      <c r="G518" s="427">
        <f>SUMIF(USEDRCT_Camping!C:C,INVENTORY!C:C,USEDRCT_Camping!R:R)</f>
        <v>150.41666666666666</v>
      </c>
      <c r="H518" s="426">
        <v>28</v>
      </c>
      <c r="I518" s="428">
        <f t="shared" si="8"/>
        <v>7.6712328767123292E-2</v>
      </c>
      <c r="J518" s="716">
        <v>45</v>
      </c>
    </row>
    <row r="519" spans="1:10" s="287" customFormat="1" ht="30" x14ac:dyDescent="0.25">
      <c r="A519" s="431" t="s">
        <v>1203</v>
      </c>
      <c r="B519" s="426" t="s">
        <v>634</v>
      </c>
      <c r="C519" s="430" t="s">
        <v>1935</v>
      </c>
      <c r="D519" s="455" t="s">
        <v>412</v>
      </c>
      <c r="E519" s="407" t="s">
        <v>1156</v>
      </c>
      <c r="F519" s="426">
        <v>365</v>
      </c>
      <c r="G519" s="427">
        <f>SUMIF(USEDRCT_Camping!C:C,INVENTORY!C:C,USEDRCT_Camping!R:R)</f>
        <v>33.200000000000003</v>
      </c>
      <c r="H519" s="426">
        <v>2</v>
      </c>
      <c r="I519" s="428">
        <f t="shared" si="8"/>
        <v>5.4794520547945206E-3</v>
      </c>
      <c r="J519" s="716">
        <v>45</v>
      </c>
    </row>
    <row r="520" spans="1:10" s="287" customFormat="1" ht="30" x14ac:dyDescent="0.25">
      <c r="A520" s="431" t="s">
        <v>1203</v>
      </c>
      <c r="B520" s="426" t="s">
        <v>635</v>
      </c>
      <c r="C520" s="430" t="s">
        <v>1936</v>
      </c>
      <c r="D520" s="455" t="s">
        <v>412</v>
      </c>
      <c r="E520" s="407" t="s">
        <v>1156</v>
      </c>
      <c r="F520" s="426">
        <v>365</v>
      </c>
      <c r="G520" s="427">
        <f>SUMIF(USEDRCT_Camping!C:C,INVENTORY!C:C,USEDRCT_Camping!R:R)</f>
        <v>8.5</v>
      </c>
      <c r="H520" s="426">
        <v>2</v>
      </c>
      <c r="I520" s="428">
        <f t="shared" si="8"/>
        <v>5.4794520547945206E-3</v>
      </c>
      <c r="J520" s="716">
        <v>45</v>
      </c>
    </row>
    <row r="521" spans="1:10" s="287" customFormat="1" ht="30" x14ac:dyDescent="0.25">
      <c r="A521" s="431" t="s">
        <v>1203</v>
      </c>
      <c r="B521" s="426" t="s">
        <v>636</v>
      </c>
      <c r="C521" s="430" t="s">
        <v>2484</v>
      </c>
      <c r="D521" s="455" t="s">
        <v>412</v>
      </c>
      <c r="E521" s="407" t="s">
        <v>1156</v>
      </c>
      <c r="F521" s="426">
        <v>365</v>
      </c>
      <c r="G521" s="427">
        <f>SUMIF(USEDRCT_Camping!C:C,INVENTORY!C:C,USEDRCT_Camping!R:R)</f>
        <v>0</v>
      </c>
      <c r="H521" s="426">
        <v>2</v>
      </c>
      <c r="I521" s="428">
        <f t="shared" si="8"/>
        <v>5.4794520547945206E-3</v>
      </c>
      <c r="J521" s="716">
        <v>45</v>
      </c>
    </row>
    <row r="522" spans="1:10" s="287" customFormat="1" ht="30" x14ac:dyDescent="0.25">
      <c r="A522" s="431" t="s">
        <v>1203</v>
      </c>
      <c r="B522" s="426" t="s">
        <v>637</v>
      </c>
      <c r="C522" s="430" t="s">
        <v>1937</v>
      </c>
      <c r="D522" s="455" t="s">
        <v>412</v>
      </c>
      <c r="E522" s="407" t="s">
        <v>1156</v>
      </c>
      <c r="F522" s="426">
        <v>365</v>
      </c>
      <c r="G522" s="427">
        <f>SUMIF(USEDRCT_Camping!C:C,INVENTORY!C:C,USEDRCT_Camping!R:R)</f>
        <v>21.111111111111111</v>
      </c>
      <c r="H522" s="426">
        <v>69</v>
      </c>
      <c r="I522" s="428">
        <f t="shared" si="8"/>
        <v>0.18904109589041096</v>
      </c>
      <c r="J522" s="716">
        <v>45</v>
      </c>
    </row>
    <row r="523" spans="1:10" s="287" customFormat="1" ht="30" x14ac:dyDescent="0.25">
      <c r="A523" s="431" t="s">
        <v>1203</v>
      </c>
      <c r="B523" s="426" t="s">
        <v>677</v>
      </c>
      <c r="C523" s="430" t="s">
        <v>1978</v>
      </c>
      <c r="D523" s="455" t="s">
        <v>412</v>
      </c>
      <c r="E523" s="407" t="s">
        <v>1156</v>
      </c>
      <c r="F523" s="426">
        <v>365</v>
      </c>
      <c r="G523" s="427">
        <f>SUMIF(USEDRCT_Camping!C:C,INVENTORY!C:C,USEDRCT_Camping!R:R)</f>
        <v>53.2</v>
      </c>
      <c r="H523" s="426">
        <v>60</v>
      </c>
      <c r="I523" s="428">
        <f t="shared" si="8"/>
        <v>0.16438356164383561</v>
      </c>
      <c r="J523" s="716">
        <v>45</v>
      </c>
    </row>
    <row r="524" spans="1:10" s="287" customFormat="1" ht="30" x14ac:dyDescent="0.25">
      <c r="A524" s="431" t="s">
        <v>1203</v>
      </c>
      <c r="B524" s="426" t="s">
        <v>678</v>
      </c>
      <c r="C524" s="430" t="s">
        <v>2485</v>
      </c>
      <c r="D524" s="455" t="s">
        <v>412</v>
      </c>
      <c r="E524" s="407" t="s">
        <v>1156</v>
      </c>
      <c r="F524" s="426">
        <v>365</v>
      </c>
      <c r="G524" s="427">
        <f>SUMIF(USEDRCT_Camping!C:C,INVENTORY!C:C,USEDRCT_Camping!R:R)</f>
        <v>0</v>
      </c>
      <c r="H524" s="426">
        <v>2</v>
      </c>
      <c r="I524" s="428">
        <f t="shared" si="8"/>
        <v>5.4794520547945206E-3</v>
      </c>
      <c r="J524" s="716">
        <v>45</v>
      </c>
    </row>
    <row r="525" spans="1:10" s="287" customFormat="1" ht="30" x14ac:dyDescent="0.25">
      <c r="A525" s="431" t="s">
        <v>1203</v>
      </c>
      <c r="B525" s="426" t="s">
        <v>695</v>
      </c>
      <c r="C525" s="430" t="s">
        <v>1995</v>
      </c>
      <c r="D525" s="455" t="s">
        <v>412</v>
      </c>
      <c r="E525" s="407" t="s">
        <v>1156</v>
      </c>
      <c r="F525" s="426">
        <v>365</v>
      </c>
      <c r="G525" s="427">
        <f>SUMIF(USEDRCT_Camping!C:C,INVENTORY!C:C,USEDRCT_Camping!R:R)</f>
        <v>88.545454545454547</v>
      </c>
      <c r="H525" s="426">
        <v>39</v>
      </c>
      <c r="I525" s="428">
        <f t="shared" si="8"/>
        <v>0.10684931506849316</v>
      </c>
      <c r="J525" s="716">
        <v>45</v>
      </c>
    </row>
    <row r="526" spans="1:10" s="287" customFormat="1" ht="30" x14ac:dyDescent="0.25">
      <c r="A526" s="431" t="s">
        <v>1203</v>
      </c>
      <c r="B526" s="426" t="s">
        <v>696</v>
      </c>
      <c r="C526" s="430" t="s">
        <v>1996</v>
      </c>
      <c r="D526" s="455" t="s">
        <v>412</v>
      </c>
      <c r="E526" s="407" t="s">
        <v>1156</v>
      </c>
      <c r="F526" s="426">
        <v>365</v>
      </c>
      <c r="G526" s="427">
        <f>SUMIF(USEDRCT_Camping!C:C,INVENTORY!C:C,USEDRCT_Camping!R:R)</f>
        <v>1</v>
      </c>
      <c r="H526" s="426">
        <v>2</v>
      </c>
      <c r="I526" s="428">
        <f t="shared" si="8"/>
        <v>5.4794520547945206E-3</v>
      </c>
      <c r="J526" s="716">
        <v>45</v>
      </c>
    </row>
    <row r="527" spans="1:10" s="287" customFormat="1" ht="30" x14ac:dyDescent="0.25">
      <c r="A527" s="431" t="s">
        <v>1203</v>
      </c>
      <c r="B527" s="426" t="s">
        <v>731</v>
      </c>
      <c r="C527" s="430" t="s">
        <v>2486</v>
      </c>
      <c r="D527" s="455" t="s">
        <v>412</v>
      </c>
      <c r="E527" s="407" t="s">
        <v>1156</v>
      </c>
      <c r="F527" s="426">
        <v>365</v>
      </c>
      <c r="G527" s="427">
        <f>SUMIF(USEDRCT_Camping!C:C,INVENTORY!C:C,USEDRCT_Camping!R:R)</f>
        <v>0</v>
      </c>
      <c r="H527" s="426">
        <v>2</v>
      </c>
      <c r="I527" s="428">
        <f t="shared" si="8"/>
        <v>5.4794520547945206E-3</v>
      </c>
      <c r="J527" s="716">
        <v>45</v>
      </c>
    </row>
    <row r="528" spans="1:10" s="287" customFormat="1" ht="30" x14ac:dyDescent="0.25">
      <c r="A528" s="431" t="s">
        <v>2544</v>
      </c>
      <c r="B528" s="426" t="s">
        <v>347</v>
      </c>
      <c r="C528" s="425" t="s">
        <v>2096</v>
      </c>
      <c r="D528" s="454" t="s">
        <v>392</v>
      </c>
      <c r="E528" s="407" t="s">
        <v>1155</v>
      </c>
      <c r="F528" s="426">
        <v>365</v>
      </c>
      <c r="G528" s="427">
        <f>SUMIF(USEDRCT_Camping!C:C,INVENTORY!C:C,USEDRCT_Camping!R:R)</f>
        <v>638.25</v>
      </c>
      <c r="H528" s="426">
        <v>3</v>
      </c>
      <c r="I528" s="428">
        <f t="shared" si="8"/>
        <v>8.21917808219178E-3</v>
      </c>
      <c r="J528" s="716">
        <v>40</v>
      </c>
    </row>
    <row r="529" spans="1:10" s="287" customFormat="1" ht="30" x14ac:dyDescent="0.25">
      <c r="A529" s="431" t="s">
        <v>2544</v>
      </c>
      <c r="B529" s="426" t="s">
        <v>358</v>
      </c>
      <c r="C529" s="430" t="s">
        <v>2097</v>
      </c>
      <c r="D529" s="454" t="s">
        <v>392</v>
      </c>
      <c r="E529" s="407" t="s">
        <v>1155</v>
      </c>
      <c r="F529" s="426">
        <v>365</v>
      </c>
      <c r="G529" s="427">
        <f>SUMIF(USEDRCT_Camping!C:C,INVENTORY!C:C,USEDRCT_Camping!R:R)</f>
        <v>76.142857142857139</v>
      </c>
      <c r="H529" s="426">
        <v>47</v>
      </c>
      <c r="I529" s="428">
        <f t="shared" si="8"/>
        <v>0.12876712328767123</v>
      </c>
      <c r="J529" s="716">
        <v>40</v>
      </c>
    </row>
    <row r="530" spans="1:10" s="287" customFormat="1" ht="30" x14ac:dyDescent="0.25">
      <c r="A530" s="431" t="s">
        <v>2544</v>
      </c>
      <c r="B530" s="426" t="s">
        <v>369</v>
      </c>
      <c r="C530" s="430" t="s">
        <v>2098</v>
      </c>
      <c r="D530" s="454" t="s">
        <v>392</v>
      </c>
      <c r="E530" s="407" t="s">
        <v>1155</v>
      </c>
      <c r="F530" s="426">
        <v>365</v>
      </c>
      <c r="G530" s="427">
        <f>SUMIF(USEDRCT_Camping!C:C,INVENTORY!C:C,USEDRCT_Camping!R:R)</f>
        <v>102.8</v>
      </c>
      <c r="H530" s="426">
        <v>20</v>
      </c>
      <c r="I530" s="428">
        <f t="shared" si="8"/>
        <v>5.4794520547945202E-2</v>
      </c>
      <c r="J530" s="716">
        <v>40</v>
      </c>
    </row>
    <row r="531" spans="1:10" s="287" customFormat="1" ht="30" x14ac:dyDescent="0.25">
      <c r="A531" s="431" t="s">
        <v>2544</v>
      </c>
      <c r="B531" s="426" t="s">
        <v>380</v>
      </c>
      <c r="C531" s="430" t="s">
        <v>2099</v>
      </c>
      <c r="D531" s="454" t="s">
        <v>392</v>
      </c>
      <c r="E531" s="407" t="s">
        <v>1155</v>
      </c>
      <c r="F531" s="426">
        <v>365</v>
      </c>
      <c r="G531" s="427">
        <f>SUMIF(USEDRCT_Camping!C:C,INVENTORY!C:C,USEDRCT_Camping!R:R)</f>
        <v>179.71428571428572</v>
      </c>
      <c r="H531" s="426">
        <v>28</v>
      </c>
      <c r="I531" s="428">
        <f t="shared" si="8"/>
        <v>7.6712328767123292E-2</v>
      </c>
      <c r="J531" s="716">
        <v>40</v>
      </c>
    </row>
    <row r="532" spans="1:10" s="287" customFormat="1" ht="30" x14ac:dyDescent="0.25">
      <c r="A532" s="431" t="s">
        <v>2544</v>
      </c>
      <c r="B532" s="426" t="s">
        <v>391</v>
      </c>
      <c r="C532" s="430" t="s">
        <v>2100</v>
      </c>
      <c r="D532" s="614" t="s">
        <v>392</v>
      </c>
      <c r="E532" s="407" t="s">
        <v>1155</v>
      </c>
      <c r="F532" s="426">
        <v>365</v>
      </c>
      <c r="G532" s="427">
        <f>SUMIF(USEDRCT_Camping!C:C,INVENTORY!C:C,USEDRCT_Camping!R:R)</f>
        <v>87.333333333333329</v>
      </c>
      <c r="H532" s="426">
        <v>2</v>
      </c>
      <c r="I532" s="428">
        <f t="shared" si="8"/>
        <v>5.4794520547945206E-3</v>
      </c>
      <c r="J532" s="716">
        <v>40</v>
      </c>
    </row>
    <row r="533" spans="1:10" s="287" customFormat="1" ht="30" x14ac:dyDescent="0.25">
      <c r="A533" s="431" t="s">
        <v>2544</v>
      </c>
      <c r="B533" s="426" t="s">
        <v>451</v>
      </c>
      <c r="C533" s="430" t="s">
        <v>2203</v>
      </c>
      <c r="D533" s="614" t="s">
        <v>392</v>
      </c>
      <c r="E533" s="407" t="s">
        <v>1155</v>
      </c>
      <c r="F533" s="426">
        <v>365</v>
      </c>
      <c r="G533" s="427">
        <f>SUMIF(USEDRCT_Camping!C:C,INVENTORY!C:C,USEDRCT_Camping!R:R)</f>
        <v>238.33333333333334</v>
      </c>
      <c r="H533" s="426">
        <v>3</v>
      </c>
      <c r="I533" s="428">
        <f t="shared" si="8"/>
        <v>8.21917808219178E-3</v>
      </c>
      <c r="J533" s="716">
        <v>40</v>
      </c>
    </row>
    <row r="534" spans="1:10" s="287" customFormat="1" ht="30" x14ac:dyDescent="0.25">
      <c r="A534" s="431" t="s">
        <v>2544</v>
      </c>
      <c r="B534" s="426" t="s">
        <v>483</v>
      </c>
      <c r="C534" s="430" t="s">
        <v>2232</v>
      </c>
      <c r="D534" s="614" t="s">
        <v>392</v>
      </c>
      <c r="E534" s="407" t="s">
        <v>1155</v>
      </c>
      <c r="F534" s="426">
        <v>365</v>
      </c>
      <c r="G534" s="427">
        <f>SUMIF(USEDRCT_Camping!C:C,INVENTORY!C:C,USEDRCT_Camping!R:R)</f>
        <v>45.571428571428569</v>
      </c>
      <c r="H534" s="426">
        <v>0</v>
      </c>
      <c r="I534" s="428">
        <f t="shared" si="8"/>
        <v>0</v>
      </c>
      <c r="J534" s="716">
        <v>40</v>
      </c>
    </row>
    <row r="535" spans="1:10" s="287" customFormat="1" ht="30" x14ac:dyDescent="0.25">
      <c r="A535" s="431" t="s">
        <v>2544</v>
      </c>
      <c r="B535" s="426" t="s">
        <v>494</v>
      </c>
      <c r="C535" s="430" t="s">
        <v>2242</v>
      </c>
      <c r="D535" s="614" t="s">
        <v>392</v>
      </c>
      <c r="E535" s="407" t="s">
        <v>1155</v>
      </c>
      <c r="F535" s="426">
        <v>365</v>
      </c>
      <c r="G535" s="427">
        <f>SUMIF(USEDRCT_Camping!C:C,INVENTORY!C:C,USEDRCT_Camping!R:R)</f>
        <v>186.1</v>
      </c>
      <c r="H535" s="426">
        <v>134</v>
      </c>
      <c r="I535" s="428">
        <f t="shared" si="8"/>
        <v>0.36712328767123287</v>
      </c>
      <c r="J535" s="716">
        <v>40</v>
      </c>
    </row>
    <row r="536" spans="1:10" s="287" customFormat="1" ht="30" x14ac:dyDescent="0.25">
      <c r="A536" s="431" t="s">
        <v>1219</v>
      </c>
      <c r="B536" s="426" t="s">
        <v>166</v>
      </c>
      <c r="C536" s="430" t="s">
        <v>2335</v>
      </c>
      <c r="D536" s="455" t="s">
        <v>392</v>
      </c>
      <c r="E536" s="407" t="s">
        <v>1155</v>
      </c>
      <c r="F536" s="426">
        <v>365</v>
      </c>
      <c r="G536" s="427">
        <f>SUMIF(USEDRCT_Camping!C:C,INVENTORY!C:C,USEDRCT_Camping!R:R)</f>
        <v>1</v>
      </c>
      <c r="H536" s="426">
        <v>14</v>
      </c>
      <c r="I536" s="428">
        <f t="shared" si="8"/>
        <v>3.8356164383561646E-2</v>
      </c>
      <c r="J536" s="716">
        <v>40</v>
      </c>
    </row>
    <row r="537" spans="1:10" s="287" customFormat="1" ht="30" x14ac:dyDescent="0.25">
      <c r="A537" s="431" t="s">
        <v>1219</v>
      </c>
      <c r="B537" s="426" t="s">
        <v>167</v>
      </c>
      <c r="C537" s="430" t="s">
        <v>2336</v>
      </c>
      <c r="D537" s="455" t="s">
        <v>392</v>
      </c>
      <c r="E537" s="407" t="s">
        <v>1155</v>
      </c>
      <c r="F537" s="426">
        <v>365</v>
      </c>
      <c r="G537" s="427">
        <f>SUMIF(USEDRCT_Camping!C:C,INVENTORY!C:C,USEDRCT_Camping!R:R)</f>
        <v>285.75</v>
      </c>
      <c r="H537" s="426">
        <v>39</v>
      </c>
      <c r="I537" s="428">
        <f t="shared" si="8"/>
        <v>0.10684931506849316</v>
      </c>
      <c r="J537" s="716">
        <v>40</v>
      </c>
    </row>
    <row r="538" spans="1:10" s="287" customFormat="1" ht="30" x14ac:dyDescent="0.25">
      <c r="A538" s="431" t="s">
        <v>1219</v>
      </c>
      <c r="B538" s="426" t="s">
        <v>217</v>
      </c>
      <c r="C538" s="430" t="s">
        <v>2381</v>
      </c>
      <c r="D538" s="454" t="s">
        <v>392</v>
      </c>
      <c r="E538" s="407" t="s">
        <v>1155</v>
      </c>
      <c r="F538" s="426">
        <v>365</v>
      </c>
      <c r="G538" s="427">
        <f>SUMIF(USEDRCT_Camping!C:C,INVENTORY!C:C,USEDRCT_Camping!R:R)</f>
        <v>36.428571428571431</v>
      </c>
      <c r="H538" s="426">
        <v>0</v>
      </c>
      <c r="I538" s="428">
        <f t="shared" si="8"/>
        <v>0</v>
      </c>
      <c r="J538" s="716">
        <v>40</v>
      </c>
    </row>
    <row r="539" spans="1:10" s="287" customFormat="1" ht="30" x14ac:dyDescent="0.25">
      <c r="A539" s="431" t="s">
        <v>1219</v>
      </c>
      <c r="B539" s="426" t="s">
        <v>218</v>
      </c>
      <c r="C539" s="430" t="s">
        <v>2479</v>
      </c>
      <c r="D539" s="454" t="s">
        <v>392</v>
      </c>
      <c r="E539" s="407" t="s">
        <v>1155</v>
      </c>
      <c r="F539" s="426">
        <v>365</v>
      </c>
      <c r="G539" s="427">
        <f>SUMIF(USEDRCT_Camping!C:C,INVENTORY!C:C,USEDRCT_Camping!R:R)</f>
        <v>0</v>
      </c>
      <c r="H539" s="426">
        <v>0</v>
      </c>
      <c r="I539" s="428">
        <f t="shared" si="8"/>
        <v>0</v>
      </c>
      <c r="J539" s="716">
        <v>40</v>
      </c>
    </row>
    <row r="540" spans="1:10" s="287" customFormat="1" ht="30" x14ac:dyDescent="0.25">
      <c r="A540" s="431" t="s">
        <v>1219</v>
      </c>
      <c r="B540" s="426" t="s">
        <v>219</v>
      </c>
      <c r="C540" s="430" t="s">
        <v>2382</v>
      </c>
      <c r="D540" s="454" t="s">
        <v>392</v>
      </c>
      <c r="E540" s="407" t="s">
        <v>1155</v>
      </c>
      <c r="F540" s="426">
        <v>365</v>
      </c>
      <c r="G540" s="427">
        <f>SUMIF(USEDRCT_Camping!C:C,INVENTORY!C:C,USEDRCT_Camping!R:R)</f>
        <v>9</v>
      </c>
      <c r="H540" s="426">
        <v>0</v>
      </c>
      <c r="I540" s="428">
        <f t="shared" si="8"/>
        <v>0</v>
      </c>
      <c r="J540" s="716">
        <v>40</v>
      </c>
    </row>
    <row r="541" spans="1:10" s="287" customFormat="1" ht="30" x14ac:dyDescent="0.25">
      <c r="A541" s="431" t="s">
        <v>1219</v>
      </c>
      <c r="B541" s="426" t="s">
        <v>220</v>
      </c>
      <c r="C541" s="430" t="s">
        <v>2383</v>
      </c>
      <c r="D541" s="454" t="s">
        <v>392</v>
      </c>
      <c r="E541" s="407" t="s">
        <v>1155</v>
      </c>
      <c r="F541" s="426">
        <v>365</v>
      </c>
      <c r="G541" s="427">
        <f>SUMIF(USEDRCT_Camping!C:C,INVENTORY!C:C,USEDRCT_Camping!R:R)</f>
        <v>72.625</v>
      </c>
      <c r="H541" s="426">
        <v>14</v>
      </c>
      <c r="I541" s="428">
        <f t="shared" si="8"/>
        <v>3.8356164383561646E-2</v>
      </c>
      <c r="J541" s="716">
        <v>40</v>
      </c>
    </row>
    <row r="542" spans="1:10" s="287" customFormat="1" ht="30" x14ac:dyDescent="0.25">
      <c r="A542" s="431" t="s">
        <v>1219</v>
      </c>
      <c r="B542" s="426" t="s">
        <v>221</v>
      </c>
      <c r="C542" s="430" t="s">
        <v>2480</v>
      </c>
      <c r="D542" s="454" t="s">
        <v>392</v>
      </c>
      <c r="E542" s="407" t="s">
        <v>1155</v>
      </c>
      <c r="F542" s="426">
        <v>365</v>
      </c>
      <c r="G542" s="427">
        <f>SUMIF(USEDRCT_Camping!C:C,INVENTORY!C:C,USEDRCT_Camping!R:R)</f>
        <v>0</v>
      </c>
      <c r="H542" s="426">
        <v>0</v>
      </c>
      <c r="I542" s="428">
        <f t="shared" si="8"/>
        <v>0</v>
      </c>
      <c r="J542" s="716">
        <v>40</v>
      </c>
    </row>
    <row r="543" spans="1:10" s="287" customFormat="1" ht="30" x14ac:dyDescent="0.25">
      <c r="A543" s="431" t="s">
        <v>1203</v>
      </c>
      <c r="B543" s="426" t="s">
        <v>608</v>
      </c>
      <c r="C543" s="425" t="s">
        <v>1847</v>
      </c>
      <c r="D543" s="454" t="s">
        <v>392</v>
      </c>
      <c r="E543" s="407" t="s">
        <v>1155</v>
      </c>
      <c r="F543" s="426">
        <v>365</v>
      </c>
      <c r="G543" s="427">
        <f>SUMIF(USEDRCT_Camping!C:C,INVENTORY!C:C,USEDRCT_Camping!R:R)</f>
        <v>2</v>
      </c>
      <c r="H543" s="426">
        <v>12</v>
      </c>
      <c r="I543" s="428">
        <f t="shared" si="8"/>
        <v>3.287671232876712E-2</v>
      </c>
      <c r="J543" s="716" t="e">
        <v>#N/A</v>
      </c>
    </row>
    <row r="544" spans="1:10" s="287" customFormat="1" ht="30" x14ac:dyDescent="0.25">
      <c r="A544" s="431" t="s">
        <v>1203</v>
      </c>
      <c r="B544" s="426" t="s">
        <v>611</v>
      </c>
      <c r="C544" s="425" t="s">
        <v>1850</v>
      </c>
      <c r="D544" s="454" t="s">
        <v>392</v>
      </c>
      <c r="E544" s="407" t="s">
        <v>1155</v>
      </c>
      <c r="F544" s="426">
        <v>365</v>
      </c>
      <c r="G544" s="427">
        <f>SUMIF(USEDRCT_Camping!C:C,INVENTORY!C:C,USEDRCT_Camping!R:R)</f>
        <v>72.25</v>
      </c>
      <c r="H544" s="426">
        <v>23</v>
      </c>
      <c r="I544" s="428">
        <f t="shared" si="8"/>
        <v>6.3013698630136991E-2</v>
      </c>
      <c r="J544" s="716" t="e">
        <v>#N/A</v>
      </c>
    </row>
    <row r="545" spans="1:10" s="287" customFormat="1" ht="30" x14ac:dyDescent="0.25">
      <c r="A545" s="431" t="s">
        <v>1198</v>
      </c>
      <c r="B545" s="426" t="s">
        <v>168</v>
      </c>
      <c r="C545" s="425" t="s">
        <v>1523</v>
      </c>
      <c r="D545" s="618" t="s">
        <v>2560</v>
      </c>
      <c r="E545" s="407" t="s">
        <v>1155</v>
      </c>
      <c r="F545" s="426">
        <v>365</v>
      </c>
      <c r="G545" s="427">
        <f>SUMIF(USEDRCT_Camping!C:C,INVENTORY!C:C,USEDRCT_Camping!R:R)</f>
        <v>117.08333333333333</v>
      </c>
      <c r="H545" s="426">
        <v>157</v>
      </c>
      <c r="I545" s="428">
        <f t="shared" si="8"/>
        <v>0.43013698630136987</v>
      </c>
      <c r="J545" s="716">
        <v>40</v>
      </c>
    </row>
    <row r="546" spans="1:10" s="287" customFormat="1" ht="30" x14ac:dyDescent="0.25">
      <c r="A546" s="431" t="s">
        <v>1198</v>
      </c>
      <c r="B546" s="426" t="s">
        <v>179</v>
      </c>
      <c r="C546" s="425" t="s">
        <v>1524</v>
      </c>
      <c r="D546" s="618" t="s">
        <v>2560</v>
      </c>
      <c r="E546" s="407" t="s">
        <v>1155</v>
      </c>
      <c r="F546" s="426">
        <v>365</v>
      </c>
      <c r="G546" s="427">
        <f>SUMIF(USEDRCT_Camping!C:C,INVENTORY!C:C,USEDRCT_Camping!R:R)</f>
        <v>90.909090909090907</v>
      </c>
      <c r="H546" s="426">
        <v>129</v>
      </c>
      <c r="I546" s="428">
        <f t="shared" si="8"/>
        <v>0.35342465753424657</v>
      </c>
      <c r="J546" s="716">
        <v>40</v>
      </c>
    </row>
    <row r="547" spans="1:10" s="287" customFormat="1" ht="30" x14ac:dyDescent="0.25">
      <c r="A547" s="431" t="s">
        <v>1198</v>
      </c>
      <c r="B547" s="426" t="s">
        <v>190</v>
      </c>
      <c r="C547" s="425" t="s">
        <v>1525</v>
      </c>
      <c r="D547" s="618" t="s">
        <v>2560</v>
      </c>
      <c r="E547" s="407" t="s">
        <v>1155</v>
      </c>
      <c r="F547" s="426">
        <v>365</v>
      </c>
      <c r="G547" s="427">
        <f>SUMIF(USEDRCT_Camping!C:C,INVENTORY!C:C,USEDRCT_Camping!R:R)</f>
        <v>146.5</v>
      </c>
      <c r="H547" s="426">
        <v>115</v>
      </c>
      <c r="I547" s="428">
        <f t="shared" si="8"/>
        <v>0.31506849315068491</v>
      </c>
      <c r="J547" s="716">
        <v>40</v>
      </c>
    </row>
    <row r="548" spans="1:10" s="287" customFormat="1" ht="30" x14ac:dyDescent="0.25">
      <c r="A548" s="431" t="s">
        <v>1198</v>
      </c>
      <c r="B548" s="426" t="s">
        <v>201</v>
      </c>
      <c r="C548" s="425" t="s">
        <v>1526</v>
      </c>
      <c r="D548" s="618" t="s">
        <v>2560</v>
      </c>
      <c r="E548" s="407" t="s">
        <v>1155</v>
      </c>
      <c r="F548" s="426">
        <v>365</v>
      </c>
      <c r="G548" s="427">
        <f>SUMIF(USEDRCT_Camping!C:C,INVENTORY!C:C,USEDRCT_Camping!R:R)</f>
        <v>148.80000000000001</v>
      </c>
      <c r="H548" s="426">
        <v>112</v>
      </c>
      <c r="I548" s="428">
        <f t="shared" si="8"/>
        <v>0.30684931506849317</v>
      </c>
      <c r="J548" s="716">
        <v>40</v>
      </c>
    </row>
    <row r="549" spans="1:10" s="287" customFormat="1" ht="30" x14ac:dyDescent="0.25">
      <c r="A549" s="431" t="s">
        <v>1198</v>
      </c>
      <c r="B549" s="426" t="s">
        <v>212</v>
      </c>
      <c r="C549" s="425" t="s">
        <v>1527</v>
      </c>
      <c r="D549" s="618" t="s">
        <v>2560</v>
      </c>
      <c r="E549" s="407" t="s">
        <v>1155</v>
      </c>
      <c r="F549" s="426">
        <v>365</v>
      </c>
      <c r="G549" s="427">
        <f>SUMIF(USEDRCT_Camping!C:C,INVENTORY!C:C,USEDRCT_Camping!R:R)</f>
        <v>99.6</v>
      </c>
      <c r="H549" s="426">
        <v>119</v>
      </c>
      <c r="I549" s="428">
        <f t="shared" si="8"/>
        <v>0.32602739726027397</v>
      </c>
      <c r="J549" s="716">
        <v>40</v>
      </c>
    </row>
    <row r="550" spans="1:10" s="287" customFormat="1" ht="30" x14ac:dyDescent="0.25">
      <c r="A550" s="431" t="s">
        <v>1198</v>
      </c>
      <c r="B550" s="426" t="s">
        <v>223</v>
      </c>
      <c r="C550" s="425" t="s">
        <v>1528</v>
      </c>
      <c r="D550" s="618" t="s">
        <v>2560</v>
      </c>
      <c r="E550" s="407" t="s">
        <v>1155</v>
      </c>
      <c r="F550" s="426">
        <v>365</v>
      </c>
      <c r="G550" s="427">
        <f>SUMIF(USEDRCT_Camping!C:C,INVENTORY!C:C,USEDRCT_Camping!R:R)</f>
        <v>83.1</v>
      </c>
      <c r="H550" s="426">
        <v>102</v>
      </c>
      <c r="I550" s="428">
        <f t="shared" si="8"/>
        <v>0.27945205479452057</v>
      </c>
      <c r="J550" s="716">
        <v>40</v>
      </c>
    </row>
    <row r="551" spans="1:10" s="287" customFormat="1" ht="30" x14ac:dyDescent="0.25">
      <c r="A551" s="431" t="s">
        <v>1198</v>
      </c>
      <c r="B551" s="426" t="s">
        <v>226</v>
      </c>
      <c r="C551" s="425" t="s">
        <v>1529</v>
      </c>
      <c r="D551" s="618" t="s">
        <v>2560</v>
      </c>
      <c r="E551" s="407" t="s">
        <v>1155</v>
      </c>
      <c r="F551" s="426">
        <v>365</v>
      </c>
      <c r="G551" s="427">
        <f>SUMIF(USEDRCT_Camping!C:C,INVENTORY!C:C,USEDRCT_Camping!R:R)</f>
        <v>109.4</v>
      </c>
      <c r="H551" s="426">
        <v>107</v>
      </c>
      <c r="I551" s="428">
        <f t="shared" si="8"/>
        <v>0.29315068493150687</v>
      </c>
      <c r="J551" s="716">
        <v>40</v>
      </c>
    </row>
    <row r="552" spans="1:10" s="287" customFormat="1" ht="30" x14ac:dyDescent="0.25">
      <c r="A552" s="431" t="s">
        <v>1198</v>
      </c>
      <c r="B552" s="426" t="s">
        <v>227</v>
      </c>
      <c r="C552" s="425" t="s">
        <v>1530</v>
      </c>
      <c r="D552" s="618" t="s">
        <v>2560</v>
      </c>
      <c r="E552" s="407" t="s">
        <v>1155</v>
      </c>
      <c r="F552" s="426">
        <v>365</v>
      </c>
      <c r="G552" s="427">
        <f>SUMIF(USEDRCT_Camping!C:C,INVENTORY!C:C,USEDRCT_Camping!R:R)</f>
        <v>103</v>
      </c>
      <c r="H552" s="426">
        <v>105</v>
      </c>
      <c r="I552" s="428">
        <f t="shared" si="8"/>
        <v>0.28767123287671231</v>
      </c>
      <c r="J552" s="716">
        <v>40</v>
      </c>
    </row>
    <row r="553" spans="1:10" s="287" customFormat="1" ht="30" x14ac:dyDescent="0.25">
      <c r="A553" s="431" t="s">
        <v>1198</v>
      </c>
      <c r="B553" s="426" t="s">
        <v>158</v>
      </c>
      <c r="C553" s="425" t="s">
        <v>1531</v>
      </c>
      <c r="D553" s="618" t="s">
        <v>2560</v>
      </c>
      <c r="E553" s="407" t="s">
        <v>1155</v>
      </c>
      <c r="F553" s="426">
        <v>365</v>
      </c>
      <c r="G553" s="427">
        <f>SUMIF(USEDRCT_Camping!C:C,INVENTORY!C:C,USEDRCT_Camping!R:R)</f>
        <v>98</v>
      </c>
      <c r="H553" s="426">
        <v>126</v>
      </c>
      <c r="I553" s="428">
        <f t="shared" si="8"/>
        <v>0.34520547945205482</v>
      </c>
      <c r="J553" s="716">
        <v>40</v>
      </c>
    </row>
    <row r="554" spans="1:10" s="287" customFormat="1" ht="30" x14ac:dyDescent="0.25">
      <c r="A554" s="431" t="s">
        <v>1198</v>
      </c>
      <c r="B554" s="426" t="s">
        <v>159</v>
      </c>
      <c r="C554" s="425" t="s">
        <v>1532</v>
      </c>
      <c r="D554" s="618" t="s">
        <v>2560</v>
      </c>
      <c r="E554" s="407" t="s">
        <v>1155</v>
      </c>
      <c r="F554" s="426">
        <v>365</v>
      </c>
      <c r="G554" s="427">
        <f>SUMIF(USEDRCT_Camping!C:C,INVENTORY!C:C,USEDRCT_Camping!R:R)</f>
        <v>100.7</v>
      </c>
      <c r="H554" s="426">
        <v>108</v>
      </c>
      <c r="I554" s="428">
        <f t="shared" si="8"/>
        <v>0.29589041095890412</v>
      </c>
      <c r="J554" s="716">
        <v>40</v>
      </c>
    </row>
    <row r="555" spans="1:10" s="287" customFormat="1" ht="30" x14ac:dyDescent="0.25">
      <c r="A555" s="431" t="s">
        <v>1198</v>
      </c>
      <c r="B555" s="426" t="s">
        <v>160</v>
      </c>
      <c r="C555" s="425" t="s">
        <v>1533</v>
      </c>
      <c r="D555" s="618" t="s">
        <v>2560</v>
      </c>
      <c r="E555" s="407" t="s">
        <v>1155</v>
      </c>
      <c r="F555" s="426">
        <v>365</v>
      </c>
      <c r="G555" s="427">
        <f>SUMIF(USEDRCT_Camping!C:C,INVENTORY!C:C,USEDRCT_Camping!R:R)</f>
        <v>84.571428571428569</v>
      </c>
      <c r="H555" s="426">
        <v>88</v>
      </c>
      <c r="I555" s="428">
        <f t="shared" si="8"/>
        <v>0.24109589041095891</v>
      </c>
      <c r="J555" s="716">
        <v>40</v>
      </c>
    </row>
    <row r="556" spans="1:10" s="287" customFormat="1" ht="30" x14ac:dyDescent="0.25">
      <c r="A556" s="431" t="s">
        <v>1198</v>
      </c>
      <c r="B556" s="426" t="s">
        <v>161</v>
      </c>
      <c r="C556" s="425" t="s">
        <v>1534</v>
      </c>
      <c r="D556" s="618" t="s">
        <v>2560</v>
      </c>
      <c r="E556" s="407" t="s">
        <v>1155</v>
      </c>
      <c r="F556" s="426">
        <v>365</v>
      </c>
      <c r="G556" s="427">
        <f>SUMIF(USEDRCT_Camping!C:C,INVENTORY!C:C,USEDRCT_Camping!R:R)</f>
        <v>114.875</v>
      </c>
      <c r="H556" s="426">
        <v>121</v>
      </c>
      <c r="I556" s="428">
        <f t="shared" si="8"/>
        <v>0.33150684931506852</v>
      </c>
      <c r="J556" s="716">
        <v>40</v>
      </c>
    </row>
    <row r="557" spans="1:10" s="287" customFormat="1" ht="30" x14ac:dyDescent="0.25">
      <c r="A557" s="431" t="s">
        <v>1198</v>
      </c>
      <c r="B557" s="426" t="s">
        <v>162</v>
      </c>
      <c r="C557" s="425" t="s">
        <v>1535</v>
      </c>
      <c r="D557" s="618" t="s">
        <v>2560</v>
      </c>
      <c r="E557" s="407" t="s">
        <v>1155</v>
      </c>
      <c r="F557" s="426">
        <v>365</v>
      </c>
      <c r="G557" s="427">
        <f>SUMIF(USEDRCT_Camping!C:C,INVENTORY!C:C,USEDRCT_Camping!R:R)</f>
        <v>77.8</v>
      </c>
      <c r="H557" s="426">
        <v>98</v>
      </c>
      <c r="I557" s="428">
        <f t="shared" si="8"/>
        <v>0.26849315068493151</v>
      </c>
      <c r="J557" s="716">
        <v>40</v>
      </c>
    </row>
    <row r="558" spans="1:10" s="287" customFormat="1" ht="30" x14ac:dyDescent="0.25">
      <c r="A558" s="431" t="s">
        <v>1198</v>
      </c>
      <c r="B558" s="426" t="s">
        <v>163</v>
      </c>
      <c r="C558" s="425" t="s">
        <v>1536</v>
      </c>
      <c r="D558" s="618" t="s">
        <v>2560</v>
      </c>
      <c r="E558" s="407" t="s">
        <v>1155</v>
      </c>
      <c r="F558" s="426">
        <v>365</v>
      </c>
      <c r="G558" s="427">
        <f>SUMIF(USEDRCT_Camping!C:C,INVENTORY!C:C,USEDRCT_Camping!R:R)</f>
        <v>134</v>
      </c>
      <c r="H558" s="426">
        <v>134</v>
      </c>
      <c r="I558" s="428">
        <f t="shared" si="8"/>
        <v>0.36712328767123287</v>
      </c>
      <c r="J558" s="716">
        <v>40</v>
      </c>
    </row>
    <row r="559" spans="1:10" s="287" customFormat="1" ht="30" x14ac:dyDescent="0.25">
      <c r="A559" s="431" t="s">
        <v>1198</v>
      </c>
      <c r="B559" s="426" t="s">
        <v>164</v>
      </c>
      <c r="C559" s="425" t="s">
        <v>1537</v>
      </c>
      <c r="D559" s="618" t="s">
        <v>2560</v>
      </c>
      <c r="E559" s="407" t="s">
        <v>1155</v>
      </c>
      <c r="F559" s="426">
        <v>365</v>
      </c>
      <c r="G559" s="427">
        <f>SUMIF(USEDRCT_Camping!C:C,INVENTORY!C:C,USEDRCT_Camping!R:R)</f>
        <v>109.42857142857143</v>
      </c>
      <c r="H559" s="426">
        <v>87</v>
      </c>
      <c r="I559" s="428">
        <f t="shared" si="8"/>
        <v>0.23835616438356164</v>
      </c>
      <c r="J559" s="716">
        <v>40</v>
      </c>
    </row>
    <row r="560" spans="1:10" s="287" customFormat="1" ht="30" x14ac:dyDescent="0.25">
      <c r="A560" s="431" t="s">
        <v>1198</v>
      </c>
      <c r="B560" s="426" t="s">
        <v>165</v>
      </c>
      <c r="C560" s="425" t="s">
        <v>1538</v>
      </c>
      <c r="D560" s="618" t="s">
        <v>2560</v>
      </c>
      <c r="E560" s="407" t="s">
        <v>1155</v>
      </c>
      <c r="F560" s="426">
        <v>365</v>
      </c>
      <c r="G560" s="427">
        <f>SUMIF(USEDRCT_Camping!C:C,INVENTORY!C:C,USEDRCT_Camping!R:R)</f>
        <v>147.71428571428572</v>
      </c>
      <c r="H560" s="426">
        <v>123</v>
      </c>
      <c r="I560" s="428">
        <f t="shared" si="8"/>
        <v>0.33698630136986302</v>
      </c>
      <c r="J560" s="716">
        <v>40</v>
      </c>
    </row>
    <row r="561" spans="1:10" s="287" customFormat="1" ht="30" x14ac:dyDescent="0.25">
      <c r="A561" s="431" t="s">
        <v>1198</v>
      </c>
      <c r="B561" s="426" t="s">
        <v>166</v>
      </c>
      <c r="C561" s="425" t="s">
        <v>1539</v>
      </c>
      <c r="D561" s="618" t="s">
        <v>2560</v>
      </c>
      <c r="E561" s="407" t="s">
        <v>1155</v>
      </c>
      <c r="F561" s="426">
        <v>365</v>
      </c>
      <c r="G561" s="427">
        <f>SUMIF(USEDRCT_Camping!C:C,INVENTORY!C:C,USEDRCT_Camping!R:R)</f>
        <v>45.857142857142854</v>
      </c>
      <c r="H561" s="426">
        <v>77</v>
      </c>
      <c r="I561" s="428">
        <f t="shared" si="8"/>
        <v>0.21095890410958903</v>
      </c>
      <c r="J561" s="716">
        <v>40</v>
      </c>
    </row>
    <row r="562" spans="1:10" s="287" customFormat="1" ht="30" x14ac:dyDescent="0.25">
      <c r="A562" s="431" t="s">
        <v>1198</v>
      </c>
      <c r="B562" s="426" t="s">
        <v>167</v>
      </c>
      <c r="C562" s="425" t="s">
        <v>1540</v>
      </c>
      <c r="D562" s="618" t="s">
        <v>2560</v>
      </c>
      <c r="E562" s="407" t="s">
        <v>1155</v>
      </c>
      <c r="F562" s="426">
        <v>365</v>
      </c>
      <c r="G562" s="427">
        <f>SUMIF(USEDRCT_Camping!C:C,INVENTORY!C:C,USEDRCT_Camping!R:R)</f>
        <v>110.14285714285714</v>
      </c>
      <c r="H562" s="426">
        <v>105</v>
      </c>
      <c r="I562" s="428">
        <f t="shared" si="8"/>
        <v>0.28767123287671231</v>
      </c>
      <c r="J562" s="716">
        <v>40</v>
      </c>
    </row>
    <row r="563" spans="1:10" s="287" customFormat="1" ht="30" x14ac:dyDescent="0.25">
      <c r="A563" s="431" t="s">
        <v>1198</v>
      </c>
      <c r="B563" s="426" t="s">
        <v>169</v>
      </c>
      <c r="C563" s="425" t="s">
        <v>1541</v>
      </c>
      <c r="D563" s="618" t="s">
        <v>2560</v>
      </c>
      <c r="E563" s="407" t="s">
        <v>1155</v>
      </c>
      <c r="F563" s="426">
        <v>365</v>
      </c>
      <c r="G563" s="427">
        <f>SUMIF(USEDRCT_Camping!C:C,INVENTORY!C:C,USEDRCT_Camping!R:R)</f>
        <v>57.285714285714285</v>
      </c>
      <c r="H563" s="426">
        <v>62</v>
      </c>
      <c r="I563" s="428">
        <f t="shared" si="8"/>
        <v>0.16986301369863013</v>
      </c>
      <c r="J563" s="716">
        <v>40</v>
      </c>
    </row>
    <row r="564" spans="1:10" s="287" customFormat="1" ht="30" x14ac:dyDescent="0.25">
      <c r="A564" s="431" t="s">
        <v>1198</v>
      </c>
      <c r="B564" s="426" t="s">
        <v>170</v>
      </c>
      <c r="C564" s="425" t="s">
        <v>1542</v>
      </c>
      <c r="D564" s="618" t="s">
        <v>2560</v>
      </c>
      <c r="E564" s="407" t="s">
        <v>1155</v>
      </c>
      <c r="F564" s="426">
        <v>365</v>
      </c>
      <c r="G564" s="427">
        <f>SUMIF(USEDRCT_Camping!C:C,INVENTORY!C:C,USEDRCT_Camping!R:R)</f>
        <v>131.22222222222223</v>
      </c>
      <c r="H564" s="426">
        <v>127</v>
      </c>
      <c r="I564" s="428">
        <f t="shared" si="8"/>
        <v>0.34794520547945207</v>
      </c>
      <c r="J564" s="716">
        <v>40</v>
      </c>
    </row>
    <row r="565" spans="1:10" s="287" customFormat="1" ht="30" x14ac:dyDescent="0.25">
      <c r="A565" s="431" t="s">
        <v>1198</v>
      </c>
      <c r="B565" s="426" t="s">
        <v>171</v>
      </c>
      <c r="C565" s="425" t="s">
        <v>1543</v>
      </c>
      <c r="D565" s="618" t="s">
        <v>2560</v>
      </c>
      <c r="E565" s="407" t="s">
        <v>1155</v>
      </c>
      <c r="F565" s="426">
        <v>365</v>
      </c>
      <c r="G565" s="427">
        <f>SUMIF(USEDRCT_Camping!C:C,INVENTORY!C:C,USEDRCT_Camping!R:R)</f>
        <v>84</v>
      </c>
      <c r="H565" s="426">
        <v>103</v>
      </c>
      <c r="I565" s="428">
        <f t="shared" si="8"/>
        <v>0.28219178082191781</v>
      </c>
      <c r="J565" s="716">
        <v>40</v>
      </c>
    </row>
    <row r="566" spans="1:10" s="287" customFormat="1" ht="30" x14ac:dyDescent="0.25">
      <c r="A566" s="431" t="s">
        <v>1198</v>
      </c>
      <c r="B566" s="426" t="s">
        <v>172</v>
      </c>
      <c r="C566" s="425" t="s">
        <v>1544</v>
      </c>
      <c r="D566" s="618" t="s">
        <v>2560</v>
      </c>
      <c r="E566" s="407" t="s">
        <v>1155</v>
      </c>
      <c r="F566" s="426">
        <v>365</v>
      </c>
      <c r="G566" s="427">
        <f>SUMIF(USEDRCT_Camping!C:C,INVENTORY!C:C,USEDRCT_Camping!R:R)</f>
        <v>112.7</v>
      </c>
      <c r="H566" s="426">
        <v>103</v>
      </c>
      <c r="I566" s="428">
        <f t="shared" si="8"/>
        <v>0.28219178082191781</v>
      </c>
      <c r="J566" s="716">
        <v>40</v>
      </c>
    </row>
    <row r="567" spans="1:10" s="287" customFormat="1" ht="30" x14ac:dyDescent="0.25">
      <c r="A567" s="431" t="s">
        <v>1198</v>
      </c>
      <c r="B567" s="426" t="s">
        <v>173</v>
      </c>
      <c r="C567" s="425" t="s">
        <v>1545</v>
      </c>
      <c r="D567" s="618" t="s">
        <v>2560</v>
      </c>
      <c r="E567" s="407" t="s">
        <v>1155</v>
      </c>
      <c r="F567" s="426">
        <v>365</v>
      </c>
      <c r="G567" s="427">
        <f>SUMIF(USEDRCT_Camping!C:C,INVENTORY!C:C,USEDRCT_Camping!R:R)</f>
        <v>103.66666666666667</v>
      </c>
      <c r="H567" s="426">
        <v>96</v>
      </c>
      <c r="I567" s="428">
        <f t="shared" si="8"/>
        <v>0.26301369863013696</v>
      </c>
      <c r="J567" s="716">
        <v>40</v>
      </c>
    </row>
    <row r="568" spans="1:10" s="287" customFormat="1" ht="30" x14ac:dyDescent="0.25">
      <c r="A568" s="431" t="s">
        <v>1198</v>
      </c>
      <c r="B568" s="426" t="s">
        <v>174</v>
      </c>
      <c r="C568" s="425" t="s">
        <v>1546</v>
      </c>
      <c r="D568" s="618" t="s">
        <v>2560</v>
      </c>
      <c r="E568" s="407" t="s">
        <v>1155</v>
      </c>
      <c r="F568" s="426">
        <v>365</v>
      </c>
      <c r="G568" s="427">
        <f>SUMIF(USEDRCT_Camping!C:C,INVENTORY!C:C,USEDRCT_Camping!R:R)</f>
        <v>117.1</v>
      </c>
      <c r="H568" s="426">
        <v>116</v>
      </c>
      <c r="I568" s="428">
        <f t="shared" si="8"/>
        <v>0.31780821917808222</v>
      </c>
      <c r="J568" s="716">
        <v>40</v>
      </c>
    </row>
    <row r="569" spans="1:10" s="287" customFormat="1" ht="30" x14ac:dyDescent="0.25">
      <c r="A569" s="431" t="s">
        <v>1198</v>
      </c>
      <c r="B569" s="426" t="s">
        <v>175</v>
      </c>
      <c r="C569" s="425" t="s">
        <v>1547</v>
      </c>
      <c r="D569" s="618" t="s">
        <v>2560</v>
      </c>
      <c r="E569" s="407" t="s">
        <v>1155</v>
      </c>
      <c r="F569" s="426">
        <v>365</v>
      </c>
      <c r="G569" s="427">
        <f>SUMIF(USEDRCT_Camping!C:C,INVENTORY!C:C,USEDRCT_Camping!R:R)</f>
        <v>118.75</v>
      </c>
      <c r="H569" s="426">
        <v>92</v>
      </c>
      <c r="I569" s="428">
        <f t="shared" si="8"/>
        <v>0.25205479452054796</v>
      </c>
      <c r="J569" s="716">
        <v>40</v>
      </c>
    </row>
    <row r="570" spans="1:10" s="287" customFormat="1" ht="30" x14ac:dyDescent="0.25">
      <c r="A570" s="431" t="s">
        <v>1198</v>
      </c>
      <c r="B570" s="426" t="s">
        <v>176</v>
      </c>
      <c r="C570" s="425" t="s">
        <v>1548</v>
      </c>
      <c r="D570" s="618" t="s">
        <v>2560</v>
      </c>
      <c r="E570" s="407" t="s">
        <v>1155</v>
      </c>
      <c r="F570" s="426">
        <v>365</v>
      </c>
      <c r="G570" s="427">
        <f>SUMIF(USEDRCT_Camping!C:C,INVENTORY!C:C,USEDRCT_Camping!R:R)</f>
        <v>168.3</v>
      </c>
      <c r="H570" s="426">
        <v>104</v>
      </c>
      <c r="I570" s="428">
        <f t="shared" si="8"/>
        <v>0.28493150684931506</v>
      </c>
      <c r="J570" s="716">
        <v>40</v>
      </c>
    </row>
    <row r="571" spans="1:10" s="287" customFormat="1" ht="30" x14ac:dyDescent="0.25">
      <c r="A571" s="431" t="s">
        <v>1198</v>
      </c>
      <c r="B571" s="426" t="s">
        <v>178</v>
      </c>
      <c r="C571" s="425" t="s">
        <v>1550</v>
      </c>
      <c r="D571" s="618" t="s">
        <v>2560</v>
      </c>
      <c r="E571" s="407" t="s">
        <v>1155</v>
      </c>
      <c r="F571" s="426">
        <v>365</v>
      </c>
      <c r="G571" s="427">
        <f>SUMIF(USEDRCT_Camping!C:C,INVENTORY!C:C,USEDRCT_Camping!R:R)</f>
        <v>131.80000000000001</v>
      </c>
      <c r="H571" s="426">
        <v>120</v>
      </c>
      <c r="I571" s="428">
        <f t="shared" si="8"/>
        <v>0.32876712328767121</v>
      </c>
      <c r="J571" s="716">
        <v>40</v>
      </c>
    </row>
    <row r="572" spans="1:10" s="287" customFormat="1" ht="30" x14ac:dyDescent="0.25">
      <c r="A572" s="431" t="s">
        <v>1198</v>
      </c>
      <c r="B572" s="426" t="s">
        <v>181</v>
      </c>
      <c r="C572" s="425" t="s">
        <v>1552</v>
      </c>
      <c r="D572" s="618" t="s">
        <v>2560</v>
      </c>
      <c r="E572" s="407" t="s">
        <v>1155</v>
      </c>
      <c r="F572" s="426">
        <v>365</v>
      </c>
      <c r="G572" s="427">
        <f>SUMIF(USEDRCT_Camping!C:C,INVENTORY!C:C,USEDRCT_Camping!R:R)</f>
        <v>147.1</v>
      </c>
      <c r="H572" s="426">
        <v>121</v>
      </c>
      <c r="I572" s="428">
        <f t="shared" si="8"/>
        <v>0.33150684931506852</v>
      </c>
      <c r="J572" s="716">
        <v>40</v>
      </c>
    </row>
    <row r="573" spans="1:10" s="287" customFormat="1" ht="30" x14ac:dyDescent="0.25">
      <c r="A573" s="431" t="s">
        <v>1198</v>
      </c>
      <c r="B573" s="426" t="s">
        <v>182</v>
      </c>
      <c r="C573" s="425" t="s">
        <v>1553</v>
      </c>
      <c r="D573" s="618" t="s">
        <v>2560</v>
      </c>
      <c r="E573" s="407" t="s">
        <v>1155</v>
      </c>
      <c r="F573" s="426">
        <v>365</v>
      </c>
      <c r="G573" s="427">
        <f>SUMIF(USEDRCT_Camping!C:C,INVENTORY!C:C,USEDRCT_Camping!R:R)</f>
        <v>156.63636363636363</v>
      </c>
      <c r="H573" s="426">
        <v>135</v>
      </c>
      <c r="I573" s="428">
        <f t="shared" si="8"/>
        <v>0.36986301369863012</v>
      </c>
      <c r="J573" s="716">
        <v>40</v>
      </c>
    </row>
    <row r="574" spans="1:10" s="287" customFormat="1" ht="30" x14ac:dyDescent="0.25">
      <c r="A574" s="431" t="s">
        <v>1198</v>
      </c>
      <c r="B574" s="426" t="s">
        <v>183</v>
      </c>
      <c r="C574" s="425" t="s">
        <v>1554</v>
      </c>
      <c r="D574" s="618" t="s">
        <v>2560</v>
      </c>
      <c r="E574" s="407" t="s">
        <v>1155</v>
      </c>
      <c r="F574" s="426">
        <v>365</v>
      </c>
      <c r="G574" s="427">
        <f>SUMIF(USEDRCT_Camping!C:C,INVENTORY!C:C,USEDRCT_Camping!R:R)</f>
        <v>174.63636363636363</v>
      </c>
      <c r="H574" s="426">
        <v>159</v>
      </c>
      <c r="I574" s="428">
        <f t="shared" si="8"/>
        <v>0.43561643835616437</v>
      </c>
      <c r="J574" s="716">
        <v>40</v>
      </c>
    </row>
    <row r="575" spans="1:10" s="287" customFormat="1" ht="30" x14ac:dyDescent="0.25">
      <c r="A575" s="431" t="s">
        <v>1198</v>
      </c>
      <c r="B575" s="426" t="s">
        <v>184</v>
      </c>
      <c r="C575" s="425" t="s">
        <v>1555</v>
      </c>
      <c r="D575" s="618" t="s">
        <v>2560</v>
      </c>
      <c r="E575" s="407" t="s">
        <v>1155</v>
      </c>
      <c r="F575" s="426">
        <v>365</v>
      </c>
      <c r="G575" s="427">
        <f>SUMIF(USEDRCT_Camping!C:C,INVENTORY!C:C,USEDRCT_Camping!R:R)</f>
        <v>140</v>
      </c>
      <c r="H575" s="426">
        <v>140</v>
      </c>
      <c r="I575" s="428">
        <f t="shared" si="8"/>
        <v>0.38356164383561642</v>
      </c>
      <c r="J575" s="716">
        <v>40</v>
      </c>
    </row>
    <row r="576" spans="1:10" s="287" customFormat="1" ht="30" x14ac:dyDescent="0.25">
      <c r="A576" s="431" t="s">
        <v>1198</v>
      </c>
      <c r="B576" s="426" t="s">
        <v>185</v>
      </c>
      <c r="C576" s="425" t="s">
        <v>1556</v>
      </c>
      <c r="D576" s="618" t="s">
        <v>2560</v>
      </c>
      <c r="E576" s="407" t="s">
        <v>1155</v>
      </c>
      <c r="F576" s="426">
        <v>365</v>
      </c>
      <c r="G576" s="427">
        <f>SUMIF(USEDRCT_Camping!C:C,INVENTORY!C:C,USEDRCT_Camping!R:R)</f>
        <v>125.33333333333333</v>
      </c>
      <c r="H576" s="426">
        <v>19</v>
      </c>
      <c r="I576" s="428">
        <f t="shared" si="8"/>
        <v>5.2054794520547946E-2</v>
      </c>
      <c r="J576" s="716">
        <v>40</v>
      </c>
    </row>
    <row r="577" spans="1:10" s="287" customFormat="1" ht="30" x14ac:dyDescent="0.25">
      <c r="A577" s="431" t="s">
        <v>1198</v>
      </c>
      <c r="B577" s="426" t="s">
        <v>186</v>
      </c>
      <c r="C577" s="425" t="s">
        <v>1557</v>
      </c>
      <c r="D577" s="618" t="s">
        <v>2560</v>
      </c>
      <c r="E577" s="407" t="s">
        <v>1155</v>
      </c>
      <c r="F577" s="426">
        <v>365</v>
      </c>
      <c r="G577" s="427">
        <f>SUMIF(USEDRCT_Camping!C:C,INVENTORY!C:C,USEDRCT_Camping!R:R)</f>
        <v>123</v>
      </c>
      <c r="H577" s="426">
        <v>179</v>
      </c>
      <c r="I577" s="428">
        <f t="shared" si="8"/>
        <v>0.49041095890410957</v>
      </c>
      <c r="J577" s="716">
        <v>40</v>
      </c>
    </row>
    <row r="578" spans="1:10" s="287" customFormat="1" ht="30" x14ac:dyDescent="0.25">
      <c r="A578" s="431" t="s">
        <v>1198</v>
      </c>
      <c r="B578" s="426" t="s">
        <v>187</v>
      </c>
      <c r="C578" s="425" t="s">
        <v>1558</v>
      </c>
      <c r="D578" s="618" t="s">
        <v>2560</v>
      </c>
      <c r="E578" s="407" t="s">
        <v>1155</v>
      </c>
      <c r="F578" s="426">
        <v>365</v>
      </c>
      <c r="G578" s="427">
        <f>SUMIF(USEDRCT_Camping!C:C,INVENTORY!C:C,USEDRCT_Camping!R:R)</f>
        <v>147.6</v>
      </c>
      <c r="H578" s="426">
        <v>142</v>
      </c>
      <c r="I578" s="428">
        <f t="shared" si="8"/>
        <v>0.38904109589041097</v>
      </c>
      <c r="J578" s="716">
        <v>40</v>
      </c>
    </row>
    <row r="579" spans="1:10" s="287" customFormat="1" ht="30" x14ac:dyDescent="0.25">
      <c r="A579" s="431" t="s">
        <v>1198</v>
      </c>
      <c r="B579" s="426" t="s">
        <v>188</v>
      </c>
      <c r="C579" s="425" t="s">
        <v>1559</v>
      </c>
      <c r="D579" s="618" t="s">
        <v>2560</v>
      </c>
      <c r="E579" s="407" t="s">
        <v>1155</v>
      </c>
      <c r="F579" s="426">
        <v>365</v>
      </c>
      <c r="G579" s="427">
        <f>SUMIF(USEDRCT_Camping!C:C,INVENTORY!C:C,USEDRCT_Camping!R:R)</f>
        <v>148.18181818181819</v>
      </c>
      <c r="H579" s="426">
        <v>143</v>
      </c>
      <c r="I579" s="428">
        <f t="shared" ref="I579:I642" si="9">H579/F579</f>
        <v>0.39178082191780822</v>
      </c>
      <c r="J579" s="716">
        <v>40</v>
      </c>
    </row>
    <row r="580" spans="1:10" s="287" customFormat="1" ht="30" x14ac:dyDescent="0.25">
      <c r="A580" s="431" t="s">
        <v>1198</v>
      </c>
      <c r="B580" s="426" t="s">
        <v>189</v>
      </c>
      <c r="C580" s="425" t="s">
        <v>1560</v>
      </c>
      <c r="D580" s="618" t="s">
        <v>2560</v>
      </c>
      <c r="E580" s="407" t="s">
        <v>1155</v>
      </c>
      <c r="F580" s="426">
        <v>365</v>
      </c>
      <c r="G580" s="427">
        <f>SUMIF(USEDRCT_Camping!C:C,INVENTORY!C:C,USEDRCT_Camping!R:R)</f>
        <v>209.81818181818181</v>
      </c>
      <c r="H580" s="426">
        <v>187</v>
      </c>
      <c r="I580" s="428">
        <f t="shared" si="9"/>
        <v>0.51232876712328768</v>
      </c>
      <c r="J580" s="716">
        <v>40</v>
      </c>
    </row>
    <row r="581" spans="1:10" s="287" customFormat="1" ht="30" x14ac:dyDescent="0.25">
      <c r="A581" s="431" t="s">
        <v>1198</v>
      </c>
      <c r="B581" s="426" t="s">
        <v>191</v>
      </c>
      <c r="C581" s="425" t="s">
        <v>1561</v>
      </c>
      <c r="D581" s="618" t="s">
        <v>2560</v>
      </c>
      <c r="E581" s="407" t="s">
        <v>1155</v>
      </c>
      <c r="F581" s="426">
        <v>365</v>
      </c>
      <c r="G581" s="427">
        <f>SUMIF(USEDRCT_Camping!C:C,INVENTORY!C:C,USEDRCT_Camping!R:R)</f>
        <v>103.14285714285714</v>
      </c>
      <c r="H581" s="426">
        <v>3</v>
      </c>
      <c r="I581" s="428">
        <f t="shared" si="9"/>
        <v>8.21917808219178E-3</v>
      </c>
      <c r="J581" s="716">
        <v>40</v>
      </c>
    </row>
    <row r="582" spans="1:10" s="287" customFormat="1" ht="30" x14ac:dyDescent="0.25">
      <c r="A582" s="431" t="s">
        <v>1198</v>
      </c>
      <c r="B582" s="426" t="s">
        <v>192</v>
      </c>
      <c r="C582" s="425" t="s">
        <v>1562</v>
      </c>
      <c r="D582" s="618" t="s">
        <v>2560</v>
      </c>
      <c r="E582" s="407" t="s">
        <v>1155</v>
      </c>
      <c r="F582" s="426">
        <v>365</v>
      </c>
      <c r="G582" s="427">
        <f>SUMIF(USEDRCT_Camping!C:C,INVENTORY!C:C,USEDRCT_Camping!R:R)</f>
        <v>97.666666666666671</v>
      </c>
      <c r="H582" s="426">
        <v>0</v>
      </c>
      <c r="I582" s="428">
        <f t="shared" si="9"/>
        <v>0</v>
      </c>
      <c r="J582" s="716">
        <v>40</v>
      </c>
    </row>
    <row r="583" spans="1:10" s="287" customFormat="1" ht="30" x14ac:dyDescent="0.25">
      <c r="A583" s="431" t="s">
        <v>1198</v>
      </c>
      <c r="B583" s="426" t="s">
        <v>194</v>
      </c>
      <c r="C583" s="425" t="s">
        <v>1564</v>
      </c>
      <c r="D583" s="618" t="s">
        <v>2560</v>
      </c>
      <c r="E583" s="407" t="s">
        <v>1155</v>
      </c>
      <c r="F583" s="426">
        <v>365</v>
      </c>
      <c r="G583" s="427">
        <f>SUMIF(USEDRCT_Camping!C:C,INVENTORY!C:C,USEDRCT_Camping!R:R)</f>
        <v>126.2</v>
      </c>
      <c r="H583" s="426">
        <v>153</v>
      </c>
      <c r="I583" s="428">
        <f t="shared" si="9"/>
        <v>0.41917808219178082</v>
      </c>
      <c r="J583" s="716">
        <v>40</v>
      </c>
    </row>
    <row r="584" spans="1:10" s="287" customFormat="1" ht="30" x14ac:dyDescent="0.25">
      <c r="A584" s="431" t="s">
        <v>1198</v>
      </c>
      <c r="B584" s="426" t="s">
        <v>196</v>
      </c>
      <c r="C584" s="425" t="s">
        <v>1566</v>
      </c>
      <c r="D584" s="618" t="s">
        <v>2560</v>
      </c>
      <c r="E584" s="407" t="s">
        <v>1155</v>
      </c>
      <c r="F584" s="426">
        <v>365</v>
      </c>
      <c r="G584" s="427">
        <f>SUMIF(USEDRCT_Camping!C:C,INVENTORY!C:C,USEDRCT_Camping!R:R)</f>
        <v>154.91666666666666</v>
      </c>
      <c r="H584" s="426">
        <v>155</v>
      </c>
      <c r="I584" s="428">
        <f t="shared" si="9"/>
        <v>0.42465753424657532</v>
      </c>
      <c r="J584" s="716">
        <v>40</v>
      </c>
    </row>
    <row r="585" spans="1:10" s="287" customFormat="1" ht="30" x14ac:dyDescent="0.25">
      <c r="A585" s="431" t="s">
        <v>1198</v>
      </c>
      <c r="B585" s="426" t="s">
        <v>198</v>
      </c>
      <c r="C585" s="425" t="s">
        <v>1568</v>
      </c>
      <c r="D585" s="618" t="s">
        <v>2560</v>
      </c>
      <c r="E585" s="407" t="s">
        <v>1155</v>
      </c>
      <c r="F585" s="426">
        <v>365</v>
      </c>
      <c r="G585" s="427">
        <f>SUMIF(USEDRCT_Camping!C:C,INVENTORY!C:C,USEDRCT_Camping!R:R)</f>
        <v>94.5</v>
      </c>
      <c r="H585" s="426">
        <v>107</v>
      </c>
      <c r="I585" s="428">
        <f t="shared" si="9"/>
        <v>0.29315068493150687</v>
      </c>
      <c r="J585" s="716">
        <v>40</v>
      </c>
    </row>
    <row r="586" spans="1:10" s="287" customFormat="1" ht="30" x14ac:dyDescent="0.25">
      <c r="A586" s="431" t="s">
        <v>1198</v>
      </c>
      <c r="B586" s="426" t="s">
        <v>200</v>
      </c>
      <c r="C586" s="425" t="s">
        <v>1570</v>
      </c>
      <c r="D586" s="618" t="s">
        <v>2560</v>
      </c>
      <c r="E586" s="407" t="s">
        <v>1155</v>
      </c>
      <c r="F586" s="426">
        <v>365</v>
      </c>
      <c r="G586" s="427">
        <f>SUMIF(USEDRCT_Camping!C:C,INVENTORY!C:C,USEDRCT_Camping!R:R)</f>
        <v>117.77777777777777</v>
      </c>
      <c r="H586" s="426">
        <v>110</v>
      </c>
      <c r="I586" s="428">
        <f t="shared" si="9"/>
        <v>0.30136986301369861</v>
      </c>
      <c r="J586" s="716">
        <v>40</v>
      </c>
    </row>
    <row r="587" spans="1:10" s="287" customFormat="1" ht="30" x14ac:dyDescent="0.25">
      <c r="A587" s="431" t="s">
        <v>1198</v>
      </c>
      <c r="B587" s="426" t="s">
        <v>203</v>
      </c>
      <c r="C587" s="425" t="s">
        <v>1572</v>
      </c>
      <c r="D587" s="618" t="s">
        <v>2560</v>
      </c>
      <c r="E587" s="407" t="s">
        <v>1155</v>
      </c>
      <c r="F587" s="426">
        <v>365</v>
      </c>
      <c r="G587" s="427">
        <f>SUMIF(USEDRCT_Camping!C:C,INVENTORY!C:C,USEDRCT_Camping!R:R)</f>
        <v>117.55555555555556</v>
      </c>
      <c r="H587" s="426">
        <v>101</v>
      </c>
      <c r="I587" s="428">
        <f t="shared" si="9"/>
        <v>0.27671232876712326</v>
      </c>
      <c r="J587" s="716">
        <v>40</v>
      </c>
    </row>
    <row r="588" spans="1:10" s="287" customFormat="1" ht="30" x14ac:dyDescent="0.25">
      <c r="A588" s="431" t="s">
        <v>1198</v>
      </c>
      <c r="B588" s="426" t="s">
        <v>205</v>
      </c>
      <c r="C588" s="425" t="s">
        <v>1574</v>
      </c>
      <c r="D588" s="618" t="s">
        <v>2560</v>
      </c>
      <c r="E588" s="407" t="s">
        <v>1155</v>
      </c>
      <c r="F588" s="426">
        <v>365</v>
      </c>
      <c r="G588" s="427">
        <f>SUMIF(USEDRCT_Camping!C:C,INVENTORY!C:C,USEDRCT_Camping!R:R)</f>
        <v>125.5</v>
      </c>
      <c r="H588" s="426">
        <v>111</v>
      </c>
      <c r="I588" s="428">
        <f t="shared" si="9"/>
        <v>0.30410958904109592</v>
      </c>
      <c r="J588" s="716">
        <v>40</v>
      </c>
    </row>
    <row r="589" spans="1:10" s="287" customFormat="1" ht="30" x14ac:dyDescent="0.25">
      <c r="A589" s="431" t="s">
        <v>1198</v>
      </c>
      <c r="B589" s="426" t="s">
        <v>207</v>
      </c>
      <c r="C589" s="425" t="s">
        <v>1576</v>
      </c>
      <c r="D589" s="618" t="s">
        <v>2560</v>
      </c>
      <c r="E589" s="407" t="s">
        <v>1155</v>
      </c>
      <c r="F589" s="426">
        <v>365</v>
      </c>
      <c r="G589" s="427">
        <f>SUMIF(USEDRCT_Camping!C:C,INVENTORY!C:C,USEDRCT_Camping!R:R)</f>
        <v>136.80000000000001</v>
      </c>
      <c r="H589" s="426">
        <v>128</v>
      </c>
      <c r="I589" s="428">
        <f t="shared" si="9"/>
        <v>0.35068493150684932</v>
      </c>
      <c r="J589" s="716">
        <v>40</v>
      </c>
    </row>
    <row r="590" spans="1:10" s="287" customFormat="1" ht="30" x14ac:dyDescent="0.25">
      <c r="A590" s="431" t="s">
        <v>1198</v>
      </c>
      <c r="B590" s="426" t="s">
        <v>209</v>
      </c>
      <c r="C590" s="425" t="s">
        <v>1578</v>
      </c>
      <c r="D590" s="618" t="s">
        <v>2560</v>
      </c>
      <c r="E590" s="407" t="s">
        <v>1155</v>
      </c>
      <c r="F590" s="426">
        <v>365</v>
      </c>
      <c r="G590" s="427">
        <f>SUMIF(USEDRCT_Camping!C:C,INVENTORY!C:C,USEDRCT_Camping!R:R)</f>
        <v>127.72727272727273</v>
      </c>
      <c r="H590" s="426">
        <v>124</v>
      </c>
      <c r="I590" s="428">
        <f t="shared" si="9"/>
        <v>0.33972602739726027</v>
      </c>
      <c r="J590" s="716">
        <v>40</v>
      </c>
    </row>
    <row r="591" spans="1:10" s="287" customFormat="1" ht="30" x14ac:dyDescent="0.25">
      <c r="A591" s="431" t="s">
        <v>1198</v>
      </c>
      <c r="B591" s="426" t="s">
        <v>211</v>
      </c>
      <c r="C591" s="425" t="s">
        <v>1580</v>
      </c>
      <c r="D591" s="618" t="s">
        <v>2560</v>
      </c>
      <c r="E591" s="407" t="s">
        <v>1155</v>
      </c>
      <c r="F591" s="426">
        <v>365</v>
      </c>
      <c r="G591" s="427">
        <f>SUMIF(USEDRCT_Camping!C:C,INVENTORY!C:C,USEDRCT_Camping!R:R)</f>
        <v>134.09090909090909</v>
      </c>
      <c r="H591" s="426">
        <v>164</v>
      </c>
      <c r="I591" s="428">
        <f t="shared" si="9"/>
        <v>0.44931506849315067</v>
      </c>
      <c r="J591" s="716">
        <v>40</v>
      </c>
    </row>
    <row r="592" spans="1:10" s="287" customFormat="1" ht="30" x14ac:dyDescent="0.25">
      <c r="A592" s="431" t="s">
        <v>2544</v>
      </c>
      <c r="B592" s="426" t="s">
        <v>351</v>
      </c>
      <c r="C592" s="430" t="s">
        <v>2107</v>
      </c>
      <c r="D592" s="618" t="s">
        <v>2560</v>
      </c>
      <c r="E592" s="407" t="s">
        <v>1155</v>
      </c>
      <c r="F592" s="426">
        <v>365</v>
      </c>
      <c r="G592" s="427">
        <f>SUMIF(USEDRCT_Camping!C:C,INVENTORY!C:C,USEDRCT_Camping!R:R)</f>
        <v>300.25</v>
      </c>
      <c r="H592" s="426">
        <v>42</v>
      </c>
      <c r="I592" s="428">
        <f t="shared" si="9"/>
        <v>0.11506849315068493</v>
      </c>
      <c r="J592" s="716">
        <v>40</v>
      </c>
    </row>
    <row r="593" spans="1:10" s="287" customFormat="1" ht="30" x14ac:dyDescent="0.25">
      <c r="A593" s="431" t="s">
        <v>2544</v>
      </c>
      <c r="B593" s="426" t="s">
        <v>352</v>
      </c>
      <c r="C593" s="430" t="s">
        <v>2108</v>
      </c>
      <c r="D593" s="618" t="s">
        <v>2560</v>
      </c>
      <c r="E593" s="407" t="s">
        <v>1155</v>
      </c>
      <c r="F593" s="426">
        <v>365</v>
      </c>
      <c r="G593" s="427">
        <f>SUMIF(USEDRCT_Camping!C:C,INVENTORY!C:C,USEDRCT_Camping!R:R)</f>
        <v>6.666666666666667</v>
      </c>
      <c r="H593" s="426">
        <v>66</v>
      </c>
      <c r="I593" s="428">
        <f t="shared" si="9"/>
        <v>0.18082191780821918</v>
      </c>
      <c r="J593" s="716">
        <v>40</v>
      </c>
    </row>
    <row r="594" spans="1:10" s="287" customFormat="1" ht="30" x14ac:dyDescent="0.25">
      <c r="A594" s="431" t="s">
        <v>2544</v>
      </c>
      <c r="B594" s="426" t="s">
        <v>353</v>
      </c>
      <c r="C594" s="430" t="s">
        <v>2109</v>
      </c>
      <c r="D594" s="618" t="s">
        <v>2560</v>
      </c>
      <c r="E594" s="407" t="s">
        <v>1155</v>
      </c>
      <c r="F594" s="426">
        <v>365</v>
      </c>
      <c r="G594" s="427">
        <f>SUMIF(USEDRCT_Camping!C:C,INVENTORY!C:C,USEDRCT_Camping!R:R)</f>
        <v>20.181818181818183</v>
      </c>
      <c r="H594" s="426">
        <v>41</v>
      </c>
      <c r="I594" s="428">
        <f t="shared" si="9"/>
        <v>0.11232876712328767</v>
      </c>
      <c r="J594" s="716">
        <v>40</v>
      </c>
    </row>
    <row r="595" spans="1:10" s="287" customFormat="1" ht="30" x14ac:dyDescent="0.25">
      <c r="A595" s="431" t="s">
        <v>2544</v>
      </c>
      <c r="B595" s="426" t="s">
        <v>354</v>
      </c>
      <c r="C595" s="430" t="s">
        <v>2110</v>
      </c>
      <c r="D595" s="618" t="s">
        <v>2560</v>
      </c>
      <c r="E595" s="407" t="s">
        <v>1155</v>
      </c>
      <c r="F595" s="426">
        <v>365</v>
      </c>
      <c r="G595" s="427">
        <f>SUMIF(USEDRCT_Camping!C:C,INVENTORY!C:C,USEDRCT_Camping!R:R)</f>
        <v>367.90909090909093</v>
      </c>
      <c r="H595" s="426">
        <v>93</v>
      </c>
      <c r="I595" s="428">
        <f t="shared" si="9"/>
        <v>0.25479452054794521</v>
      </c>
      <c r="J595" s="716">
        <v>40</v>
      </c>
    </row>
    <row r="596" spans="1:10" s="287" customFormat="1" ht="30" x14ac:dyDescent="0.25">
      <c r="A596" s="431" t="s">
        <v>2544</v>
      </c>
      <c r="B596" s="426" t="s">
        <v>355</v>
      </c>
      <c r="C596" s="430" t="s">
        <v>2111</v>
      </c>
      <c r="D596" s="618" t="s">
        <v>2560</v>
      </c>
      <c r="E596" s="407" t="s">
        <v>1155</v>
      </c>
      <c r="F596" s="426">
        <v>365</v>
      </c>
      <c r="G596" s="427">
        <f>SUMIF(USEDRCT_Camping!C:C,INVENTORY!C:C,USEDRCT_Camping!R:R)</f>
        <v>766.41666666666663</v>
      </c>
      <c r="H596" s="426">
        <v>100</v>
      </c>
      <c r="I596" s="428">
        <f t="shared" si="9"/>
        <v>0.27397260273972601</v>
      </c>
      <c r="J596" s="716">
        <v>40</v>
      </c>
    </row>
    <row r="597" spans="1:10" s="287" customFormat="1" ht="30" x14ac:dyDescent="0.25">
      <c r="A597" s="431" t="s">
        <v>2544</v>
      </c>
      <c r="B597" s="426" t="s">
        <v>356</v>
      </c>
      <c r="C597" s="430" t="s">
        <v>2112</v>
      </c>
      <c r="D597" s="618" t="s">
        <v>2560</v>
      </c>
      <c r="E597" s="407" t="s">
        <v>1155</v>
      </c>
      <c r="F597" s="426">
        <v>365</v>
      </c>
      <c r="G597" s="427">
        <f>SUMIF(USEDRCT_Camping!C:C,INVENTORY!C:C,USEDRCT_Camping!R:R)</f>
        <v>557.4545454545455</v>
      </c>
      <c r="H597" s="426">
        <v>127</v>
      </c>
      <c r="I597" s="428">
        <f t="shared" si="9"/>
        <v>0.34794520547945207</v>
      </c>
      <c r="J597" s="716">
        <v>40</v>
      </c>
    </row>
    <row r="598" spans="1:10" s="287" customFormat="1" ht="30" x14ac:dyDescent="0.25">
      <c r="A598" s="431" t="s">
        <v>2544</v>
      </c>
      <c r="B598" s="426" t="s">
        <v>357</v>
      </c>
      <c r="C598" s="430" t="s">
        <v>2113</v>
      </c>
      <c r="D598" s="618" t="s">
        <v>2560</v>
      </c>
      <c r="E598" s="407" t="s">
        <v>1155</v>
      </c>
      <c r="F598" s="426">
        <v>365</v>
      </c>
      <c r="G598" s="427">
        <f>SUMIF(USEDRCT_Camping!C:C,INVENTORY!C:C,USEDRCT_Camping!R:R)</f>
        <v>238</v>
      </c>
      <c r="H598" s="426">
        <v>56</v>
      </c>
      <c r="I598" s="428">
        <f t="shared" si="9"/>
        <v>0.15342465753424658</v>
      </c>
      <c r="J598" s="716">
        <v>40</v>
      </c>
    </row>
    <row r="599" spans="1:10" s="287" customFormat="1" ht="30" x14ac:dyDescent="0.25">
      <c r="A599" s="431" t="s">
        <v>2544</v>
      </c>
      <c r="B599" s="426" t="s">
        <v>359</v>
      </c>
      <c r="C599" s="425" t="s">
        <v>2114</v>
      </c>
      <c r="D599" s="618" t="s">
        <v>2560</v>
      </c>
      <c r="E599" s="407" t="s">
        <v>1155</v>
      </c>
      <c r="F599" s="426">
        <v>365</v>
      </c>
      <c r="G599" s="427">
        <f>SUMIF(USEDRCT_Camping!C:C,INVENTORY!C:C,USEDRCT_Camping!R:R)</f>
        <v>534.70000000000005</v>
      </c>
      <c r="H599" s="426">
        <v>25</v>
      </c>
      <c r="I599" s="428">
        <f t="shared" si="9"/>
        <v>6.8493150684931503E-2</v>
      </c>
      <c r="J599" s="716">
        <v>40</v>
      </c>
    </row>
    <row r="600" spans="1:10" s="287" customFormat="1" ht="30" x14ac:dyDescent="0.25">
      <c r="A600" s="431" t="s">
        <v>2544</v>
      </c>
      <c r="B600" s="426" t="s">
        <v>360</v>
      </c>
      <c r="C600" s="425" t="s">
        <v>2115</v>
      </c>
      <c r="D600" s="618" t="s">
        <v>2560</v>
      </c>
      <c r="E600" s="407" t="s">
        <v>1155</v>
      </c>
      <c r="F600" s="426">
        <v>365</v>
      </c>
      <c r="G600" s="427">
        <f>SUMIF(USEDRCT_Camping!C:C,INVENTORY!C:C,USEDRCT_Camping!R:R)</f>
        <v>580.33333333333337</v>
      </c>
      <c r="H600" s="426">
        <v>51</v>
      </c>
      <c r="I600" s="428">
        <f t="shared" si="9"/>
        <v>0.13972602739726028</v>
      </c>
      <c r="J600" s="716">
        <v>40</v>
      </c>
    </row>
    <row r="601" spans="1:10" s="287" customFormat="1" ht="30" x14ac:dyDescent="0.25">
      <c r="A601" s="431" t="s">
        <v>2544</v>
      </c>
      <c r="B601" s="426" t="s">
        <v>361</v>
      </c>
      <c r="C601" s="425" t="s">
        <v>2116</v>
      </c>
      <c r="D601" s="618" t="s">
        <v>2560</v>
      </c>
      <c r="E601" s="407" t="s">
        <v>1155</v>
      </c>
      <c r="F601" s="426">
        <v>365</v>
      </c>
      <c r="G601" s="427">
        <f>SUMIF(USEDRCT_Camping!C:C,INVENTORY!C:C,USEDRCT_Camping!R:R)</f>
        <v>120</v>
      </c>
      <c r="H601" s="426">
        <v>31</v>
      </c>
      <c r="I601" s="428">
        <f t="shared" si="9"/>
        <v>8.4931506849315067E-2</v>
      </c>
      <c r="J601" s="716">
        <v>40</v>
      </c>
    </row>
    <row r="602" spans="1:10" s="287" customFormat="1" ht="30" x14ac:dyDescent="0.25">
      <c r="A602" s="431" t="s">
        <v>2544</v>
      </c>
      <c r="B602" s="426" t="s">
        <v>362</v>
      </c>
      <c r="C602" s="425" t="s">
        <v>2117</v>
      </c>
      <c r="D602" s="618" t="s">
        <v>2560</v>
      </c>
      <c r="E602" s="407" t="s">
        <v>1155</v>
      </c>
      <c r="F602" s="426">
        <v>365</v>
      </c>
      <c r="G602" s="427">
        <f>SUMIF(USEDRCT_Camping!C:C,INVENTORY!C:C,USEDRCT_Camping!R:R)</f>
        <v>770.41666666666663</v>
      </c>
      <c r="H602" s="426">
        <v>12</v>
      </c>
      <c r="I602" s="428">
        <f t="shared" si="9"/>
        <v>3.287671232876712E-2</v>
      </c>
      <c r="J602" s="716">
        <v>40</v>
      </c>
    </row>
    <row r="603" spans="1:10" s="287" customFormat="1" ht="30" x14ac:dyDescent="0.25">
      <c r="A603" s="431" t="s">
        <v>2544</v>
      </c>
      <c r="B603" s="426" t="s">
        <v>363</v>
      </c>
      <c r="C603" s="425" t="s">
        <v>2118</v>
      </c>
      <c r="D603" s="618" t="s">
        <v>2560</v>
      </c>
      <c r="E603" s="407" t="s">
        <v>1155</v>
      </c>
      <c r="F603" s="426">
        <v>365</v>
      </c>
      <c r="G603" s="427">
        <f>SUMIF(USEDRCT_Camping!C:C,INVENTORY!C:C,USEDRCT_Camping!R:R)</f>
        <v>615.27272727272725</v>
      </c>
      <c r="H603" s="426">
        <v>6</v>
      </c>
      <c r="I603" s="428">
        <f t="shared" si="9"/>
        <v>1.643835616438356E-2</v>
      </c>
      <c r="J603" s="716">
        <v>40</v>
      </c>
    </row>
    <row r="604" spans="1:10" s="287" customFormat="1" ht="30" x14ac:dyDescent="0.25">
      <c r="A604" s="431" t="s">
        <v>2544</v>
      </c>
      <c r="B604" s="426" t="s">
        <v>364</v>
      </c>
      <c r="C604" s="425" t="s">
        <v>2119</v>
      </c>
      <c r="D604" s="618" t="s">
        <v>2560</v>
      </c>
      <c r="E604" s="407" t="s">
        <v>1155</v>
      </c>
      <c r="F604" s="426">
        <v>365</v>
      </c>
      <c r="G604" s="427">
        <f>SUMIF(USEDRCT_Camping!C:C,INVENTORY!C:C,USEDRCT_Camping!R:R)</f>
        <v>16</v>
      </c>
      <c r="H604" s="426">
        <v>29</v>
      </c>
      <c r="I604" s="428">
        <f t="shared" si="9"/>
        <v>7.9452054794520555E-2</v>
      </c>
      <c r="J604" s="716">
        <v>40</v>
      </c>
    </row>
    <row r="605" spans="1:10" s="287" customFormat="1" ht="30" x14ac:dyDescent="0.25">
      <c r="A605" s="431" t="s">
        <v>2544</v>
      </c>
      <c r="B605" s="426" t="s">
        <v>365</v>
      </c>
      <c r="C605" s="425" t="s">
        <v>2120</v>
      </c>
      <c r="D605" s="618" t="s">
        <v>2560</v>
      </c>
      <c r="E605" s="407" t="s">
        <v>1155</v>
      </c>
      <c r="F605" s="426">
        <v>365</v>
      </c>
      <c r="G605" s="427">
        <f>SUMIF(USEDRCT_Camping!C:C,INVENTORY!C:C,USEDRCT_Camping!R:R)</f>
        <v>316.18181818181819</v>
      </c>
      <c r="H605" s="426">
        <v>11</v>
      </c>
      <c r="I605" s="428">
        <f t="shared" si="9"/>
        <v>3.0136986301369864E-2</v>
      </c>
      <c r="J605" s="716">
        <v>40</v>
      </c>
    </row>
    <row r="606" spans="1:10" s="287" customFormat="1" ht="30" x14ac:dyDescent="0.25">
      <c r="A606" s="431" t="s">
        <v>2544</v>
      </c>
      <c r="B606" s="426" t="s">
        <v>366</v>
      </c>
      <c r="C606" s="425" t="s">
        <v>2121</v>
      </c>
      <c r="D606" s="618" t="s">
        <v>2560</v>
      </c>
      <c r="E606" s="407" t="s">
        <v>1155</v>
      </c>
      <c r="F606" s="426">
        <v>365</v>
      </c>
      <c r="G606" s="427">
        <f>SUMIF(USEDRCT_Camping!C:C,INVENTORY!C:C,USEDRCT_Camping!R:R)</f>
        <v>120.375</v>
      </c>
      <c r="H606" s="426">
        <v>7</v>
      </c>
      <c r="I606" s="428">
        <f t="shared" si="9"/>
        <v>1.9178082191780823E-2</v>
      </c>
      <c r="J606" s="716">
        <v>40</v>
      </c>
    </row>
    <row r="607" spans="1:10" s="287" customFormat="1" ht="30" x14ac:dyDescent="0.25">
      <c r="A607" s="431" t="s">
        <v>2544</v>
      </c>
      <c r="B607" s="426" t="s">
        <v>367</v>
      </c>
      <c r="C607" s="425" t="s">
        <v>2122</v>
      </c>
      <c r="D607" s="618" t="s">
        <v>2560</v>
      </c>
      <c r="E607" s="407" t="s">
        <v>1155</v>
      </c>
      <c r="F607" s="426">
        <v>365</v>
      </c>
      <c r="G607" s="427">
        <f>SUMIF(USEDRCT_Camping!C:C,INVENTORY!C:C,USEDRCT_Camping!R:R)</f>
        <v>468.66666666666669</v>
      </c>
      <c r="H607" s="426">
        <v>140</v>
      </c>
      <c r="I607" s="428">
        <f t="shared" si="9"/>
        <v>0.38356164383561642</v>
      </c>
      <c r="J607" s="716">
        <v>40</v>
      </c>
    </row>
    <row r="608" spans="1:10" s="287" customFormat="1" ht="30" x14ac:dyDescent="0.25">
      <c r="A608" s="431" t="s">
        <v>2544</v>
      </c>
      <c r="B608" s="426" t="s">
        <v>368</v>
      </c>
      <c r="C608" s="425" t="s">
        <v>2123</v>
      </c>
      <c r="D608" s="618" t="s">
        <v>2560</v>
      </c>
      <c r="E608" s="407" t="s">
        <v>1155</v>
      </c>
      <c r="F608" s="426">
        <v>365</v>
      </c>
      <c r="G608" s="427">
        <f>SUMIF(USEDRCT_Camping!C:C,INVENTORY!C:C,USEDRCT_Camping!R:R)</f>
        <v>1162.3333333333333</v>
      </c>
      <c r="H608" s="426">
        <v>150</v>
      </c>
      <c r="I608" s="428">
        <f t="shared" si="9"/>
        <v>0.41095890410958902</v>
      </c>
      <c r="J608" s="716">
        <v>40</v>
      </c>
    </row>
    <row r="609" spans="1:10" s="287" customFormat="1" ht="30" x14ac:dyDescent="0.25">
      <c r="A609" s="431" t="s">
        <v>2544</v>
      </c>
      <c r="B609" s="426" t="s">
        <v>370</v>
      </c>
      <c r="C609" s="425" t="s">
        <v>2124</v>
      </c>
      <c r="D609" s="618" t="s">
        <v>2560</v>
      </c>
      <c r="E609" s="407" t="s">
        <v>1155</v>
      </c>
      <c r="F609" s="426">
        <v>365</v>
      </c>
      <c r="G609" s="427">
        <f>SUMIF(USEDRCT_Camping!C:C,INVENTORY!C:C,USEDRCT_Camping!R:R)</f>
        <v>264.85714285714283</v>
      </c>
      <c r="H609" s="426">
        <v>9</v>
      </c>
      <c r="I609" s="428">
        <f t="shared" si="9"/>
        <v>2.4657534246575342E-2</v>
      </c>
      <c r="J609" s="716">
        <v>40</v>
      </c>
    </row>
    <row r="610" spans="1:10" s="287" customFormat="1" ht="30" x14ac:dyDescent="0.25">
      <c r="A610" s="431" t="s">
        <v>2544</v>
      </c>
      <c r="B610" s="426" t="s">
        <v>371</v>
      </c>
      <c r="C610" s="425" t="s">
        <v>2125</v>
      </c>
      <c r="D610" s="618" t="s">
        <v>2560</v>
      </c>
      <c r="E610" s="407" t="s">
        <v>1155</v>
      </c>
      <c r="F610" s="426">
        <v>365</v>
      </c>
      <c r="G610" s="427">
        <f>SUMIF(USEDRCT_Camping!C:C,INVENTORY!C:C,USEDRCT_Camping!R:R)</f>
        <v>37.166666666666664</v>
      </c>
      <c r="H610" s="426">
        <v>2</v>
      </c>
      <c r="I610" s="428">
        <f t="shared" si="9"/>
        <v>5.4794520547945206E-3</v>
      </c>
      <c r="J610" s="716">
        <v>40</v>
      </c>
    </row>
    <row r="611" spans="1:10" s="287" customFormat="1" ht="30" x14ac:dyDescent="0.25">
      <c r="A611" s="431" t="s">
        <v>2544</v>
      </c>
      <c r="B611" s="426" t="s">
        <v>372</v>
      </c>
      <c r="C611" s="425" t="s">
        <v>2126</v>
      </c>
      <c r="D611" s="618" t="s">
        <v>2560</v>
      </c>
      <c r="E611" s="407" t="s">
        <v>1155</v>
      </c>
      <c r="F611" s="426">
        <v>365</v>
      </c>
      <c r="G611" s="427">
        <f>SUMIF(USEDRCT_Camping!C:C,INVENTORY!C:C,USEDRCT_Camping!R:R)</f>
        <v>901.90909090909088</v>
      </c>
      <c r="H611" s="426">
        <v>79</v>
      </c>
      <c r="I611" s="428">
        <f t="shared" si="9"/>
        <v>0.21643835616438356</v>
      </c>
      <c r="J611" s="716">
        <v>40</v>
      </c>
    </row>
    <row r="612" spans="1:10" s="287" customFormat="1" ht="30" x14ac:dyDescent="0.25">
      <c r="A612" s="431" t="s">
        <v>2544</v>
      </c>
      <c r="B612" s="426" t="s">
        <v>373</v>
      </c>
      <c r="C612" s="425" t="s">
        <v>2127</v>
      </c>
      <c r="D612" s="618" t="s">
        <v>2560</v>
      </c>
      <c r="E612" s="407" t="s">
        <v>1155</v>
      </c>
      <c r="F612" s="426">
        <v>365</v>
      </c>
      <c r="G612" s="427">
        <f>SUMIF(USEDRCT_Camping!C:C,INVENTORY!C:C,USEDRCT_Camping!R:R)</f>
        <v>27.333333333333332</v>
      </c>
      <c r="H612" s="426">
        <v>6</v>
      </c>
      <c r="I612" s="428">
        <f t="shared" si="9"/>
        <v>1.643835616438356E-2</v>
      </c>
      <c r="J612" s="716">
        <v>40</v>
      </c>
    </row>
    <row r="613" spans="1:10" s="287" customFormat="1" ht="30" x14ac:dyDescent="0.25">
      <c r="A613" s="431" t="s">
        <v>2544</v>
      </c>
      <c r="B613" s="426" t="s">
        <v>374</v>
      </c>
      <c r="C613" s="425" t="s">
        <v>2128</v>
      </c>
      <c r="D613" s="618" t="s">
        <v>2560</v>
      </c>
      <c r="E613" s="407" t="s">
        <v>1155</v>
      </c>
      <c r="F613" s="426">
        <v>365</v>
      </c>
      <c r="G613" s="427">
        <f>SUMIF(USEDRCT_Camping!C:C,INVENTORY!C:C,USEDRCT_Camping!R:R)</f>
        <v>288.66666666666669</v>
      </c>
      <c r="H613" s="426">
        <v>24</v>
      </c>
      <c r="I613" s="428">
        <f t="shared" si="9"/>
        <v>6.575342465753424E-2</v>
      </c>
      <c r="J613" s="716">
        <v>40</v>
      </c>
    </row>
    <row r="614" spans="1:10" s="287" customFormat="1" ht="30" x14ac:dyDescent="0.25">
      <c r="A614" s="431" t="s">
        <v>2544</v>
      </c>
      <c r="B614" s="426" t="s">
        <v>375</v>
      </c>
      <c r="C614" s="425" t="s">
        <v>2129</v>
      </c>
      <c r="D614" s="618" t="s">
        <v>2560</v>
      </c>
      <c r="E614" s="407" t="s">
        <v>1155</v>
      </c>
      <c r="F614" s="426">
        <v>365</v>
      </c>
      <c r="G614" s="427">
        <f>SUMIF(USEDRCT_Camping!C:C,INVENTORY!C:C,USEDRCT_Camping!R:R)</f>
        <v>101.5</v>
      </c>
      <c r="H614" s="426">
        <v>63</v>
      </c>
      <c r="I614" s="428">
        <f t="shared" si="9"/>
        <v>0.17260273972602741</v>
      </c>
      <c r="J614" s="716">
        <v>40</v>
      </c>
    </row>
    <row r="615" spans="1:10" s="287" customFormat="1" ht="30" x14ac:dyDescent="0.25">
      <c r="A615" s="431" t="s">
        <v>2544</v>
      </c>
      <c r="B615" s="426" t="s">
        <v>376</v>
      </c>
      <c r="C615" s="425" t="s">
        <v>2130</v>
      </c>
      <c r="D615" s="618" t="s">
        <v>2560</v>
      </c>
      <c r="E615" s="407" t="s">
        <v>1155</v>
      </c>
      <c r="F615" s="426">
        <v>365</v>
      </c>
      <c r="G615" s="427">
        <f>SUMIF(USEDRCT_Camping!C:C,INVENTORY!C:C,USEDRCT_Camping!R:R)</f>
        <v>356.5</v>
      </c>
      <c r="H615" s="426">
        <v>8</v>
      </c>
      <c r="I615" s="428">
        <f t="shared" si="9"/>
        <v>2.1917808219178082E-2</v>
      </c>
      <c r="J615" s="716">
        <v>40</v>
      </c>
    </row>
    <row r="616" spans="1:10" s="287" customFormat="1" ht="30" x14ac:dyDescent="0.25">
      <c r="A616" s="431" t="s">
        <v>2544</v>
      </c>
      <c r="B616" s="426" t="s">
        <v>377</v>
      </c>
      <c r="C616" s="425" t="s">
        <v>2131</v>
      </c>
      <c r="D616" s="618" t="s">
        <v>2560</v>
      </c>
      <c r="E616" s="407" t="s">
        <v>1155</v>
      </c>
      <c r="F616" s="426">
        <v>365</v>
      </c>
      <c r="G616" s="427">
        <f>SUMIF(USEDRCT_Camping!C:C,INVENTORY!C:C,USEDRCT_Camping!R:R)</f>
        <v>127.75</v>
      </c>
      <c r="H616" s="426">
        <v>5</v>
      </c>
      <c r="I616" s="428">
        <f t="shared" si="9"/>
        <v>1.3698630136986301E-2</v>
      </c>
      <c r="J616" s="716">
        <v>40</v>
      </c>
    </row>
    <row r="617" spans="1:10" s="287" customFormat="1" ht="30" x14ac:dyDescent="0.25">
      <c r="A617" s="431" t="s">
        <v>2544</v>
      </c>
      <c r="B617" s="426" t="s">
        <v>378</v>
      </c>
      <c r="C617" s="425" t="s">
        <v>2132</v>
      </c>
      <c r="D617" s="618" t="s">
        <v>2560</v>
      </c>
      <c r="E617" s="407" t="s">
        <v>1155</v>
      </c>
      <c r="F617" s="426">
        <v>365</v>
      </c>
      <c r="G617" s="427">
        <f>SUMIF(USEDRCT_Camping!C:C,INVENTORY!C:C,USEDRCT_Camping!R:R)</f>
        <v>833.6</v>
      </c>
      <c r="H617" s="426">
        <v>11</v>
      </c>
      <c r="I617" s="428">
        <f t="shared" si="9"/>
        <v>3.0136986301369864E-2</v>
      </c>
      <c r="J617" s="716">
        <v>40</v>
      </c>
    </row>
    <row r="618" spans="1:10" s="287" customFormat="1" ht="30" x14ac:dyDescent="0.25">
      <c r="A618" s="431" t="s">
        <v>2544</v>
      </c>
      <c r="B618" s="426" t="s">
        <v>379</v>
      </c>
      <c r="C618" s="425" t="s">
        <v>2133</v>
      </c>
      <c r="D618" s="618" t="s">
        <v>2560</v>
      </c>
      <c r="E618" s="407" t="s">
        <v>1155</v>
      </c>
      <c r="F618" s="426">
        <v>365</v>
      </c>
      <c r="G618" s="427">
        <f>SUMIF(USEDRCT_Camping!C:C,INVENTORY!C:C,USEDRCT_Camping!R:R)</f>
        <v>693.41666666666663</v>
      </c>
      <c r="H618" s="426">
        <v>9</v>
      </c>
      <c r="I618" s="428">
        <f t="shared" si="9"/>
        <v>2.4657534246575342E-2</v>
      </c>
      <c r="J618" s="716">
        <v>40</v>
      </c>
    </row>
    <row r="619" spans="1:10" s="287" customFormat="1" ht="30" x14ac:dyDescent="0.25">
      <c r="A619" s="431" t="s">
        <v>2544</v>
      </c>
      <c r="B619" s="426" t="s">
        <v>381</v>
      </c>
      <c r="C619" s="430" t="s">
        <v>2134</v>
      </c>
      <c r="D619" s="618" t="s">
        <v>2560</v>
      </c>
      <c r="E619" s="407" t="s">
        <v>1155</v>
      </c>
      <c r="F619" s="426">
        <v>365</v>
      </c>
      <c r="G619" s="427">
        <f>SUMIF(USEDRCT_Camping!C:C,INVENTORY!C:C,USEDRCT_Camping!R:R)</f>
        <v>202</v>
      </c>
      <c r="H619" s="426">
        <v>5</v>
      </c>
      <c r="I619" s="428">
        <f t="shared" si="9"/>
        <v>1.3698630136986301E-2</v>
      </c>
      <c r="J619" s="716">
        <v>40</v>
      </c>
    </row>
    <row r="620" spans="1:10" s="287" customFormat="1" ht="30" x14ac:dyDescent="0.25">
      <c r="A620" s="431" t="s">
        <v>2544</v>
      </c>
      <c r="B620" s="426" t="s">
        <v>382</v>
      </c>
      <c r="C620" s="430" t="s">
        <v>2135</v>
      </c>
      <c r="D620" s="618" t="s">
        <v>2560</v>
      </c>
      <c r="E620" s="407" t="s">
        <v>1155</v>
      </c>
      <c r="F620" s="426">
        <v>365</v>
      </c>
      <c r="G620" s="427">
        <f>SUMIF(USEDRCT_Camping!C:C,INVENTORY!C:C,USEDRCT_Camping!R:R)</f>
        <v>288.66666666666669</v>
      </c>
      <c r="H620" s="426">
        <v>63</v>
      </c>
      <c r="I620" s="428">
        <f t="shared" si="9"/>
        <v>0.17260273972602741</v>
      </c>
      <c r="J620" s="716">
        <v>40</v>
      </c>
    </row>
    <row r="621" spans="1:10" s="287" customFormat="1" ht="30" x14ac:dyDescent="0.25">
      <c r="A621" s="431" t="s">
        <v>2544</v>
      </c>
      <c r="B621" s="426" t="s">
        <v>383</v>
      </c>
      <c r="C621" s="430" t="s">
        <v>2136</v>
      </c>
      <c r="D621" s="618" t="s">
        <v>2560</v>
      </c>
      <c r="E621" s="407" t="s">
        <v>1155</v>
      </c>
      <c r="F621" s="426">
        <v>365</v>
      </c>
      <c r="G621" s="427">
        <f>SUMIF(USEDRCT_Camping!C:C,INVENTORY!C:C,USEDRCT_Camping!R:R)</f>
        <v>173.3</v>
      </c>
      <c r="H621" s="426">
        <v>12</v>
      </c>
      <c r="I621" s="428">
        <f t="shared" si="9"/>
        <v>3.287671232876712E-2</v>
      </c>
      <c r="J621" s="716">
        <v>40</v>
      </c>
    </row>
    <row r="622" spans="1:10" s="287" customFormat="1" ht="30" x14ac:dyDescent="0.25">
      <c r="A622" s="431" t="s">
        <v>2544</v>
      </c>
      <c r="B622" s="426" t="s">
        <v>384</v>
      </c>
      <c r="C622" s="430" t="s">
        <v>2137</v>
      </c>
      <c r="D622" s="618" t="s">
        <v>2560</v>
      </c>
      <c r="E622" s="407" t="s">
        <v>1155</v>
      </c>
      <c r="F622" s="426">
        <v>365</v>
      </c>
      <c r="G622" s="427">
        <f>SUMIF(USEDRCT_Camping!C:C,INVENTORY!C:C,USEDRCT_Camping!R:R)</f>
        <v>939.66666666666663</v>
      </c>
      <c r="H622" s="426">
        <v>2</v>
      </c>
      <c r="I622" s="428">
        <f t="shared" si="9"/>
        <v>5.4794520547945206E-3</v>
      </c>
      <c r="J622" s="716">
        <v>40</v>
      </c>
    </row>
    <row r="623" spans="1:10" s="287" customFormat="1" ht="30" x14ac:dyDescent="0.25">
      <c r="A623" s="431" t="s">
        <v>2544</v>
      </c>
      <c r="B623" s="426" t="s">
        <v>385</v>
      </c>
      <c r="C623" s="430" t="s">
        <v>2138</v>
      </c>
      <c r="D623" s="618" t="s">
        <v>2560</v>
      </c>
      <c r="E623" s="407" t="s">
        <v>1155</v>
      </c>
      <c r="F623" s="426">
        <v>365</v>
      </c>
      <c r="G623" s="427">
        <f>SUMIF(USEDRCT_Camping!C:C,INVENTORY!C:C,USEDRCT_Camping!R:R)</f>
        <v>662.4</v>
      </c>
      <c r="H623" s="426">
        <v>9</v>
      </c>
      <c r="I623" s="428">
        <f t="shared" si="9"/>
        <v>2.4657534246575342E-2</v>
      </c>
      <c r="J623" s="716">
        <v>40</v>
      </c>
    </row>
    <row r="624" spans="1:10" s="287" customFormat="1" ht="30" x14ac:dyDescent="0.25">
      <c r="A624" s="431" t="s">
        <v>2544</v>
      </c>
      <c r="B624" s="426" t="s">
        <v>386</v>
      </c>
      <c r="C624" s="430" t="s">
        <v>2139</v>
      </c>
      <c r="D624" s="618" t="s">
        <v>2560</v>
      </c>
      <c r="E624" s="407" t="s">
        <v>1155</v>
      </c>
      <c r="F624" s="426">
        <v>365</v>
      </c>
      <c r="G624" s="427">
        <f>SUMIF(USEDRCT_Camping!C:C,INVENTORY!C:C,USEDRCT_Camping!R:R)</f>
        <v>378.77777777777777</v>
      </c>
      <c r="H624" s="426">
        <v>37</v>
      </c>
      <c r="I624" s="428">
        <f t="shared" si="9"/>
        <v>0.10136986301369863</v>
      </c>
      <c r="J624" s="716">
        <v>40</v>
      </c>
    </row>
    <row r="625" spans="1:10" s="287" customFormat="1" ht="30" x14ac:dyDescent="0.25">
      <c r="A625" s="431" t="s">
        <v>2544</v>
      </c>
      <c r="B625" s="426" t="s">
        <v>387</v>
      </c>
      <c r="C625" s="430" t="s">
        <v>2140</v>
      </c>
      <c r="D625" s="618" t="s">
        <v>2560</v>
      </c>
      <c r="E625" s="407" t="s">
        <v>1155</v>
      </c>
      <c r="F625" s="426">
        <v>365</v>
      </c>
      <c r="G625" s="427">
        <f>SUMIF(USEDRCT_Camping!C:C,INVENTORY!C:C,USEDRCT_Camping!R:R)</f>
        <v>14.857142857142858</v>
      </c>
      <c r="H625" s="426">
        <v>45</v>
      </c>
      <c r="I625" s="428">
        <f t="shared" si="9"/>
        <v>0.12328767123287671</v>
      </c>
      <c r="J625" s="716">
        <v>40</v>
      </c>
    </row>
    <row r="626" spans="1:10" s="287" customFormat="1" ht="30" x14ac:dyDescent="0.25">
      <c r="A626" s="431" t="s">
        <v>2544</v>
      </c>
      <c r="B626" s="426" t="s">
        <v>388</v>
      </c>
      <c r="C626" s="430" t="s">
        <v>2141</v>
      </c>
      <c r="D626" s="618" t="s">
        <v>2560</v>
      </c>
      <c r="E626" s="407" t="s">
        <v>1155</v>
      </c>
      <c r="F626" s="426">
        <v>365</v>
      </c>
      <c r="G626" s="427">
        <f>SUMIF(USEDRCT_Camping!C:C,INVENTORY!C:C,USEDRCT_Camping!R:R)</f>
        <v>4.5999999999999996</v>
      </c>
      <c r="H626" s="426">
        <v>4</v>
      </c>
      <c r="I626" s="428">
        <f t="shared" si="9"/>
        <v>1.0958904109589041E-2</v>
      </c>
      <c r="J626" s="716">
        <v>40</v>
      </c>
    </row>
    <row r="627" spans="1:10" s="287" customFormat="1" ht="30" x14ac:dyDescent="0.25">
      <c r="A627" s="431" t="s">
        <v>2544</v>
      </c>
      <c r="B627" s="426" t="s">
        <v>389</v>
      </c>
      <c r="C627" s="430" t="s">
        <v>2142</v>
      </c>
      <c r="D627" s="618" t="s">
        <v>2560</v>
      </c>
      <c r="E627" s="407" t="s">
        <v>1155</v>
      </c>
      <c r="F627" s="426">
        <v>365</v>
      </c>
      <c r="G627" s="427">
        <f>SUMIF(USEDRCT_Camping!C:C,INVENTORY!C:C,USEDRCT_Camping!R:R)</f>
        <v>991.9</v>
      </c>
      <c r="H627" s="426">
        <v>153</v>
      </c>
      <c r="I627" s="428">
        <f t="shared" si="9"/>
        <v>0.41917808219178082</v>
      </c>
      <c r="J627" s="716">
        <v>40</v>
      </c>
    </row>
    <row r="628" spans="1:10" s="287" customFormat="1" ht="30" x14ac:dyDescent="0.25">
      <c r="A628" s="431" t="s">
        <v>2544</v>
      </c>
      <c r="B628" s="426" t="s">
        <v>390</v>
      </c>
      <c r="C628" s="430" t="s">
        <v>2143</v>
      </c>
      <c r="D628" s="618" t="s">
        <v>2560</v>
      </c>
      <c r="E628" s="407" t="s">
        <v>1155</v>
      </c>
      <c r="F628" s="426">
        <v>365</v>
      </c>
      <c r="G628" s="427">
        <f>SUMIF(USEDRCT_Camping!C:C,INVENTORY!C:C,USEDRCT_Camping!R:R)</f>
        <v>1215.3333333333333</v>
      </c>
      <c r="H628" s="426">
        <v>184</v>
      </c>
      <c r="I628" s="428">
        <f t="shared" si="9"/>
        <v>0.50410958904109593</v>
      </c>
      <c r="J628" s="716">
        <v>40</v>
      </c>
    </row>
    <row r="629" spans="1:10" s="287" customFormat="1" ht="30" x14ac:dyDescent="0.25">
      <c r="A629" s="431" t="s">
        <v>2544</v>
      </c>
      <c r="B629" s="426" t="s">
        <v>393</v>
      </c>
      <c r="C629" s="430" t="s">
        <v>2144</v>
      </c>
      <c r="D629" s="618" t="s">
        <v>2560</v>
      </c>
      <c r="E629" s="407" t="s">
        <v>1155</v>
      </c>
      <c r="F629" s="426">
        <v>365</v>
      </c>
      <c r="G629" s="427">
        <f>SUMIF(USEDRCT_Camping!C:C,INVENTORY!C:C,USEDRCT_Camping!R:R)</f>
        <v>19.714285714285715</v>
      </c>
      <c r="H629" s="426">
        <v>41</v>
      </c>
      <c r="I629" s="428">
        <f t="shared" si="9"/>
        <v>0.11232876712328767</v>
      </c>
      <c r="J629" s="716">
        <v>40</v>
      </c>
    </row>
    <row r="630" spans="1:10" s="287" customFormat="1" ht="30" x14ac:dyDescent="0.25">
      <c r="A630" s="431" t="s">
        <v>2544</v>
      </c>
      <c r="B630" s="426" t="s">
        <v>394</v>
      </c>
      <c r="C630" s="430" t="s">
        <v>2145</v>
      </c>
      <c r="D630" s="618" t="s">
        <v>2560</v>
      </c>
      <c r="E630" s="407" t="s">
        <v>1155</v>
      </c>
      <c r="F630" s="426">
        <v>365</v>
      </c>
      <c r="G630" s="427">
        <f>SUMIF(USEDRCT_Camping!C:C,INVENTORY!C:C,USEDRCT_Camping!R:R)</f>
        <v>257</v>
      </c>
      <c r="H630" s="426">
        <v>41</v>
      </c>
      <c r="I630" s="428">
        <f t="shared" si="9"/>
        <v>0.11232876712328767</v>
      </c>
      <c r="J630" s="716">
        <v>40</v>
      </c>
    </row>
    <row r="631" spans="1:10" s="287" customFormat="1" ht="30" x14ac:dyDescent="0.25">
      <c r="A631" s="431" t="s">
        <v>2544</v>
      </c>
      <c r="B631" s="426" t="s">
        <v>395</v>
      </c>
      <c r="C631" s="430" t="s">
        <v>2146</v>
      </c>
      <c r="D631" s="618" t="s">
        <v>2560</v>
      </c>
      <c r="E631" s="407" t="s">
        <v>1155</v>
      </c>
      <c r="F631" s="426">
        <v>365</v>
      </c>
      <c r="G631" s="427">
        <f>SUMIF(USEDRCT_Camping!C:C,INVENTORY!C:C,USEDRCT_Camping!R:R)</f>
        <v>30.666666666666668</v>
      </c>
      <c r="H631" s="426">
        <v>36</v>
      </c>
      <c r="I631" s="428">
        <f t="shared" si="9"/>
        <v>9.8630136986301367E-2</v>
      </c>
      <c r="J631" s="716">
        <v>40</v>
      </c>
    </row>
    <row r="632" spans="1:10" s="287" customFormat="1" ht="30" x14ac:dyDescent="0.25">
      <c r="A632" s="431" t="s">
        <v>2544</v>
      </c>
      <c r="B632" s="426" t="s">
        <v>396</v>
      </c>
      <c r="C632" s="430" t="s">
        <v>2147</v>
      </c>
      <c r="D632" s="618" t="s">
        <v>2560</v>
      </c>
      <c r="E632" s="407" t="s">
        <v>1155</v>
      </c>
      <c r="F632" s="426">
        <v>365</v>
      </c>
      <c r="G632" s="427">
        <f>SUMIF(USEDRCT_Camping!C:C,INVENTORY!C:C,USEDRCT_Camping!R:R)</f>
        <v>103.27272727272727</v>
      </c>
      <c r="H632" s="426">
        <v>7</v>
      </c>
      <c r="I632" s="428">
        <f t="shared" si="9"/>
        <v>1.9178082191780823E-2</v>
      </c>
      <c r="J632" s="716">
        <v>40</v>
      </c>
    </row>
    <row r="633" spans="1:10" s="287" customFormat="1" ht="30" x14ac:dyDescent="0.25">
      <c r="A633" s="431" t="s">
        <v>2544</v>
      </c>
      <c r="B633" s="426" t="s">
        <v>397</v>
      </c>
      <c r="C633" s="430" t="s">
        <v>2148</v>
      </c>
      <c r="D633" s="618" t="s">
        <v>2560</v>
      </c>
      <c r="E633" s="407" t="s">
        <v>1155</v>
      </c>
      <c r="F633" s="426">
        <v>365</v>
      </c>
      <c r="G633" s="427">
        <f>SUMIF(USEDRCT_Camping!C:C,INVENTORY!C:C,USEDRCT_Camping!R:R)</f>
        <v>12.285714285714286</v>
      </c>
      <c r="H633" s="426">
        <v>115</v>
      </c>
      <c r="I633" s="428">
        <f t="shared" si="9"/>
        <v>0.31506849315068491</v>
      </c>
      <c r="J633" s="716">
        <v>40</v>
      </c>
    </row>
    <row r="634" spans="1:10" s="287" customFormat="1" ht="30" x14ac:dyDescent="0.25">
      <c r="A634" s="431" t="s">
        <v>2544</v>
      </c>
      <c r="B634" s="426" t="s">
        <v>398</v>
      </c>
      <c r="C634" s="430" t="s">
        <v>2149</v>
      </c>
      <c r="D634" s="618" t="s">
        <v>2560</v>
      </c>
      <c r="E634" s="407" t="s">
        <v>1155</v>
      </c>
      <c r="F634" s="426">
        <v>365</v>
      </c>
      <c r="G634" s="427">
        <f>SUMIF(USEDRCT_Camping!C:C,INVENTORY!C:C,USEDRCT_Camping!R:R)</f>
        <v>898.5</v>
      </c>
      <c r="H634" s="426">
        <v>0</v>
      </c>
      <c r="I634" s="428">
        <f t="shared" si="9"/>
        <v>0</v>
      </c>
      <c r="J634" s="716">
        <v>40</v>
      </c>
    </row>
    <row r="635" spans="1:10" s="287" customFormat="1" ht="30" x14ac:dyDescent="0.25">
      <c r="A635" s="431" t="s">
        <v>2544</v>
      </c>
      <c r="B635" s="426" t="s">
        <v>399</v>
      </c>
      <c r="C635" s="430" t="s">
        <v>2150</v>
      </c>
      <c r="D635" s="618" t="s">
        <v>2560</v>
      </c>
      <c r="E635" s="407" t="s">
        <v>1155</v>
      </c>
      <c r="F635" s="426">
        <v>365</v>
      </c>
      <c r="G635" s="427">
        <f>SUMIF(USEDRCT_Camping!C:C,INVENTORY!C:C,USEDRCT_Camping!R:R)</f>
        <v>1303.2</v>
      </c>
      <c r="H635" s="426">
        <v>0</v>
      </c>
      <c r="I635" s="428">
        <f t="shared" si="9"/>
        <v>0</v>
      </c>
      <c r="J635" s="716">
        <v>40</v>
      </c>
    </row>
    <row r="636" spans="1:10" s="287" customFormat="1" ht="30" x14ac:dyDescent="0.25">
      <c r="A636" s="431" t="s">
        <v>2544</v>
      </c>
      <c r="B636" s="426" t="s">
        <v>400</v>
      </c>
      <c r="C636" s="430" t="s">
        <v>2151</v>
      </c>
      <c r="D636" s="618" t="s">
        <v>2560</v>
      </c>
      <c r="E636" s="407" t="s">
        <v>1155</v>
      </c>
      <c r="F636" s="426">
        <v>365</v>
      </c>
      <c r="G636" s="427">
        <f>SUMIF(USEDRCT_Camping!C:C,INVENTORY!C:C,USEDRCT_Camping!R:R)</f>
        <v>1043.75</v>
      </c>
      <c r="H636" s="426">
        <v>124</v>
      </c>
      <c r="I636" s="428">
        <f t="shared" si="9"/>
        <v>0.33972602739726027</v>
      </c>
      <c r="J636" s="716">
        <v>40</v>
      </c>
    </row>
    <row r="637" spans="1:10" s="287" customFormat="1" ht="30" x14ac:dyDescent="0.25">
      <c r="A637" s="431" t="s">
        <v>2544</v>
      </c>
      <c r="B637" s="426" t="s">
        <v>401</v>
      </c>
      <c r="C637" s="430" t="s">
        <v>2152</v>
      </c>
      <c r="D637" s="618" t="s">
        <v>2560</v>
      </c>
      <c r="E637" s="407" t="s">
        <v>1155</v>
      </c>
      <c r="F637" s="426">
        <v>365</v>
      </c>
      <c r="G637" s="427">
        <f>SUMIF(USEDRCT_Camping!C:C,INVENTORY!C:C,USEDRCT_Camping!R:R)</f>
        <v>619.70000000000005</v>
      </c>
      <c r="H637" s="426">
        <v>144</v>
      </c>
      <c r="I637" s="428">
        <f t="shared" si="9"/>
        <v>0.39452054794520547</v>
      </c>
      <c r="J637" s="716">
        <v>40</v>
      </c>
    </row>
    <row r="638" spans="1:10" s="287" customFormat="1" ht="30" x14ac:dyDescent="0.25">
      <c r="A638" s="431" t="s">
        <v>2544</v>
      </c>
      <c r="B638" s="426" t="s">
        <v>402</v>
      </c>
      <c r="C638" s="430" t="s">
        <v>2153</v>
      </c>
      <c r="D638" s="618" t="s">
        <v>2560</v>
      </c>
      <c r="E638" s="407" t="s">
        <v>1155</v>
      </c>
      <c r="F638" s="426">
        <v>365</v>
      </c>
      <c r="G638" s="427">
        <f>SUMIF(USEDRCT_Camping!C:C,INVENTORY!C:C,USEDRCT_Camping!R:R)</f>
        <v>878.27272727272725</v>
      </c>
      <c r="H638" s="426">
        <v>148</v>
      </c>
      <c r="I638" s="428">
        <f t="shared" si="9"/>
        <v>0.40547945205479452</v>
      </c>
      <c r="J638" s="716">
        <v>40</v>
      </c>
    </row>
    <row r="639" spans="1:10" s="287" customFormat="1" ht="30" x14ac:dyDescent="0.25">
      <c r="A639" s="431" t="s">
        <v>2544</v>
      </c>
      <c r="B639" s="426" t="s">
        <v>404</v>
      </c>
      <c r="C639" s="430" t="s">
        <v>2154</v>
      </c>
      <c r="D639" s="618" t="s">
        <v>2560</v>
      </c>
      <c r="E639" s="407" t="s">
        <v>1155</v>
      </c>
      <c r="F639" s="426">
        <v>365</v>
      </c>
      <c r="G639" s="427">
        <f>SUMIF(USEDRCT_Camping!C:C,INVENTORY!C:C,USEDRCT_Camping!R:R)</f>
        <v>520.5</v>
      </c>
      <c r="H639" s="426">
        <v>58</v>
      </c>
      <c r="I639" s="428">
        <f t="shared" si="9"/>
        <v>0.15890410958904111</v>
      </c>
      <c r="J639" s="716">
        <v>40</v>
      </c>
    </row>
    <row r="640" spans="1:10" s="287" customFormat="1" ht="30" x14ac:dyDescent="0.25">
      <c r="A640" s="431" t="s">
        <v>2544</v>
      </c>
      <c r="B640" s="426" t="s">
        <v>405</v>
      </c>
      <c r="C640" s="430" t="s">
        <v>2155</v>
      </c>
      <c r="D640" s="618" t="s">
        <v>2560</v>
      </c>
      <c r="E640" s="407" t="s">
        <v>1155</v>
      </c>
      <c r="F640" s="426">
        <v>365</v>
      </c>
      <c r="G640" s="427">
        <f>SUMIF(USEDRCT_Camping!C:C,INVENTORY!C:C,USEDRCT_Camping!R:R)</f>
        <v>286.7</v>
      </c>
      <c r="H640" s="426">
        <v>155</v>
      </c>
      <c r="I640" s="428">
        <f t="shared" si="9"/>
        <v>0.42465753424657532</v>
      </c>
      <c r="J640" s="716">
        <v>40</v>
      </c>
    </row>
    <row r="641" spans="1:10" s="287" customFormat="1" ht="30" x14ac:dyDescent="0.25">
      <c r="A641" s="431" t="s">
        <v>2544</v>
      </c>
      <c r="B641" s="426" t="s">
        <v>406</v>
      </c>
      <c r="C641" s="430" t="s">
        <v>2156</v>
      </c>
      <c r="D641" s="618" t="s">
        <v>2560</v>
      </c>
      <c r="E641" s="407" t="s">
        <v>1155</v>
      </c>
      <c r="F641" s="426">
        <v>365</v>
      </c>
      <c r="G641" s="427">
        <f>SUMIF(USEDRCT_Camping!C:C,INVENTORY!C:C,USEDRCT_Camping!R:R)</f>
        <v>617.09090909090912</v>
      </c>
      <c r="H641" s="426">
        <v>10</v>
      </c>
      <c r="I641" s="428">
        <f t="shared" si="9"/>
        <v>2.7397260273972601E-2</v>
      </c>
      <c r="J641" s="716">
        <v>40</v>
      </c>
    </row>
    <row r="642" spans="1:10" s="287" customFormat="1" ht="30" x14ac:dyDescent="0.25">
      <c r="A642" s="431" t="s">
        <v>2544</v>
      </c>
      <c r="B642" s="426" t="s">
        <v>407</v>
      </c>
      <c r="C642" s="430" t="s">
        <v>2157</v>
      </c>
      <c r="D642" s="618" t="s">
        <v>2560</v>
      </c>
      <c r="E642" s="407" t="s">
        <v>1155</v>
      </c>
      <c r="F642" s="426">
        <v>365</v>
      </c>
      <c r="G642" s="427">
        <f>SUMIF(USEDRCT_Camping!C:C,INVENTORY!C:C,USEDRCT_Camping!R:R)</f>
        <v>275</v>
      </c>
      <c r="H642" s="426">
        <v>84</v>
      </c>
      <c r="I642" s="428">
        <f t="shared" si="9"/>
        <v>0.23013698630136986</v>
      </c>
      <c r="J642" s="716">
        <v>40</v>
      </c>
    </row>
    <row r="643" spans="1:10" s="287" customFormat="1" ht="30" x14ac:dyDescent="0.25">
      <c r="A643" s="431" t="s">
        <v>2544</v>
      </c>
      <c r="B643" s="426" t="s">
        <v>408</v>
      </c>
      <c r="C643" s="430" t="s">
        <v>2158</v>
      </c>
      <c r="D643" s="618" t="s">
        <v>2560</v>
      </c>
      <c r="E643" s="407" t="s">
        <v>1155</v>
      </c>
      <c r="F643" s="426">
        <v>365</v>
      </c>
      <c r="G643" s="427">
        <f>SUMIF(USEDRCT_Camping!C:C,INVENTORY!C:C,USEDRCT_Camping!R:R)</f>
        <v>612.79999999999995</v>
      </c>
      <c r="H643" s="426">
        <v>33</v>
      </c>
      <c r="I643" s="428">
        <f t="shared" ref="I643:I706" si="10">H643/F643</f>
        <v>9.0410958904109592E-2</v>
      </c>
      <c r="J643" s="716">
        <v>40</v>
      </c>
    </row>
    <row r="644" spans="1:10" s="287" customFormat="1" ht="30" x14ac:dyDescent="0.25">
      <c r="A644" s="431" t="s">
        <v>2544</v>
      </c>
      <c r="B644" s="426" t="s">
        <v>426</v>
      </c>
      <c r="C644" s="430" t="s">
        <v>2180</v>
      </c>
      <c r="D644" s="618" t="s">
        <v>2560</v>
      </c>
      <c r="E644" s="407" t="s">
        <v>1155</v>
      </c>
      <c r="F644" s="426">
        <v>365</v>
      </c>
      <c r="G644" s="427">
        <f>SUMIF(USEDRCT_Camping!C:C,INVENTORY!C:C,USEDRCT_Camping!R:R)</f>
        <v>829.75</v>
      </c>
      <c r="H644" s="426">
        <v>100</v>
      </c>
      <c r="I644" s="428">
        <f t="shared" si="10"/>
        <v>0.27397260273972601</v>
      </c>
      <c r="J644" s="716">
        <v>40</v>
      </c>
    </row>
    <row r="645" spans="1:10" s="287" customFormat="1" ht="30" x14ac:dyDescent="0.25">
      <c r="A645" s="431" t="s">
        <v>2544</v>
      </c>
      <c r="B645" s="426" t="s">
        <v>427</v>
      </c>
      <c r="C645" s="430" t="s">
        <v>2181</v>
      </c>
      <c r="D645" s="618" t="s">
        <v>2560</v>
      </c>
      <c r="E645" s="407" t="s">
        <v>1155</v>
      </c>
      <c r="F645" s="426">
        <v>365</v>
      </c>
      <c r="G645" s="427">
        <f>SUMIF(USEDRCT_Camping!C:C,INVENTORY!C:C,USEDRCT_Camping!R:R)</f>
        <v>596.5454545454545</v>
      </c>
      <c r="H645" s="426">
        <v>28</v>
      </c>
      <c r="I645" s="428">
        <f t="shared" si="10"/>
        <v>7.6712328767123292E-2</v>
      </c>
      <c r="J645" s="716">
        <v>40</v>
      </c>
    </row>
    <row r="646" spans="1:10" s="287" customFormat="1" ht="30" x14ac:dyDescent="0.25">
      <c r="A646" s="431" t="s">
        <v>2544</v>
      </c>
      <c r="B646" s="426" t="s">
        <v>428</v>
      </c>
      <c r="C646" s="430" t="s">
        <v>2182</v>
      </c>
      <c r="D646" s="618" t="s">
        <v>2560</v>
      </c>
      <c r="E646" s="407" t="s">
        <v>1155</v>
      </c>
      <c r="F646" s="426">
        <v>365</v>
      </c>
      <c r="G646" s="427">
        <f>SUMIF(USEDRCT_Camping!C:C,INVENTORY!C:C,USEDRCT_Camping!R:R)</f>
        <v>175.81818181818181</v>
      </c>
      <c r="H646" s="426">
        <v>55</v>
      </c>
      <c r="I646" s="428">
        <f t="shared" si="10"/>
        <v>0.15068493150684931</v>
      </c>
      <c r="J646" s="716">
        <v>40</v>
      </c>
    </row>
    <row r="647" spans="1:10" s="287" customFormat="1" ht="30" x14ac:dyDescent="0.25">
      <c r="A647" s="431" t="s">
        <v>2544</v>
      </c>
      <c r="B647" s="426" t="s">
        <v>429</v>
      </c>
      <c r="C647" s="430" t="s">
        <v>2183</v>
      </c>
      <c r="D647" s="618" t="s">
        <v>2560</v>
      </c>
      <c r="E647" s="407" t="s">
        <v>1155</v>
      </c>
      <c r="F647" s="426">
        <v>365</v>
      </c>
      <c r="G647" s="427">
        <f>SUMIF(USEDRCT_Camping!C:C,INVENTORY!C:C,USEDRCT_Camping!R:R)</f>
        <v>20</v>
      </c>
      <c r="H647" s="426">
        <v>51</v>
      </c>
      <c r="I647" s="428">
        <f t="shared" si="10"/>
        <v>0.13972602739726028</v>
      </c>
      <c r="J647" s="716">
        <v>40</v>
      </c>
    </row>
    <row r="648" spans="1:10" s="287" customFormat="1" ht="30" x14ac:dyDescent="0.25">
      <c r="A648" s="431" t="s">
        <v>2544</v>
      </c>
      <c r="B648" s="426" t="s">
        <v>430</v>
      </c>
      <c r="C648" s="430" t="s">
        <v>2184</v>
      </c>
      <c r="D648" s="618" t="s">
        <v>2560</v>
      </c>
      <c r="E648" s="407" t="s">
        <v>1155</v>
      </c>
      <c r="F648" s="426">
        <v>365</v>
      </c>
      <c r="G648" s="427">
        <f>SUMIF(USEDRCT_Camping!C:C,INVENTORY!C:C,USEDRCT_Camping!R:R)</f>
        <v>191.25</v>
      </c>
      <c r="H648" s="426">
        <v>88</v>
      </c>
      <c r="I648" s="428">
        <f t="shared" si="10"/>
        <v>0.24109589041095891</v>
      </c>
      <c r="J648" s="716">
        <v>40</v>
      </c>
    </row>
    <row r="649" spans="1:10" s="287" customFormat="1" ht="30" x14ac:dyDescent="0.25">
      <c r="A649" s="431" t="s">
        <v>2544</v>
      </c>
      <c r="B649" s="426" t="s">
        <v>431</v>
      </c>
      <c r="C649" s="430" t="s">
        <v>2185</v>
      </c>
      <c r="D649" s="618" t="s">
        <v>2560</v>
      </c>
      <c r="E649" s="407" t="s">
        <v>1155</v>
      </c>
      <c r="F649" s="426">
        <v>365</v>
      </c>
      <c r="G649" s="427">
        <f>SUMIF(USEDRCT_Camping!C:C,INVENTORY!C:C,USEDRCT_Camping!R:R)</f>
        <v>308.54545454545456</v>
      </c>
      <c r="H649" s="426">
        <v>23</v>
      </c>
      <c r="I649" s="428">
        <f t="shared" si="10"/>
        <v>6.3013698630136991E-2</v>
      </c>
      <c r="J649" s="716">
        <v>40</v>
      </c>
    </row>
    <row r="650" spans="1:10" s="287" customFormat="1" ht="30" x14ac:dyDescent="0.25">
      <c r="A650" s="431" t="s">
        <v>2544</v>
      </c>
      <c r="B650" s="426" t="s">
        <v>432</v>
      </c>
      <c r="C650" s="430" t="s">
        <v>2186</v>
      </c>
      <c r="D650" s="618" t="s">
        <v>2560</v>
      </c>
      <c r="E650" s="407" t="s">
        <v>1155</v>
      </c>
      <c r="F650" s="426">
        <v>365</v>
      </c>
      <c r="G650" s="427">
        <f>SUMIF(USEDRCT_Camping!C:C,INVENTORY!C:C,USEDRCT_Camping!R:R)</f>
        <v>372.41666666666669</v>
      </c>
      <c r="H650" s="426">
        <v>103</v>
      </c>
      <c r="I650" s="428">
        <f t="shared" si="10"/>
        <v>0.28219178082191781</v>
      </c>
      <c r="J650" s="716">
        <v>40</v>
      </c>
    </row>
    <row r="651" spans="1:10" s="287" customFormat="1" ht="30" x14ac:dyDescent="0.25">
      <c r="A651" s="431" t="s">
        <v>2544</v>
      </c>
      <c r="B651" s="426" t="s">
        <v>433</v>
      </c>
      <c r="C651" s="430" t="s">
        <v>2187</v>
      </c>
      <c r="D651" s="618" t="s">
        <v>2560</v>
      </c>
      <c r="E651" s="407" t="s">
        <v>1155</v>
      </c>
      <c r="F651" s="426">
        <v>365</v>
      </c>
      <c r="G651" s="427">
        <f>SUMIF(USEDRCT_Camping!C:C,INVENTORY!C:C,USEDRCT_Camping!R:R)</f>
        <v>267.5</v>
      </c>
      <c r="H651" s="426">
        <v>18</v>
      </c>
      <c r="I651" s="428">
        <f t="shared" si="10"/>
        <v>4.9315068493150684E-2</v>
      </c>
      <c r="J651" s="716">
        <v>40</v>
      </c>
    </row>
    <row r="652" spans="1:10" s="287" customFormat="1" ht="30" x14ac:dyDescent="0.25">
      <c r="A652" s="431" t="s">
        <v>2544</v>
      </c>
      <c r="B652" s="426" t="s">
        <v>434</v>
      </c>
      <c r="C652" s="430" t="s">
        <v>2188</v>
      </c>
      <c r="D652" s="618" t="s">
        <v>2560</v>
      </c>
      <c r="E652" s="407" t="s">
        <v>1155</v>
      </c>
      <c r="F652" s="426">
        <v>365</v>
      </c>
      <c r="G652" s="427">
        <f>SUMIF(USEDRCT_Camping!C:C,INVENTORY!C:C,USEDRCT_Camping!R:R)</f>
        <v>175.54545454545453</v>
      </c>
      <c r="H652" s="426">
        <v>54</v>
      </c>
      <c r="I652" s="428">
        <f t="shared" si="10"/>
        <v>0.14794520547945206</v>
      </c>
      <c r="J652" s="716">
        <v>40</v>
      </c>
    </row>
    <row r="653" spans="1:10" s="287" customFormat="1" ht="30" x14ac:dyDescent="0.25">
      <c r="A653" s="431" t="s">
        <v>2544</v>
      </c>
      <c r="B653" s="426" t="s">
        <v>436</v>
      </c>
      <c r="C653" s="430" t="s">
        <v>2189</v>
      </c>
      <c r="D653" s="618" t="s">
        <v>2560</v>
      </c>
      <c r="E653" s="407" t="s">
        <v>1155</v>
      </c>
      <c r="F653" s="426">
        <v>365</v>
      </c>
      <c r="G653" s="427">
        <f>SUMIF(USEDRCT_Camping!C:C,INVENTORY!C:C,USEDRCT_Camping!R:R)</f>
        <v>436.25</v>
      </c>
      <c r="H653" s="426">
        <v>106</v>
      </c>
      <c r="I653" s="428">
        <f t="shared" si="10"/>
        <v>0.29041095890410956</v>
      </c>
      <c r="J653" s="716">
        <v>40</v>
      </c>
    </row>
    <row r="654" spans="1:10" s="287" customFormat="1" ht="30" x14ac:dyDescent="0.25">
      <c r="A654" s="431" t="s">
        <v>2544</v>
      </c>
      <c r="B654" s="426" t="s">
        <v>437</v>
      </c>
      <c r="C654" s="430" t="s">
        <v>2190</v>
      </c>
      <c r="D654" s="618" t="s">
        <v>2560</v>
      </c>
      <c r="E654" s="407" t="s">
        <v>1155</v>
      </c>
      <c r="F654" s="426">
        <v>365</v>
      </c>
      <c r="G654" s="427">
        <f>SUMIF(USEDRCT_Camping!C:C,INVENTORY!C:C,USEDRCT_Camping!R:R)</f>
        <v>292.33333333333331</v>
      </c>
      <c r="H654" s="426">
        <v>67</v>
      </c>
      <c r="I654" s="428">
        <f t="shared" si="10"/>
        <v>0.18356164383561643</v>
      </c>
      <c r="J654" s="716">
        <v>40</v>
      </c>
    </row>
    <row r="655" spans="1:10" s="287" customFormat="1" ht="30" x14ac:dyDescent="0.25">
      <c r="A655" s="431" t="s">
        <v>2544</v>
      </c>
      <c r="B655" s="426" t="s">
        <v>438</v>
      </c>
      <c r="C655" s="430" t="s">
        <v>2191</v>
      </c>
      <c r="D655" s="618" t="s">
        <v>2560</v>
      </c>
      <c r="E655" s="407" t="s">
        <v>1155</v>
      </c>
      <c r="F655" s="426">
        <v>365</v>
      </c>
      <c r="G655" s="427">
        <f>SUMIF(USEDRCT_Camping!C:C,INVENTORY!C:C,USEDRCT_Camping!R:R)</f>
        <v>919.75</v>
      </c>
      <c r="H655" s="426">
        <v>109</v>
      </c>
      <c r="I655" s="428">
        <f t="shared" si="10"/>
        <v>0.29863013698630136</v>
      </c>
      <c r="J655" s="716">
        <v>40</v>
      </c>
    </row>
    <row r="656" spans="1:10" s="287" customFormat="1" ht="30" x14ac:dyDescent="0.25">
      <c r="A656" s="431" t="s">
        <v>2544</v>
      </c>
      <c r="B656" s="426" t="s">
        <v>439</v>
      </c>
      <c r="C656" s="430" t="s">
        <v>2192</v>
      </c>
      <c r="D656" s="618" t="s">
        <v>2560</v>
      </c>
      <c r="E656" s="407" t="s">
        <v>1155</v>
      </c>
      <c r="F656" s="426">
        <v>365</v>
      </c>
      <c r="G656" s="427">
        <f>SUMIF(USEDRCT_Camping!C:C,INVENTORY!C:C,USEDRCT_Camping!R:R)</f>
        <v>244.45454545454547</v>
      </c>
      <c r="H656" s="426">
        <v>84</v>
      </c>
      <c r="I656" s="428">
        <f t="shared" si="10"/>
        <v>0.23013698630136986</v>
      </c>
      <c r="J656" s="716">
        <v>40</v>
      </c>
    </row>
    <row r="657" spans="1:10" s="287" customFormat="1" ht="30" x14ac:dyDescent="0.25">
      <c r="A657" s="431" t="s">
        <v>2544</v>
      </c>
      <c r="B657" s="426" t="s">
        <v>440</v>
      </c>
      <c r="C657" s="430" t="s">
        <v>2193</v>
      </c>
      <c r="D657" s="618" t="s">
        <v>2560</v>
      </c>
      <c r="E657" s="407" t="s">
        <v>1155</v>
      </c>
      <c r="F657" s="426">
        <v>365</v>
      </c>
      <c r="G657" s="427">
        <f>SUMIF(USEDRCT_Camping!C:C,INVENTORY!C:C,USEDRCT_Camping!R:R)</f>
        <v>261.81818181818181</v>
      </c>
      <c r="H657" s="426">
        <v>86</v>
      </c>
      <c r="I657" s="428">
        <f t="shared" si="10"/>
        <v>0.23561643835616439</v>
      </c>
      <c r="J657" s="716">
        <v>40</v>
      </c>
    </row>
    <row r="658" spans="1:10" s="287" customFormat="1" ht="30" x14ac:dyDescent="0.25">
      <c r="A658" s="431" t="s">
        <v>2544</v>
      </c>
      <c r="B658" s="426" t="s">
        <v>441</v>
      </c>
      <c r="C658" s="430" t="s">
        <v>2194</v>
      </c>
      <c r="D658" s="618" t="s">
        <v>2560</v>
      </c>
      <c r="E658" s="407" t="s">
        <v>1155</v>
      </c>
      <c r="F658" s="426">
        <v>365</v>
      </c>
      <c r="G658" s="427">
        <f>SUMIF(USEDRCT_Camping!C:C,INVENTORY!C:C,USEDRCT_Camping!R:R)</f>
        <v>268.54545454545456</v>
      </c>
      <c r="H658" s="426">
        <v>24</v>
      </c>
      <c r="I658" s="428">
        <f t="shared" si="10"/>
        <v>6.575342465753424E-2</v>
      </c>
      <c r="J658" s="716">
        <v>40</v>
      </c>
    </row>
    <row r="659" spans="1:10" s="287" customFormat="1" ht="30" x14ac:dyDescent="0.25">
      <c r="A659" s="431" t="s">
        <v>2544</v>
      </c>
      <c r="B659" s="426" t="s">
        <v>442</v>
      </c>
      <c r="C659" s="430" t="s">
        <v>2195</v>
      </c>
      <c r="D659" s="618" t="s">
        <v>2560</v>
      </c>
      <c r="E659" s="407" t="s">
        <v>1155</v>
      </c>
      <c r="F659" s="426">
        <v>365</v>
      </c>
      <c r="G659" s="427">
        <f>SUMIF(USEDRCT_Camping!C:C,INVENTORY!C:C,USEDRCT_Camping!R:R)</f>
        <v>333.45454545454544</v>
      </c>
      <c r="H659" s="426">
        <v>140</v>
      </c>
      <c r="I659" s="428">
        <f t="shared" si="10"/>
        <v>0.38356164383561642</v>
      </c>
      <c r="J659" s="716">
        <v>40</v>
      </c>
    </row>
    <row r="660" spans="1:10" s="287" customFormat="1" ht="30" x14ac:dyDescent="0.25">
      <c r="A660" s="431" t="s">
        <v>2544</v>
      </c>
      <c r="B660" s="426" t="s">
        <v>443</v>
      </c>
      <c r="C660" s="430" t="s">
        <v>2196</v>
      </c>
      <c r="D660" s="618" t="s">
        <v>2560</v>
      </c>
      <c r="E660" s="407" t="s">
        <v>1155</v>
      </c>
      <c r="F660" s="426">
        <v>365</v>
      </c>
      <c r="G660" s="427">
        <f>SUMIF(USEDRCT_Camping!C:C,INVENTORY!C:C,USEDRCT_Camping!R:R)</f>
        <v>29.555555555555557</v>
      </c>
      <c r="H660" s="426">
        <v>44</v>
      </c>
      <c r="I660" s="428">
        <f t="shared" si="10"/>
        <v>0.12054794520547946</v>
      </c>
      <c r="J660" s="716">
        <v>40</v>
      </c>
    </row>
    <row r="661" spans="1:10" s="287" customFormat="1" ht="30" x14ac:dyDescent="0.25">
      <c r="A661" s="431" t="s">
        <v>2544</v>
      </c>
      <c r="B661" s="426" t="s">
        <v>444</v>
      </c>
      <c r="C661" s="430" t="s">
        <v>2197</v>
      </c>
      <c r="D661" s="618" t="s">
        <v>2560</v>
      </c>
      <c r="E661" s="407" t="s">
        <v>1155</v>
      </c>
      <c r="F661" s="426">
        <v>365</v>
      </c>
      <c r="G661" s="427">
        <f>SUMIF(USEDRCT_Camping!C:C,INVENTORY!C:C,USEDRCT_Camping!R:R)</f>
        <v>250.36363636363637</v>
      </c>
      <c r="H661" s="426">
        <v>74</v>
      </c>
      <c r="I661" s="428">
        <f t="shared" si="10"/>
        <v>0.20273972602739726</v>
      </c>
      <c r="J661" s="716">
        <v>40</v>
      </c>
    </row>
    <row r="662" spans="1:10" s="287" customFormat="1" ht="30" x14ac:dyDescent="0.25">
      <c r="A662" s="431" t="s">
        <v>2544</v>
      </c>
      <c r="B662" s="426" t="s">
        <v>445</v>
      </c>
      <c r="C662" s="430" t="s">
        <v>2198</v>
      </c>
      <c r="D662" s="618" t="s">
        <v>2560</v>
      </c>
      <c r="E662" s="407" t="s">
        <v>1155</v>
      </c>
      <c r="F662" s="426">
        <v>365</v>
      </c>
      <c r="G662" s="427">
        <f>SUMIF(USEDRCT_Camping!C:C,INVENTORY!C:C,USEDRCT_Camping!R:R)</f>
        <v>36.5</v>
      </c>
      <c r="H662" s="426">
        <v>9</v>
      </c>
      <c r="I662" s="428">
        <f t="shared" si="10"/>
        <v>2.4657534246575342E-2</v>
      </c>
      <c r="J662" s="716">
        <v>40</v>
      </c>
    </row>
    <row r="663" spans="1:10" s="287" customFormat="1" ht="30" x14ac:dyDescent="0.25">
      <c r="A663" s="431" t="s">
        <v>2544</v>
      </c>
      <c r="B663" s="426" t="s">
        <v>447</v>
      </c>
      <c r="C663" s="430" t="s">
        <v>2199</v>
      </c>
      <c r="D663" s="618" t="s">
        <v>2560</v>
      </c>
      <c r="E663" s="407" t="s">
        <v>1155</v>
      </c>
      <c r="F663" s="426">
        <v>365</v>
      </c>
      <c r="G663" s="427">
        <f>SUMIF(USEDRCT_Camping!C:C,INVENTORY!C:C,USEDRCT_Camping!R:R)</f>
        <v>96.916666666666671</v>
      </c>
      <c r="H663" s="426">
        <v>157</v>
      </c>
      <c r="I663" s="428">
        <f t="shared" si="10"/>
        <v>0.43013698630136987</v>
      </c>
      <c r="J663" s="716">
        <v>40</v>
      </c>
    </row>
    <row r="664" spans="1:10" s="287" customFormat="1" ht="30" x14ac:dyDescent="0.25">
      <c r="A664" s="431" t="s">
        <v>2544</v>
      </c>
      <c r="B664" s="426" t="s">
        <v>448</v>
      </c>
      <c r="C664" s="430" t="s">
        <v>2200</v>
      </c>
      <c r="D664" s="618" t="s">
        <v>2560</v>
      </c>
      <c r="E664" s="407" t="s">
        <v>1155</v>
      </c>
      <c r="F664" s="426">
        <v>365</v>
      </c>
      <c r="G664" s="427">
        <f>SUMIF(USEDRCT_Camping!C:C,INVENTORY!C:C,USEDRCT_Camping!R:R)</f>
        <v>291</v>
      </c>
      <c r="H664" s="426">
        <v>14</v>
      </c>
      <c r="I664" s="428">
        <f t="shared" si="10"/>
        <v>3.8356164383561646E-2</v>
      </c>
      <c r="J664" s="716">
        <v>40</v>
      </c>
    </row>
    <row r="665" spans="1:10" s="287" customFormat="1" ht="30" x14ac:dyDescent="0.25">
      <c r="A665" s="431" t="s">
        <v>2544</v>
      </c>
      <c r="B665" s="426" t="s">
        <v>449</v>
      </c>
      <c r="C665" s="430" t="s">
        <v>2201</v>
      </c>
      <c r="D665" s="618" t="s">
        <v>2560</v>
      </c>
      <c r="E665" s="407" t="s">
        <v>1155</v>
      </c>
      <c r="F665" s="426">
        <v>365</v>
      </c>
      <c r="G665" s="427">
        <f>SUMIF(USEDRCT_Camping!C:C,INVENTORY!C:C,USEDRCT_Camping!R:R)</f>
        <v>256.54545454545456</v>
      </c>
      <c r="H665" s="426">
        <v>18</v>
      </c>
      <c r="I665" s="428">
        <f t="shared" si="10"/>
        <v>4.9315068493150684E-2</v>
      </c>
      <c r="J665" s="716">
        <v>40</v>
      </c>
    </row>
    <row r="666" spans="1:10" s="287" customFormat="1" ht="30" x14ac:dyDescent="0.25">
      <c r="A666" s="431" t="s">
        <v>2544</v>
      </c>
      <c r="B666" s="426" t="s">
        <v>450</v>
      </c>
      <c r="C666" s="430" t="s">
        <v>2202</v>
      </c>
      <c r="D666" s="618" t="s">
        <v>2560</v>
      </c>
      <c r="E666" s="407" t="s">
        <v>1155</v>
      </c>
      <c r="F666" s="426">
        <v>365</v>
      </c>
      <c r="G666" s="427">
        <f>SUMIF(USEDRCT_Camping!C:C,INVENTORY!C:C,USEDRCT_Camping!R:R)</f>
        <v>334</v>
      </c>
      <c r="H666" s="426">
        <v>7</v>
      </c>
      <c r="I666" s="428">
        <f t="shared" si="10"/>
        <v>1.9178082191780823E-2</v>
      </c>
      <c r="J666" s="716">
        <v>40</v>
      </c>
    </row>
    <row r="667" spans="1:10" s="287" customFormat="1" ht="30" x14ac:dyDescent="0.25">
      <c r="A667" s="431" t="s">
        <v>2544</v>
      </c>
      <c r="B667" s="426" t="s">
        <v>452</v>
      </c>
      <c r="C667" s="430" t="s">
        <v>2204</v>
      </c>
      <c r="D667" s="618" t="s">
        <v>2560</v>
      </c>
      <c r="E667" s="407" t="s">
        <v>1155</v>
      </c>
      <c r="F667" s="426">
        <v>365</v>
      </c>
      <c r="G667" s="427">
        <f>SUMIF(USEDRCT_Camping!C:C,INVENTORY!C:C,USEDRCT_Camping!R:R)</f>
        <v>398.45454545454544</v>
      </c>
      <c r="H667" s="426">
        <v>6</v>
      </c>
      <c r="I667" s="428">
        <f t="shared" si="10"/>
        <v>1.643835616438356E-2</v>
      </c>
      <c r="J667" s="716">
        <v>40</v>
      </c>
    </row>
    <row r="668" spans="1:10" s="287" customFormat="1" ht="30" x14ac:dyDescent="0.25">
      <c r="A668" s="431" t="s">
        <v>2544</v>
      </c>
      <c r="B668" s="426" t="s">
        <v>453</v>
      </c>
      <c r="C668" s="430" t="s">
        <v>2205</v>
      </c>
      <c r="D668" s="618" t="s">
        <v>2560</v>
      </c>
      <c r="E668" s="407" t="s">
        <v>1155</v>
      </c>
      <c r="F668" s="426">
        <v>365</v>
      </c>
      <c r="G668" s="427">
        <f>SUMIF(USEDRCT_Camping!C:C,INVENTORY!C:C,USEDRCT_Camping!R:R)</f>
        <v>10.666666666666666</v>
      </c>
      <c r="H668" s="426">
        <v>12</v>
      </c>
      <c r="I668" s="428">
        <f t="shared" si="10"/>
        <v>3.287671232876712E-2</v>
      </c>
      <c r="J668" s="716">
        <v>40</v>
      </c>
    </row>
    <row r="669" spans="1:10" s="287" customFormat="1" ht="30" x14ac:dyDescent="0.25">
      <c r="A669" s="431" t="s">
        <v>2544</v>
      </c>
      <c r="B669" s="426" t="s">
        <v>454</v>
      </c>
      <c r="C669" s="430" t="s">
        <v>2206</v>
      </c>
      <c r="D669" s="618" t="s">
        <v>2560</v>
      </c>
      <c r="E669" s="407" t="s">
        <v>1155</v>
      </c>
      <c r="F669" s="426">
        <v>365</v>
      </c>
      <c r="G669" s="427">
        <f>SUMIF(USEDRCT_Camping!C:C,INVENTORY!C:C,USEDRCT_Camping!R:R)</f>
        <v>132.44444444444446</v>
      </c>
      <c r="H669" s="426">
        <v>23</v>
      </c>
      <c r="I669" s="428">
        <f t="shared" si="10"/>
        <v>6.3013698630136991E-2</v>
      </c>
      <c r="J669" s="716">
        <v>40</v>
      </c>
    </row>
    <row r="670" spans="1:10" s="287" customFormat="1" ht="30" x14ac:dyDescent="0.25">
      <c r="A670" s="431" t="s">
        <v>2544</v>
      </c>
      <c r="B670" s="426" t="s">
        <v>455</v>
      </c>
      <c r="C670" s="430" t="s">
        <v>2207</v>
      </c>
      <c r="D670" s="618" t="s">
        <v>2560</v>
      </c>
      <c r="E670" s="407" t="s">
        <v>1155</v>
      </c>
      <c r="F670" s="426">
        <v>365</v>
      </c>
      <c r="G670" s="427">
        <f>SUMIF(USEDRCT_Camping!C:C,INVENTORY!C:C,USEDRCT_Camping!R:R)</f>
        <v>9</v>
      </c>
      <c r="H670" s="426">
        <v>8</v>
      </c>
      <c r="I670" s="428">
        <f t="shared" si="10"/>
        <v>2.1917808219178082E-2</v>
      </c>
      <c r="J670" s="716">
        <v>40</v>
      </c>
    </row>
    <row r="671" spans="1:10" s="287" customFormat="1" ht="30" x14ac:dyDescent="0.25">
      <c r="A671" s="431" t="s">
        <v>2544</v>
      </c>
      <c r="B671" s="426" t="s">
        <v>456</v>
      </c>
      <c r="C671" s="430" t="s">
        <v>2208</v>
      </c>
      <c r="D671" s="618" t="s">
        <v>2560</v>
      </c>
      <c r="E671" s="407" t="s">
        <v>1155</v>
      </c>
      <c r="F671" s="426">
        <v>365</v>
      </c>
      <c r="G671" s="427">
        <f>SUMIF(USEDRCT_Camping!C:C,INVENTORY!C:C,USEDRCT_Camping!R:R)</f>
        <v>677.36363636363637</v>
      </c>
      <c r="H671" s="426">
        <v>4</v>
      </c>
      <c r="I671" s="428">
        <f t="shared" si="10"/>
        <v>1.0958904109589041E-2</v>
      </c>
      <c r="J671" s="716">
        <v>40</v>
      </c>
    </row>
    <row r="672" spans="1:10" s="287" customFormat="1" ht="30" x14ac:dyDescent="0.25">
      <c r="A672" s="431" t="s">
        <v>2544</v>
      </c>
      <c r="B672" s="426" t="s">
        <v>458</v>
      </c>
      <c r="C672" s="430" t="s">
        <v>2209</v>
      </c>
      <c r="D672" s="618" t="s">
        <v>2560</v>
      </c>
      <c r="E672" s="407" t="s">
        <v>1155</v>
      </c>
      <c r="F672" s="426">
        <v>365</v>
      </c>
      <c r="G672" s="427">
        <f>SUMIF(USEDRCT_Camping!C:C,INVENTORY!C:C,USEDRCT_Camping!R:R)</f>
        <v>17.125</v>
      </c>
      <c r="H672" s="426">
        <v>19</v>
      </c>
      <c r="I672" s="428">
        <f t="shared" si="10"/>
        <v>5.2054794520547946E-2</v>
      </c>
      <c r="J672" s="716">
        <v>40</v>
      </c>
    </row>
    <row r="673" spans="1:10" s="287" customFormat="1" ht="30" x14ac:dyDescent="0.25">
      <c r="A673" s="431" t="s">
        <v>2544</v>
      </c>
      <c r="B673" s="426" t="s">
        <v>459</v>
      </c>
      <c r="C673" s="430" t="s">
        <v>2210</v>
      </c>
      <c r="D673" s="618" t="s">
        <v>2560</v>
      </c>
      <c r="E673" s="407" t="s">
        <v>1155</v>
      </c>
      <c r="F673" s="426">
        <v>365</v>
      </c>
      <c r="G673" s="427">
        <f>SUMIF(USEDRCT_Camping!C:C,INVENTORY!C:C,USEDRCT_Camping!R:R)</f>
        <v>98.090909090909093</v>
      </c>
      <c r="H673" s="426">
        <v>175</v>
      </c>
      <c r="I673" s="428">
        <f t="shared" si="10"/>
        <v>0.47945205479452052</v>
      </c>
      <c r="J673" s="716">
        <v>40</v>
      </c>
    </row>
    <row r="674" spans="1:10" s="287" customFormat="1" ht="30" x14ac:dyDescent="0.25">
      <c r="A674" s="431" t="s">
        <v>2544</v>
      </c>
      <c r="B674" s="426" t="s">
        <v>460</v>
      </c>
      <c r="C674" s="430" t="s">
        <v>2211</v>
      </c>
      <c r="D674" s="618" t="s">
        <v>2560</v>
      </c>
      <c r="E674" s="407" t="s">
        <v>1155</v>
      </c>
      <c r="F674" s="426">
        <v>365</v>
      </c>
      <c r="G674" s="427">
        <f>SUMIF(USEDRCT_Camping!C:C,INVENTORY!C:C,USEDRCT_Camping!R:R)</f>
        <v>311.54545454545456</v>
      </c>
      <c r="H674" s="426">
        <v>15</v>
      </c>
      <c r="I674" s="428">
        <f t="shared" si="10"/>
        <v>4.1095890410958902E-2</v>
      </c>
      <c r="J674" s="716">
        <v>40</v>
      </c>
    </row>
    <row r="675" spans="1:10" s="287" customFormat="1" ht="30" x14ac:dyDescent="0.25">
      <c r="A675" s="431" t="s">
        <v>2544</v>
      </c>
      <c r="B675" s="426" t="s">
        <v>461</v>
      </c>
      <c r="C675" s="430" t="s">
        <v>2212</v>
      </c>
      <c r="D675" s="618" t="s">
        <v>2560</v>
      </c>
      <c r="E675" s="407" t="s">
        <v>1155</v>
      </c>
      <c r="F675" s="426">
        <v>365</v>
      </c>
      <c r="G675" s="427">
        <f>SUMIF(USEDRCT_Camping!C:C,INVENTORY!C:C,USEDRCT_Camping!R:R)</f>
        <v>302.41666666666669</v>
      </c>
      <c r="H675" s="426">
        <v>95</v>
      </c>
      <c r="I675" s="428">
        <f t="shared" si="10"/>
        <v>0.26027397260273971</v>
      </c>
      <c r="J675" s="716">
        <v>40</v>
      </c>
    </row>
    <row r="676" spans="1:10" s="287" customFormat="1" ht="30" x14ac:dyDescent="0.25">
      <c r="A676" s="431" t="s">
        <v>2544</v>
      </c>
      <c r="B676" s="426" t="s">
        <v>462</v>
      </c>
      <c r="C676" s="430" t="s">
        <v>2213</v>
      </c>
      <c r="D676" s="618" t="s">
        <v>2560</v>
      </c>
      <c r="E676" s="407" t="s">
        <v>1155</v>
      </c>
      <c r="F676" s="426">
        <v>365</v>
      </c>
      <c r="G676" s="427">
        <f>SUMIF(USEDRCT_Camping!C:C,INVENTORY!C:C,USEDRCT_Camping!R:R)</f>
        <v>120.75</v>
      </c>
      <c r="H676" s="426">
        <v>20</v>
      </c>
      <c r="I676" s="428">
        <f t="shared" si="10"/>
        <v>5.4794520547945202E-2</v>
      </c>
      <c r="J676" s="716">
        <v>40</v>
      </c>
    </row>
    <row r="677" spans="1:10" s="287" customFormat="1" ht="30" x14ac:dyDescent="0.25">
      <c r="A677" s="431" t="s">
        <v>2544</v>
      </c>
      <c r="B677" s="426" t="s">
        <v>463</v>
      </c>
      <c r="C677" s="430" t="s">
        <v>2214</v>
      </c>
      <c r="D677" s="618" t="s">
        <v>2560</v>
      </c>
      <c r="E677" s="407" t="s">
        <v>1155</v>
      </c>
      <c r="F677" s="426">
        <v>365</v>
      </c>
      <c r="G677" s="427">
        <f>SUMIF(USEDRCT_Camping!C:C,INVENTORY!C:C,USEDRCT_Camping!R:R)</f>
        <v>412.09090909090907</v>
      </c>
      <c r="H677" s="426">
        <v>131</v>
      </c>
      <c r="I677" s="428">
        <f t="shared" si="10"/>
        <v>0.35890410958904112</v>
      </c>
      <c r="J677" s="716">
        <v>40</v>
      </c>
    </row>
    <row r="678" spans="1:10" s="287" customFormat="1" ht="30" x14ac:dyDescent="0.25">
      <c r="A678" s="431" t="s">
        <v>2544</v>
      </c>
      <c r="B678" s="426" t="s">
        <v>464</v>
      </c>
      <c r="C678" s="430" t="s">
        <v>2215</v>
      </c>
      <c r="D678" s="618" t="s">
        <v>2560</v>
      </c>
      <c r="E678" s="407" t="s">
        <v>1155</v>
      </c>
      <c r="F678" s="426">
        <v>365</v>
      </c>
      <c r="G678" s="427">
        <f>SUMIF(USEDRCT_Camping!C:C,INVENTORY!C:C,USEDRCT_Camping!R:R)</f>
        <v>575.81818181818187</v>
      </c>
      <c r="H678" s="426">
        <v>55</v>
      </c>
      <c r="I678" s="428">
        <f t="shared" si="10"/>
        <v>0.15068493150684931</v>
      </c>
      <c r="J678" s="716">
        <v>40</v>
      </c>
    </row>
    <row r="679" spans="1:10" s="287" customFormat="1" ht="30" x14ac:dyDescent="0.25">
      <c r="A679" s="431" t="s">
        <v>2544</v>
      </c>
      <c r="B679" s="426" t="s">
        <v>465</v>
      </c>
      <c r="C679" s="430" t="s">
        <v>2216</v>
      </c>
      <c r="D679" s="618" t="s">
        <v>2560</v>
      </c>
      <c r="E679" s="407" t="s">
        <v>1155</v>
      </c>
      <c r="F679" s="426">
        <v>365</v>
      </c>
      <c r="G679" s="427">
        <f>SUMIF(USEDRCT_Camping!C:C,INVENTORY!C:C,USEDRCT_Camping!R:R)</f>
        <v>554</v>
      </c>
      <c r="H679" s="426">
        <v>164</v>
      </c>
      <c r="I679" s="428">
        <f t="shared" si="10"/>
        <v>0.44931506849315067</v>
      </c>
      <c r="J679" s="716">
        <v>40</v>
      </c>
    </row>
    <row r="680" spans="1:10" s="287" customFormat="1" ht="30" x14ac:dyDescent="0.25">
      <c r="A680" s="431" t="s">
        <v>2544</v>
      </c>
      <c r="B680" s="426" t="s">
        <v>466</v>
      </c>
      <c r="C680" s="430" t="s">
        <v>2217</v>
      </c>
      <c r="D680" s="618" t="s">
        <v>2560</v>
      </c>
      <c r="E680" s="407" t="s">
        <v>1155</v>
      </c>
      <c r="F680" s="426">
        <v>365</v>
      </c>
      <c r="G680" s="427">
        <f>SUMIF(USEDRCT_Camping!C:C,INVENTORY!C:C,USEDRCT_Camping!R:R)</f>
        <v>397.90909090909093</v>
      </c>
      <c r="H680" s="426">
        <v>6</v>
      </c>
      <c r="I680" s="428">
        <f t="shared" si="10"/>
        <v>1.643835616438356E-2</v>
      </c>
      <c r="J680" s="716">
        <v>40</v>
      </c>
    </row>
    <row r="681" spans="1:10" s="287" customFormat="1" ht="30" x14ac:dyDescent="0.25">
      <c r="A681" s="431" t="s">
        <v>2544</v>
      </c>
      <c r="B681" s="426" t="s">
        <v>467</v>
      </c>
      <c r="C681" s="430" t="s">
        <v>2218</v>
      </c>
      <c r="D681" s="618" t="s">
        <v>2560</v>
      </c>
      <c r="E681" s="407" t="s">
        <v>1155</v>
      </c>
      <c r="F681" s="426">
        <v>365</v>
      </c>
      <c r="G681" s="427">
        <f>SUMIF(USEDRCT_Camping!C:C,INVENTORY!C:C,USEDRCT_Camping!R:R)</f>
        <v>326.5</v>
      </c>
      <c r="H681" s="426">
        <v>5</v>
      </c>
      <c r="I681" s="428">
        <f t="shared" si="10"/>
        <v>1.3698630136986301E-2</v>
      </c>
      <c r="J681" s="716">
        <v>40</v>
      </c>
    </row>
    <row r="682" spans="1:10" s="287" customFormat="1" ht="30" x14ac:dyDescent="0.25">
      <c r="A682" s="431" t="s">
        <v>2544</v>
      </c>
      <c r="B682" s="426" t="s">
        <v>469</v>
      </c>
      <c r="C682" s="430" t="s">
        <v>2219</v>
      </c>
      <c r="D682" s="618" t="s">
        <v>2560</v>
      </c>
      <c r="E682" s="407" t="s">
        <v>1155</v>
      </c>
      <c r="F682" s="426">
        <v>365</v>
      </c>
      <c r="G682" s="427">
        <f>SUMIF(USEDRCT_Camping!C:C,INVENTORY!C:C,USEDRCT_Camping!R:R)</f>
        <v>621.63636363636363</v>
      </c>
      <c r="H682" s="426">
        <v>146</v>
      </c>
      <c r="I682" s="428">
        <f t="shared" si="10"/>
        <v>0.4</v>
      </c>
      <c r="J682" s="716">
        <v>40</v>
      </c>
    </row>
    <row r="683" spans="1:10" s="287" customFormat="1" ht="30" x14ac:dyDescent="0.25">
      <c r="A683" s="431" t="s">
        <v>2544</v>
      </c>
      <c r="B683" s="426" t="s">
        <v>470</v>
      </c>
      <c r="C683" s="430" t="s">
        <v>2220</v>
      </c>
      <c r="D683" s="618" t="s">
        <v>2560</v>
      </c>
      <c r="E683" s="407" t="s">
        <v>1155</v>
      </c>
      <c r="F683" s="426">
        <v>365</v>
      </c>
      <c r="G683" s="427">
        <f>SUMIF(USEDRCT_Camping!C:C,INVENTORY!C:C,USEDRCT_Camping!R:R)</f>
        <v>261.85714285714283</v>
      </c>
      <c r="H683" s="426">
        <v>146</v>
      </c>
      <c r="I683" s="428">
        <f t="shared" si="10"/>
        <v>0.4</v>
      </c>
      <c r="J683" s="716">
        <v>40</v>
      </c>
    </row>
    <row r="684" spans="1:10" s="287" customFormat="1" ht="30" x14ac:dyDescent="0.25">
      <c r="A684" s="431" t="s">
        <v>2544</v>
      </c>
      <c r="B684" s="426" t="s">
        <v>471</v>
      </c>
      <c r="C684" s="430" t="s">
        <v>2221</v>
      </c>
      <c r="D684" s="618" t="s">
        <v>2560</v>
      </c>
      <c r="E684" s="407" t="s">
        <v>1155</v>
      </c>
      <c r="F684" s="426">
        <v>365</v>
      </c>
      <c r="G684" s="427">
        <f>SUMIF(USEDRCT_Camping!C:C,INVENTORY!C:C,USEDRCT_Camping!R:R)</f>
        <v>281.8</v>
      </c>
      <c r="H684" s="426">
        <v>12</v>
      </c>
      <c r="I684" s="428">
        <f t="shared" si="10"/>
        <v>3.287671232876712E-2</v>
      </c>
      <c r="J684" s="716">
        <v>40</v>
      </c>
    </row>
    <row r="685" spans="1:10" s="287" customFormat="1" ht="30" x14ac:dyDescent="0.25">
      <c r="A685" s="431" t="s">
        <v>2544</v>
      </c>
      <c r="B685" s="426" t="s">
        <v>472</v>
      </c>
      <c r="C685" s="430" t="s">
        <v>2222</v>
      </c>
      <c r="D685" s="618" t="s">
        <v>2560</v>
      </c>
      <c r="E685" s="407" t="s">
        <v>1155</v>
      </c>
      <c r="F685" s="426">
        <v>365</v>
      </c>
      <c r="G685" s="427">
        <f>SUMIF(USEDRCT_Camping!C:C,INVENTORY!C:C,USEDRCT_Camping!R:R)</f>
        <v>371.44444444444446</v>
      </c>
      <c r="H685" s="426">
        <v>7</v>
      </c>
      <c r="I685" s="428">
        <f t="shared" si="10"/>
        <v>1.9178082191780823E-2</v>
      </c>
      <c r="J685" s="716">
        <v>40</v>
      </c>
    </row>
    <row r="686" spans="1:10" s="287" customFormat="1" ht="30" x14ac:dyDescent="0.25">
      <c r="A686" s="431" t="s">
        <v>2544</v>
      </c>
      <c r="B686" s="426" t="s">
        <v>473</v>
      </c>
      <c r="C686" s="430" t="s">
        <v>2223</v>
      </c>
      <c r="D686" s="618" t="s">
        <v>2560</v>
      </c>
      <c r="E686" s="407" t="s">
        <v>1155</v>
      </c>
      <c r="F686" s="426">
        <v>365</v>
      </c>
      <c r="G686" s="427">
        <f>SUMIF(USEDRCT_Camping!C:C,INVENTORY!C:C,USEDRCT_Camping!R:R)</f>
        <v>164.16666666666666</v>
      </c>
      <c r="H686" s="426">
        <v>33</v>
      </c>
      <c r="I686" s="428">
        <f t="shared" si="10"/>
        <v>9.0410958904109592E-2</v>
      </c>
      <c r="J686" s="716">
        <v>40</v>
      </c>
    </row>
    <row r="687" spans="1:10" s="287" customFormat="1" ht="30" x14ac:dyDescent="0.25">
      <c r="A687" s="431" t="s">
        <v>2544</v>
      </c>
      <c r="B687" s="426" t="s">
        <v>474</v>
      </c>
      <c r="C687" s="430" t="s">
        <v>2224</v>
      </c>
      <c r="D687" s="618" t="s">
        <v>2560</v>
      </c>
      <c r="E687" s="407" t="s">
        <v>1155</v>
      </c>
      <c r="F687" s="426">
        <v>365</v>
      </c>
      <c r="G687" s="427">
        <f>SUMIF(USEDRCT_Camping!C:C,INVENTORY!C:C,USEDRCT_Camping!R:R)</f>
        <v>259.57142857142856</v>
      </c>
      <c r="H687" s="426">
        <v>8</v>
      </c>
      <c r="I687" s="428">
        <f t="shared" si="10"/>
        <v>2.1917808219178082E-2</v>
      </c>
      <c r="J687" s="716">
        <v>40</v>
      </c>
    </row>
    <row r="688" spans="1:10" s="287" customFormat="1" ht="30" x14ac:dyDescent="0.25">
      <c r="A688" s="431" t="s">
        <v>2544</v>
      </c>
      <c r="B688" s="426" t="s">
        <v>475</v>
      </c>
      <c r="C688" s="430" t="s">
        <v>2225</v>
      </c>
      <c r="D688" s="618" t="s">
        <v>2560</v>
      </c>
      <c r="E688" s="407" t="s">
        <v>1155</v>
      </c>
      <c r="F688" s="426">
        <v>365</v>
      </c>
      <c r="G688" s="427">
        <f>SUMIF(USEDRCT_Camping!C:C,INVENTORY!C:C,USEDRCT_Camping!R:R)</f>
        <v>278</v>
      </c>
      <c r="H688" s="426">
        <v>139</v>
      </c>
      <c r="I688" s="428">
        <f t="shared" si="10"/>
        <v>0.38082191780821917</v>
      </c>
      <c r="J688" s="716">
        <v>40</v>
      </c>
    </row>
    <row r="689" spans="1:10" s="287" customFormat="1" ht="30" x14ac:dyDescent="0.25">
      <c r="A689" s="431" t="s">
        <v>2544</v>
      </c>
      <c r="B689" s="426" t="s">
        <v>476</v>
      </c>
      <c r="C689" s="430" t="s">
        <v>2226</v>
      </c>
      <c r="D689" s="618" t="s">
        <v>2560</v>
      </c>
      <c r="E689" s="407" t="s">
        <v>1155</v>
      </c>
      <c r="F689" s="426">
        <v>365</v>
      </c>
      <c r="G689" s="427">
        <f>SUMIF(USEDRCT_Camping!C:C,INVENTORY!C:C,USEDRCT_Camping!R:R)</f>
        <v>104.9</v>
      </c>
      <c r="H689" s="426">
        <v>11</v>
      </c>
      <c r="I689" s="428">
        <f t="shared" si="10"/>
        <v>3.0136986301369864E-2</v>
      </c>
      <c r="J689" s="716">
        <v>40</v>
      </c>
    </row>
    <row r="690" spans="1:10" s="287" customFormat="1" ht="30" x14ac:dyDescent="0.25">
      <c r="A690" s="431" t="s">
        <v>2544</v>
      </c>
      <c r="B690" s="426" t="s">
        <v>477</v>
      </c>
      <c r="C690" s="430" t="s">
        <v>2227</v>
      </c>
      <c r="D690" s="618" t="s">
        <v>2560</v>
      </c>
      <c r="E690" s="407" t="s">
        <v>1155</v>
      </c>
      <c r="F690" s="426">
        <v>365</v>
      </c>
      <c r="G690" s="427">
        <f>SUMIF(USEDRCT_Camping!C:C,INVENTORY!C:C,USEDRCT_Camping!R:R)</f>
        <v>1127.3333333333333</v>
      </c>
      <c r="H690" s="426">
        <v>102</v>
      </c>
      <c r="I690" s="428">
        <f t="shared" si="10"/>
        <v>0.27945205479452057</v>
      </c>
      <c r="J690" s="716">
        <v>40</v>
      </c>
    </row>
    <row r="691" spans="1:10" s="287" customFormat="1" ht="30" x14ac:dyDescent="0.25">
      <c r="A691" s="431" t="s">
        <v>2544</v>
      </c>
      <c r="B691" s="426" t="s">
        <v>478</v>
      </c>
      <c r="C691" s="430" t="s">
        <v>2228</v>
      </c>
      <c r="D691" s="618" t="s">
        <v>2560</v>
      </c>
      <c r="E691" s="407" t="s">
        <v>1155</v>
      </c>
      <c r="F691" s="426">
        <v>365</v>
      </c>
      <c r="G691" s="427">
        <f>SUMIF(USEDRCT_Camping!C:C,INVENTORY!C:C,USEDRCT_Camping!R:R)</f>
        <v>1479.8</v>
      </c>
      <c r="H691" s="426">
        <v>176</v>
      </c>
      <c r="I691" s="428">
        <f t="shared" si="10"/>
        <v>0.48219178082191783</v>
      </c>
      <c r="J691" s="716">
        <v>40</v>
      </c>
    </row>
    <row r="692" spans="1:10" s="287" customFormat="1" ht="30" x14ac:dyDescent="0.25">
      <c r="A692" s="431" t="s">
        <v>2544</v>
      </c>
      <c r="B692" s="426" t="s">
        <v>480</v>
      </c>
      <c r="C692" s="430" t="s">
        <v>2229</v>
      </c>
      <c r="D692" s="618" t="s">
        <v>2560</v>
      </c>
      <c r="E692" s="407" t="s">
        <v>1155</v>
      </c>
      <c r="F692" s="426">
        <v>365</v>
      </c>
      <c r="G692" s="427">
        <f>SUMIF(USEDRCT_Camping!C:C,INVENTORY!C:C,USEDRCT_Camping!R:R)</f>
        <v>302.66666666666669</v>
      </c>
      <c r="H692" s="426">
        <v>5</v>
      </c>
      <c r="I692" s="428">
        <f t="shared" si="10"/>
        <v>1.3698630136986301E-2</v>
      </c>
      <c r="J692" s="716">
        <v>40</v>
      </c>
    </row>
    <row r="693" spans="1:10" s="287" customFormat="1" ht="30" x14ac:dyDescent="0.25">
      <c r="A693" s="431" t="s">
        <v>2544</v>
      </c>
      <c r="B693" s="426" t="s">
        <v>481</v>
      </c>
      <c r="C693" s="430" t="s">
        <v>2230</v>
      </c>
      <c r="D693" s="618" t="s">
        <v>2560</v>
      </c>
      <c r="E693" s="407" t="s">
        <v>1155</v>
      </c>
      <c r="F693" s="426">
        <v>365</v>
      </c>
      <c r="G693" s="427">
        <f>SUMIF(USEDRCT_Camping!C:C,INVENTORY!C:C,USEDRCT_Camping!R:R)</f>
        <v>13</v>
      </c>
      <c r="H693" s="426">
        <v>3</v>
      </c>
      <c r="I693" s="428">
        <f t="shared" si="10"/>
        <v>8.21917808219178E-3</v>
      </c>
      <c r="J693" s="716">
        <v>40</v>
      </c>
    </row>
    <row r="694" spans="1:10" s="287" customFormat="1" ht="30" x14ac:dyDescent="0.25">
      <c r="A694" s="431" t="s">
        <v>2544</v>
      </c>
      <c r="B694" s="426" t="s">
        <v>482</v>
      </c>
      <c r="C694" s="430" t="s">
        <v>2231</v>
      </c>
      <c r="D694" s="618" t="s">
        <v>2560</v>
      </c>
      <c r="E694" s="407" t="s">
        <v>1155</v>
      </c>
      <c r="F694" s="426">
        <v>365</v>
      </c>
      <c r="G694" s="427">
        <f>SUMIF(USEDRCT_Camping!C:C,INVENTORY!C:C,USEDRCT_Camping!R:R)</f>
        <v>1160.8333333333333</v>
      </c>
      <c r="H694" s="426">
        <v>127</v>
      </c>
      <c r="I694" s="428">
        <f t="shared" si="10"/>
        <v>0.34794520547945207</v>
      </c>
      <c r="J694" s="716">
        <v>40</v>
      </c>
    </row>
    <row r="695" spans="1:10" s="287" customFormat="1" ht="30" x14ac:dyDescent="0.25">
      <c r="A695" s="431" t="s">
        <v>2544</v>
      </c>
      <c r="B695" s="426" t="s">
        <v>484</v>
      </c>
      <c r="C695" s="430" t="s">
        <v>2233</v>
      </c>
      <c r="D695" s="618" t="s">
        <v>2560</v>
      </c>
      <c r="E695" s="407" t="s">
        <v>1155</v>
      </c>
      <c r="F695" s="426">
        <v>365</v>
      </c>
      <c r="G695" s="427">
        <f>SUMIF(USEDRCT_Camping!C:C,INVENTORY!C:C,USEDRCT_Camping!R:R)</f>
        <v>367.63636363636363</v>
      </c>
      <c r="H695" s="426">
        <v>10</v>
      </c>
      <c r="I695" s="428">
        <f t="shared" si="10"/>
        <v>2.7397260273972601E-2</v>
      </c>
      <c r="J695" s="716">
        <v>40</v>
      </c>
    </row>
    <row r="696" spans="1:10" s="287" customFormat="1" ht="30" x14ac:dyDescent="0.25">
      <c r="A696" s="431" t="s">
        <v>2544</v>
      </c>
      <c r="B696" s="426" t="s">
        <v>485</v>
      </c>
      <c r="C696" s="430" t="s">
        <v>2234</v>
      </c>
      <c r="D696" s="618" t="s">
        <v>2560</v>
      </c>
      <c r="E696" s="407" t="s">
        <v>1155</v>
      </c>
      <c r="F696" s="426">
        <v>365</v>
      </c>
      <c r="G696" s="427">
        <f>SUMIF(USEDRCT_Camping!C:C,INVENTORY!C:C,USEDRCT_Camping!R:R)</f>
        <v>715.27272727272725</v>
      </c>
      <c r="H696" s="426">
        <v>75</v>
      </c>
      <c r="I696" s="428">
        <f t="shared" si="10"/>
        <v>0.20547945205479451</v>
      </c>
      <c r="J696" s="716">
        <v>40</v>
      </c>
    </row>
    <row r="697" spans="1:10" s="287" customFormat="1" ht="30" x14ac:dyDescent="0.25">
      <c r="A697" s="431" t="s">
        <v>2544</v>
      </c>
      <c r="B697" s="426" t="s">
        <v>486</v>
      </c>
      <c r="C697" s="430" t="s">
        <v>2235</v>
      </c>
      <c r="D697" s="618" t="s">
        <v>2560</v>
      </c>
      <c r="E697" s="407" t="s">
        <v>1155</v>
      </c>
      <c r="F697" s="426">
        <v>365</v>
      </c>
      <c r="G697" s="427">
        <f>SUMIF(USEDRCT_Camping!C:C,INVENTORY!C:C,USEDRCT_Camping!R:R)</f>
        <v>428.1</v>
      </c>
      <c r="H697" s="426">
        <v>24</v>
      </c>
      <c r="I697" s="428">
        <f t="shared" si="10"/>
        <v>6.575342465753424E-2</v>
      </c>
      <c r="J697" s="716">
        <v>40</v>
      </c>
    </row>
    <row r="698" spans="1:10" s="287" customFormat="1" ht="30" x14ac:dyDescent="0.25">
      <c r="A698" s="431" t="s">
        <v>2544</v>
      </c>
      <c r="B698" s="426" t="s">
        <v>487</v>
      </c>
      <c r="C698" s="430" t="s">
        <v>2236</v>
      </c>
      <c r="D698" s="618" t="s">
        <v>2560</v>
      </c>
      <c r="E698" s="407" t="s">
        <v>1155</v>
      </c>
      <c r="F698" s="426">
        <v>365</v>
      </c>
      <c r="G698" s="427">
        <f>SUMIF(USEDRCT_Camping!C:C,INVENTORY!C:C,USEDRCT_Camping!R:R)</f>
        <v>288.66666666666669</v>
      </c>
      <c r="H698" s="426">
        <v>55</v>
      </c>
      <c r="I698" s="428">
        <f t="shared" si="10"/>
        <v>0.15068493150684931</v>
      </c>
      <c r="J698" s="716">
        <v>40</v>
      </c>
    </row>
    <row r="699" spans="1:10" s="287" customFormat="1" ht="30" x14ac:dyDescent="0.25">
      <c r="A699" s="431" t="s">
        <v>2544</v>
      </c>
      <c r="B699" s="426" t="s">
        <v>488</v>
      </c>
      <c r="C699" s="430" t="s">
        <v>2237</v>
      </c>
      <c r="D699" s="618" t="s">
        <v>2560</v>
      </c>
      <c r="E699" s="407" t="s">
        <v>1155</v>
      </c>
      <c r="F699" s="426">
        <v>365</v>
      </c>
      <c r="G699" s="427">
        <f>SUMIF(USEDRCT_Camping!C:C,INVENTORY!C:C,USEDRCT_Camping!R:R)</f>
        <v>1401.8181818181818</v>
      </c>
      <c r="H699" s="426">
        <v>86</v>
      </c>
      <c r="I699" s="428">
        <f t="shared" si="10"/>
        <v>0.23561643835616439</v>
      </c>
      <c r="J699" s="716">
        <v>40</v>
      </c>
    </row>
    <row r="700" spans="1:10" s="287" customFormat="1" ht="30" x14ac:dyDescent="0.25">
      <c r="A700" s="431" t="s">
        <v>2544</v>
      </c>
      <c r="B700" s="426" t="s">
        <v>489</v>
      </c>
      <c r="C700" s="430" t="s">
        <v>2238</v>
      </c>
      <c r="D700" s="618" t="s">
        <v>2560</v>
      </c>
      <c r="E700" s="407" t="s">
        <v>1155</v>
      </c>
      <c r="F700" s="426">
        <v>365</v>
      </c>
      <c r="G700" s="427">
        <f>SUMIF(USEDRCT_Camping!C:C,INVENTORY!C:C,USEDRCT_Camping!R:R)</f>
        <v>363.41666666666669</v>
      </c>
      <c r="H700" s="426">
        <v>122</v>
      </c>
      <c r="I700" s="428">
        <f t="shared" si="10"/>
        <v>0.33424657534246577</v>
      </c>
      <c r="J700" s="716">
        <v>40</v>
      </c>
    </row>
    <row r="701" spans="1:10" s="287" customFormat="1" ht="30" x14ac:dyDescent="0.25">
      <c r="A701" s="431" t="s">
        <v>2544</v>
      </c>
      <c r="B701" s="426" t="s">
        <v>491</v>
      </c>
      <c r="C701" s="430" t="s">
        <v>2239</v>
      </c>
      <c r="D701" s="618" t="s">
        <v>2560</v>
      </c>
      <c r="E701" s="407" t="s">
        <v>1155</v>
      </c>
      <c r="F701" s="426">
        <v>365</v>
      </c>
      <c r="G701" s="427">
        <f>SUMIF(USEDRCT_Camping!C:C,INVENTORY!C:C,USEDRCT_Camping!R:R)</f>
        <v>125.375</v>
      </c>
      <c r="H701" s="426">
        <v>125</v>
      </c>
      <c r="I701" s="428">
        <f t="shared" si="10"/>
        <v>0.34246575342465752</v>
      </c>
      <c r="J701" s="716">
        <v>40</v>
      </c>
    </row>
    <row r="702" spans="1:10" s="287" customFormat="1" ht="30" x14ac:dyDescent="0.25">
      <c r="A702" s="431" t="s">
        <v>2544</v>
      </c>
      <c r="B702" s="426" t="s">
        <v>492</v>
      </c>
      <c r="C702" s="430" t="s">
        <v>2240</v>
      </c>
      <c r="D702" s="618" t="s">
        <v>2560</v>
      </c>
      <c r="E702" s="407" t="s">
        <v>1155</v>
      </c>
      <c r="F702" s="426">
        <v>365</v>
      </c>
      <c r="G702" s="427">
        <f>SUMIF(USEDRCT_Camping!C:C,INVENTORY!C:C,USEDRCT_Camping!R:R)</f>
        <v>974.90909090909088</v>
      </c>
      <c r="H702" s="426">
        <v>132</v>
      </c>
      <c r="I702" s="428">
        <f t="shared" si="10"/>
        <v>0.36164383561643837</v>
      </c>
      <c r="J702" s="716">
        <v>40</v>
      </c>
    </row>
    <row r="703" spans="1:10" s="287" customFormat="1" ht="30" x14ac:dyDescent="0.25">
      <c r="A703" s="431" t="s">
        <v>2544</v>
      </c>
      <c r="B703" s="426" t="s">
        <v>493</v>
      </c>
      <c r="C703" s="430" t="s">
        <v>2241</v>
      </c>
      <c r="D703" s="618" t="s">
        <v>2560</v>
      </c>
      <c r="E703" s="407" t="s">
        <v>1155</v>
      </c>
      <c r="F703" s="426">
        <v>365</v>
      </c>
      <c r="G703" s="427">
        <f>SUMIF(USEDRCT_Camping!C:C,INVENTORY!C:C,USEDRCT_Camping!R:R)</f>
        <v>1275.1818181818182</v>
      </c>
      <c r="H703" s="426">
        <v>67</v>
      </c>
      <c r="I703" s="428">
        <f t="shared" si="10"/>
        <v>0.18356164383561643</v>
      </c>
      <c r="J703" s="716">
        <v>40</v>
      </c>
    </row>
    <row r="704" spans="1:10" s="287" customFormat="1" ht="30" x14ac:dyDescent="0.25">
      <c r="A704" s="431" t="s">
        <v>2544</v>
      </c>
      <c r="B704" s="426" t="s">
        <v>495</v>
      </c>
      <c r="C704" s="430" t="s">
        <v>2243</v>
      </c>
      <c r="D704" s="618" t="s">
        <v>2560</v>
      </c>
      <c r="E704" s="407" t="s">
        <v>1155</v>
      </c>
      <c r="F704" s="426">
        <v>365</v>
      </c>
      <c r="G704" s="427">
        <f>SUMIF(USEDRCT_Camping!C:C,INVENTORY!C:C,USEDRCT_Camping!R:R)</f>
        <v>1080.9000000000001</v>
      </c>
      <c r="H704" s="426">
        <v>34</v>
      </c>
      <c r="I704" s="428">
        <f t="shared" si="10"/>
        <v>9.3150684931506855E-2</v>
      </c>
      <c r="J704" s="716">
        <v>40</v>
      </c>
    </row>
    <row r="705" spans="1:10" s="287" customFormat="1" ht="30" x14ac:dyDescent="0.25">
      <c r="A705" s="431" t="s">
        <v>2544</v>
      </c>
      <c r="B705" s="426" t="s">
        <v>496</v>
      </c>
      <c r="C705" s="430" t="s">
        <v>2244</v>
      </c>
      <c r="D705" s="618" t="s">
        <v>2560</v>
      </c>
      <c r="E705" s="407" t="s">
        <v>1155</v>
      </c>
      <c r="F705" s="426">
        <v>365</v>
      </c>
      <c r="G705" s="427">
        <f>SUMIF(USEDRCT_Camping!C:C,INVENTORY!C:C,USEDRCT_Camping!R:R)</f>
        <v>687.58333333333337</v>
      </c>
      <c r="H705" s="426">
        <v>92</v>
      </c>
      <c r="I705" s="428">
        <f t="shared" si="10"/>
        <v>0.25205479452054796</v>
      </c>
      <c r="J705" s="716">
        <v>40</v>
      </c>
    </row>
    <row r="706" spans="1:10" s="287" customFormat="1" ht="30" x14ac:dyDescent="0.25">
      <c r="A706" s="431" t="s">
        <v>2544</v>
      </c>
      <c r="B706" s="426" t="s">
        <v>497</v>
      </c>
      <c r="C706" s="430" t="s">
        <v>2245</v>
      </c>
      <c r="D706" s="618" t="s">
        <v>2560</v>
      </c>
      <c r="E706" s="407" t="s">
        <v>1155</v>
      </c>
      <c r="F706" s="426">
        <v>365</v>
      </c>
      <c r="G706" s="427">
        <f>SUMIF(USEDRCT_Camping!C:C,INVENTORY!C:C,USEDRCT_Camping!R:R)</f>
        <v>441</v>
      </c>
      <c r="H706" s="426">
        <v>59</v>
      </c>
      <c r="I706" s="428">
        <f t="shared" si="10"/>
        <v>0.16164383561643836</v>
      </c>
      <c r="J706" s="716">
        <v>40</v>
      </c>
    </row>
    <row r="707" spans="1:10" s="287" customFormat="1" ht="30" x14ac:dyDescent="0.25">
      <c r="A707" s="431" t="s">
        <v>2544</v>
      </c>
      <c r="B707" s="426" t="s">
        <v>498</v>
      </c>
      <c r="C707" s="430" t="s">
        <v>2246</v>
      </c>
      <c r="D707" s="618" t="s">
        <v>2560</v>
      </c>
      <c r="E707" s="407" t="s">
        <v>1155</v>
      </c>
      <c r="F707" s="426">
        <v>365</v>
      </c>
      <c r="G707" s="427">
        <f>SUMIF(USEDRCT_Camping!C:C,INVENTORY!C:C,USEDRCT_Camping!R:R)</f>
        <v>566</v>
      </c>
      <c r="H707" s="426">
        <v>39</v>
      </c>
      <c r="I707" s="428">
        <f t="shared" ref="I707:I770" si="11">H707/F707</f>
        <v>0.10684931506849316</v>
      </c>
      <c r="J707" s="716">
        <v>40</v>
      </c>
    </row>
    <row r="708" spans="1:10" s="287" customFormat="1" ht="30" x14ac:dyDescent="0.25">
      <c r="A708" s="431" t="s">
        <v>2544</v>
      </c>
      <c r="B708" s="426" t="s">
        <v>499</v>
      </c>
      <c r="C708" s="430" t="s">
        <v>2247</v>
      </c>
      <c r="D708" s="618" t="s">
        <v>2560</v>
      </c>
      <c r="E708" s="407" t="s">
        <v>1155</v>
      </c>
      <c r="F708" s="426">
        <v>365</v>
      </c>
      <c r="G708" s="427">
        <f>SUMIF(USEDRCT_Camping!C:C,INVENTORY!C:C,USEDRCT_Camping!R:R)</f>
        <v>1276.6666666666667</v>
      </c>
      <c r="H708" s="426">
        <v>186</v>
      </c>
      <c r="I708" s="428">
        <f t="shared" si="11"/>
        <v>0.50958904109589043</v>
      </c>
      <c r="J708" s="716">
        <v>40</v>
      </c>
    </row>
    <row r="709" spans="1:10" s="287" customFormat="1" ht="30" x14ac:dyDescent="0.25">
      <c r="A709" s="431" t="s">
        <v>1219</v>
      </c>
      <c r="B709" s="426" t="s">
        <v>162</v>
      </c>
      <c r="C709" s="430" t="s">
        <v>2331</v>
      </c>
      <c r="D709" s="618" t="s">
        <v>2560</v>
      </c>
      <c r="E709" s="407" t="s">
        <v>1155</v>
      </c>
      <c r="F709" s="426">
        <v>365</v>
      </c>
      <c r="G709" s="427">
        <f>SUMIF(USEDRCT_Camping!C:C,INVENTORY!C:C,USEDRCT_Camping!R:R)</f>
        <v>145.66666666666666</v>
      </c>
      <c r="H709" s="426">
        <v>179</v>
      </c>
      <c r="I709" s="428">
        <f t="shared" si="11"/>
        <v>0.49041095890410957</v>
      </c>
      <c r="J709" s="716">
        <v>40</v>
      </c>
    </row>
    <row r="710" spans="1:10" s="287" customFormat="1" ht="30" x14ac:dyDescent="0.25">
      <c r="A710" s="431" t="s">
        <v>1219</v>
      </c>
      <c r="B710" s="426" t="s">
        <v>163</v>
      </c>
      <c r="C710" s="430" t="s">
        <v>2332</v>
      </c>
      <c r="D710" s="618" t="s">
        <v>2560</v>
      </c>
      <c r="E710" s="407" t="s">
        <v>1155</v>
      </c>
      <c r="F710" s="426">
        <v>365</v>
      </c>
      <c r="G710" s="427">
        <f>SUMIF(USEDRCT_Camping!C:C,INVENTORY!C:C,USEDRCT_Camping!R:R)</f>
        <v>143.08333333333334</v>
      </c>
      <c r="H710" s="426">
        <v>178</v>
      </c>
      <c r="I710" s="428">
        <f t="shared" si="11"/>
        <v>0.48767123287671232</v>
      </c>
      <c r="J710" s="716">
        <v>40</v>
      </c>
    </row>
    <row r="711" spans="1:10" s="287" customFormat="1" ht="30" x14ac:dyDescent="0.25">
      <c r="A711" s="431" t="s">
        <v>1219</v>
      </c>
      <c r="B711" s="426" t="s">
        <v>164</v>
      </c>
      <c r="C711" s="430" t="s">
        <v>2333</v>
      </c>
      <c r="D711" s="618" t="s">
        <v>2560</v>
      </c>
      <c r="E711" s="407" t="s">
        <v>1155</v>
      </c>
      <c r="F711" s="426">
        <v>365</v>
      </c>
      <c r="G711" s="427">
        <f>SUMIF(USEDRCT_Camping!C:C,INVENTORY!C:C,USEDRCT_Camping!R:R)</f>
        <v>185.83333333333334</v>
      </c>
      <c r="H711" s="426">
        <v>182</v>
      </c>
      <c r="I711" s="428">
        <f t="shared" si="11"/>
        <v>0.49863013698630138</v>
      </c>
      <c r="J711" s="716">
        <v>40</v>
      </c>
    </row>
    <row r="712" spans="1:10" s="287" customFormat="1" ht="30" x14ac:dyDescent="0.25">
      <c r="A712" s="431" t="s">
        <v>1219</v>
      </c>
      <c r="B712" s="426" t="s">
        <v>165</v>
      </c>
      <c r="C712" s="430" t="s">
        <v>2334</v>
      </c>
      <c r="D712" s="618" t="s">
        <v>2560</v>
      </c>
      <c r="E712" s="407" t="s">
        <v>1155</v>
      </c>
      <c r="F712" s="426">
        <v>365</v>
      </c>
      <c r="G712" s="427">
        <f>SUMIF(USEDRCT_Camping!C:C,INVENTORY!C:C,USEDRCT_Camping!R:R)</f>
        <v>3.25</v>
      </c>
      <c r="H712" s="426">
        <v>23</v>
      </c>
      <c r="I712" s="428">
        <f t="shared" si="11"/>
        <v>6.3013698630136991E-2</v>
      </c>
      <c r="J712" s="716">
        <v>40</v>
      </c>
    </row>
    <row r="713" spans="1:10" s="287" customFormat="1" ht="30" x14ac:dyDescent="0.25">
      <c r="A713" s="431" t="s">
        <v>1219</v>
      </c>
      <c r="B713" s="426" t="s">
        <v>169</v>
      </c>
      <c r="C713" s="430" t="s">
        <v>2337</v>
      </c>
      <c r="D713" s="618" t="s">
        <v>2560</v>
      </c>
      <c r="E713" s="407" t="s">
        <v>1155</v>
      </c>
      <c r="F713" s="426">
        <v>365</v>
      </c>
      <c r="G713" s="427">
        <f>SUMIF(USEDRCT_Camping!C:C,INVENTORY!C:C,USEDRCT_Camping!R:R)</f>
        <v>98.75</v>
      </c>
      <c r="H713" s="426">
        <v>201</v>
      </c>
      <c r="I713" s="428">
        <f t="shared" si="11"/>
        <v>0.55068493150684927</v>
      </c>
      <c r="J713" s="716">
        <v>40</v>
      </c>
    </row>
    <row r="714" spans="1:10" s="287" customFormat="1" ht="30" x14ac:dyDescent="0.25">
      <c r="A714" s="431" t="s">
        <v>1219</v>
      </c>
      <c r="B714" s="426" t="s">
        <v>170</v>
      </c>
      <c r="C714" s="430" t="s">
        <v>2338</v>
      </c>
      <c r="D714" s="618" t="s">
        <v>2560</v>
      </c>
      <c r="E714" s="407" t="s">
        <v>1155</v>
      </c>
      <c r="F714" s="426">
        <v>365</v>
      </c>
      <c r="G714" s="427">
        <f>SUMIF(USEDRCT_Camping!C:C,INVENTORY!C:C,USEDRCT_Camping!R:R)</f>
        <v>124.5</v>
      </c>
      <c r="H714" s="426">
        <v>152</v>
      </c>
      <c r="I714" s="428">
        <f t="shared" si="11"/>
        <v>0.41643835616438357</v>
      </c>
      <c r="J714" s="716">
        <v>40</v>
      </c>
    </row>
    <row r="715" spans="1:10" s="287" customFormat="1" ht="30" x14ac:dyDescent="0.25">
      <c r="A715" s="431" t="s">
        <v>1219</v>
      </c>
      <c r="B715" s="426" t="s">
        <v>171</v>
      </c>
      <c r="C715" s="430" t="s">
        <v>2339</v>
      </c>
      <c r="D715" s="618" t="s">
        <v>2560</v>
      </c>
      <c r="E715" s="407" t="s">
        <v>1155</v>
      </c>
      <c r="F715" s="426">
        <v>365</v>
      </c>
      <c r="G715" s="427">
        <f>SUMIF(USEDRCT_Camping!C:C,INVENTORY!C:C,USEDRCT_Camping!R:R)</f>
        <v>116.5</v>
      </c>
      <c r="H715" s="426">
        <v>175</v>
      </c>
      <c r="I715" s="428">
        <f t="shared" si="11"/>
        <v>0.47945205479452052</v>
      </c>
      <c r="J715" s="716">
        <v>40</v>
      </c>
    </row>
    <row r="716" spans="1:10" s="287" customFormat="1" ht="30" x14ac:dyDescent="0.25">
      <c r="A716" s="431" t="s">
        <v>1219</v>
      </c>
      <c r="B716" s="426" t="s">
        <v>172</v>
      </c>
      <c r="C716" s="430" t="s">
        <v>2340</v>
      </c>
      <c r="D716" s="618" t="s">
        <v>2560</v>
      </c>
      <c r="E716" s="407" t="s">
        <v>1155</v>
      </c>
      <c r="F716" s="426">
        <v>365</v>
      </c>
      <c r="G716" s="427">
        <f>SUMIF(USEDRCT_Camping!C:C,INVENTORY!C:C,USEDRCT_Camping!R:R)</f>
        <v>135.83333333333334</v>
      </c>
      <c r="H716" s="426">
        <v>174</v>
      </c>
      <c r="I716" s="428">
        <f t="shared" si="11"/>
        <v>0.47671232876712327</v>
      </c>
      <c r="J716" s="716">
        <v>40</v>
      </c>
    </row>
    <row r="717" spans="1:10" s="287" customFormat="1" ht="30" x14ac:dyDescent="0.25">
      <c r="A717" s="431" t="s">
        <v>1219</v>
      </c>
      <c r="B717" s="426" t="s">
        <v>173</v>
      </c>
      <c r="C717" s="430" t="s">
        <v>2341</v>
      </c>
      <c r="D717" s="618" t="s">
        <v>2560</v>
      </c>
      <c r="E717" s="407" t="s">
        <v>1155</v>
      </c>
      <c r="F717" s="426">
        <v>365</v>
      </c>
      <c r="G717" s="427">
        <f>SUMIF(USEDRCT_Camping!C:C,INVENTORY!C:C,USEDRCT_Camping!R:R)</f>
        <v>167.58333333333334</v>
      </c>
      <c r="H717" s="426">
        <v>176</v>
      </c>
      <c r="I717" s="428">
        <f t="shared" si="11"/>
        <v>0.48219178082191783</v>
      </c>
      <c r="J717" s="716">
        <v>40</v>
      </c>
    </row>
    <row r="718" spans="1:10" s="287" customFormat="1" ht="30" x14ac:dyDescent="0.25">
      <c r="A718" s="431" t="s">
        <v>1219</v>
      </c>
      <c r="B718" s="426" t="s">
        <v>174</v>
      </c>
      <c r="C718" s="430" t="s">
        <v>2342</v>
      </c>
      <c r="D718" s="618" t="s">
        <v>2560</v>
      </c>
      <c r="E718" s="407" t="s">
        <v>1155</v>
      </c>
      <c r="F718" s="426">
        <v>365</v>
      </c>
      <c r="G718" s="427">
        <f>SUMIF(USEDRCT_Camping!C:C,INVENTORY!C:C,USEDRCT_Camping!R:R)</f>
        <v>158.16666666666666</v>
      </c>
      <c r="H718" s="426">
        <v>174</v>
      </c>
      <c r="I718" s="428">
        <f t="shared" si="11"/>
        <v>0.47671232876712327</v>
      </c>
      <c r="J718" s="716">
        <v>40</v>
      </c>
    </row>
    <row r="719" spans="1:10" s="287" customFormat="1" ht="30" x14ac:dyDescent="0.25">
      <c r="A719" s="431" t="s">
        <v>1219</v>
      </c>
      <c r="B719" s="426" t="s">
        <v>175</v>
      </c>
      <c r="C719" s="430" t="s">
        <v>2343</v>
      </c>
      <c r="D719" s="618" t="s">
        <v>2560</v>
      </c>
      <c r="E719" s="407" t="s">
        <v>1155</v>
      </c>
      <c r="F719" s="426">
        <v>365</v>
      </c>
      <c r="G719" s="427">
        <f>SUMIF(USEDRCT_Camping!C:C,INVENTORY!C:C,USEDRCT_Camping!R:R)</f>
        <v>183.16666666666666</v>
      </c>
      <c r="H719" s="426">
        <v>171</v>
      </c>
      <c r="I719" s="428">
        <f t="shared" si="11"/>
        <v>0.46849315068493153</v>
      </c>
      <c r="J719" s="716">
        <v>40</v>
      </c>
    </row>
    <row r="720" spans="1:10" s="287" customFormat="1" ht="30" x14ac:dyDescent="0.25">
      <c r="A720" s="431" t="s">
        <v>1219</v>
      </c>
      <c r="B720" s="426" t="s">
        <v>176</v>
      </c>
      <c r="C720" s="430" t="s">
        <v>2344</v>
      </c>
      <c r="D720" s="618" t="s">
        <v>2560</v>
      </c>
      <c r="E720" s="407" t="s">
        <v>1155</v>
      </c>
      <c r="F720" s="426">
        <v>365</v>
      </c>
      <c r="G720" s="427">
        <f>SUMIF(USEDRCT_Camping!C:C,INVENTORY!C:C,USEDRCT_Camping!R:R)</f>
        <v>149</v>
      </c>
      <c r="H720" s="426">
        <v>136</v>
      </c>
      <c r="I720" s="428">
        <f t="shared" si="11"/>
        <v>0.37260273972602742</v>
      </c>
      <c r="J720" s="716">
        <v>40</v>
      </c>
    </row>
    <row r="721" spans="1:10" s="287" customFormat="1" ht="30" x14ac:dyDescent="0.25">
      <c r="A721" s="431" t="s">
        <v>1219</v>
      </c>
      <c r="B721" s="426" t="s">
        <v>180</v>
      </c>
      <c r="C721" s="430" t="s">
        <v>2347</v>
      </c>
      <c r="D721" s="618" t="s">
        <v>2560</v>
      </c>
      <c r="E721" s="407" t="s">
        <v>1155</v>
      </c>
      <c r="F721" s="426">
        <v>365</v>
      </c>
      <c r="G721" s="427">
        <f>SUMIF(USEDRCT_Camping!C:C,INVENTORY!C:C,USEDRCT_Camping!R:R)</f>
        <v>152.25</v>
      </c>
      <c r="H721" s="426">
        <v>154</v>
      </c>
      <c r="I721" s="428">
        <f t="shared" si="11"/>
        <v>0.42191780821917807</v>
      </c>
      <c r="J721" s="716">
        <v>40</v>
      </c>
    </row>
    <row r="722" spans="1:10" s="287" customFormat="1" ht="30" x14ac:dyDescent="0.25">
      <c r="A722" s="431" t="s">
        <v>1219</v>
      </c>
      <c r="B722" s="426" t="s">
        <v>181</v>
      </c>
      <c r="C722" s="430" t="s">
        <v>2348</v>
      </c>
      <c r="D722" s="618" t="s">
        <v>2560</v>
      </c>
      <c r="E722" s="407" t="s">
        <v>1155</v>
      </c>
      <c r="F722" s="426">
        <v>365</v>
      </c>
      <c r="G722" s="427">
        <f>SUMIF(USEDRCT_Camping!C:C,INVENTORY!C:C,USEDRCT_Camping!R:R)</f>
        <v>171.5</v>
      </c>
      <c r="H722" s="426">
        <v>177</v>
      </c>
      <c r="I722" s="428">
        <f t="shared" si="11"/>
        <v>0.48493150684931507</v>
      </c>
      <c r="J722" s="716">
        <v>40</v>
      </c>
    </row>
    <row r="723" spans="1:10" s="287" customFormat="1" ht="30" x14ac:dyDescent="0.25">
      <c r="A723" s="431" t="s">
        <v>1219</v>
      </c>
      <c r="B723" s="426" t="s">
        <v>182</v>
      </c>
      <c r="C723" s="430" t="s">
        <v>2349</v>
      </c>
      <c r="D723" s="618" t="s">
        <v>2560</v>
      </c>
      <c r="E723" s="407" t="s">
        <v>1155</v>
      </c>
      <c r="F723" s="426">
        <v>365</v>
      </c>
      <c r="G723" s="427">
        <f>SUMIF(USEDRCT_Camping!C:C,INVENTORY!C:C,USEDRCT_Camping!R:R)</f>
        <v>142.41666666666666</v>
      </c>
      <c r="H723" s="426">
        <v>170</v>
      </c>
      <c r="I723" s="428">
        <f t="shared" si="11"/>
        <v>0.46575342465753422</v>
      </c>
      <c r="J723" s="716">
        <v>40</v>
      </c>
    </row>
    <row r="724" spans="1:10" s="287" customFormat="1" ht="30" x14ac:dyDescent="0.25">
      <c r="A724" s="431" t="s">
        <v>1219</v>
      </c>
      <c r="B724" s="426" t="s">
        <v>183</v>
      </c>
      <c r="C724" s="430" t="s">
        <v>2350</v>
      </c>
      <c r="D724" s="618" t="s">
        <v>2560</v>
      </c>
      <c r="E724" s="407" t="s">
        <v>1155</v>
      </c>
      <c r="F724" s="426">
        <v>365</v>
      </c>
      <c r="G724" s="427">
        <f>SUMIF(USEDRCT_Camping!C:C,INVENTORY!C:C,USEDRCT_Camping!R:R)</f>
        <v>171.41666666666666</v>
      </c>
      <c r="H724" s="426">
        <v>188</v>
      </c>
      <c r="I724" s="428">
        <f t="shared" si="11"/>
        <v>0.51506849315068493</v>
      </c>
      <c r="J724" s="716">
        <v>40</v>
      </c>
    </row>
    <row r="725" spans="1:10" s="287" customFormat="1" ht="30" x14ac:dyDescent="0.25">
      <c r="A725" s="431" t="s">
        <v>1219</v>
      </c>
      <c r="B725" s="426" t="s">
        <v>184</v>
      </c>
      <c r="C725" s="430" t="s">
        <v>2351</v>
      </c>
      <c r="D725" s="618" t="s">
        <v>2560</v>
      </c>
      <c r="E725" s="407" t="s">
        <v>1155</v>
      </c>
      <c r="F725" s="426">
        <v>365</v>
      </c>
      <c r="G725" s="427">
        <f>SUMIF(USEDRCT_Camping!C:C,INVENTORY!C:C,USEDRCT_Camping!R:R)</f>
        <v>169.25</v>
      </c>
      <c r="H725" s="426">
        <v>150</v>
      </c>
      <c r="I725" s="428">
        <f t="shared" si="11"/>
        <v>0.41095890410958902</v>
      </c>
      <c r="J725" s="716">
        <v>40</v>
      </c>
    </row>
    <row r="726" spans="1:10" s="287" customFormat="1" ht="30" x14ac:dyDescent="0.25">
      <c r="A726" s="431" t="s">
        <v>1219</v>
      </c>
      <c r="B726" s="426" t="s">
        <v>185</v>
      </c>
      <c r="C726" s="430" t="s">
        <v>2352</v>
      </c>
      <c r="D726" s="618" t="s">
        <v>2560</v>
      </c>
      <c r="E726" s="407" t="s">
        <v>1155</v>
      </c>
      <c r="F726" s="426">
        <v>365</v>
      </c>
      <c r="G726" s="427">
        <f>SUMIF(USEDRCT_Camping!C:C,INVENTORY!C:C,USEDRCT_Camping!R:R)</f>
        <v>171</v>
      </c>
      <c r="H726" s="426">
        <v>175</v>
      </c>
      <c r="I726" s="428">
        <f t="shared" si="11"/>
        <v>0.47945205479452052</v>
      </c>
      <c r="J726" s="716">
        <v>40</v>
      </c>
    </row>
    <row r="727" spans="1:10" s="287" customFormat="1" ht="30" x14ac:dyDescent="0.25">
      <c r="A727" s="431" t="s">
        <v>1219</v>
      </c>
      <c r="B727" s="426" t="s">
        <v>186</v>
      </c>
      <c r="C727" s="430" t="s">
        <v>2353</v>
      </c>
      <c r="D727" s="618" t="s">
        <v>2560</v>
      </c>
      <c r="E727" s="407" t="s">
        <v>1155</v>
      </c>
      <c r="F727" s="426">
        <v>365</v>
      </c>
      <c r="G727" s="427">
        <f>SUMIF(USEDRCT_Camping!C:C,INVENTORY!C:C,USEDRCT_Camping!R:R)</f>
        <v>209.83333333333334</v>
      </c>
      <c r="H727" s="426">
        <v>234</v>
      </c>
      <c r="I727" s="428">
        <f t="shared" si="11"/>
        <v>0.64109589041095894</v>
      </c>
      <c r="J727" s="716">
        <v>40</v>
      </c>
    </row>
    <row r="728" spans="1:10" s="287" customFormat="1" ht="30" x14ac:dyDescent="0.25">
      <c r="A728" s="431" t="s">
        <v>1219</v>
      </c>
      <c r="B728" s="426" t="s">
        <v>187</v>
      </c>
      <c r="C728" s="430" t="s">
        <v>2354</v>
      </c>
      <c r="D728" s="618" t="s">
        <v>2560</v>
      </c>
      <c r="E728" s="407" t="s">
        <v>1155</v>
      </c>
      <c r="F728" s="426">
        <v>365</v>
      </c>
      <c r="G728" s="427">
        <f>SUMIF(USEDRCT_Camping!C:C,INVENTORY!C:C,USEDRCT_Camping!R:R)</f>
        <v>253.08333333333334</v>
      </c>
      <c r="H728" s="426">
        <v>181</v>
      </c>
      <c r="I728" s="428">
        <f t="shared" si="11"/>
        <v>0.49589041095890413</v>
      </c>
      <c r="J728" s="716">
        <v>40</v>
      </c>
    </row>
    <row r="729" spans="1:10" s="287" customFormat="1" ht="30" x14ac:dyDescent="0.25">
      <c r="A729" s="431" t="s">
        <v>1219</v>
      </c>
      <c r="B729" s="426" t="s">
        <v>188</v>
      </c>
      <c r="C729" s="430" t="s">
        <v>2355</v>
      </c>
      <c r="D729" s="618" t="s">
        <v>2560</v>
      </c>
      <c r="E729" s="407" t="s">
        <v>1155</v>
      </c>
      <c r="F729" s="426">
        <v>365</v>
      </c>
      <c r="G729" s="427">
        <f>SUMIF(USEDRCT_Camping!C:C,INVENTORY!C:C,USEDRCT_Camping!R:R)</f>
        <v>163.66666666666666</v>
      </c>
      <c r="H729" s="426">
        <v>186</v>
      </c>
      <c r="I729" s="428">
        <f t="shared" si="11"/>
        <v>0.50958904109589043</v>
      </c>
      <c r="J729" s="716">
        <v>40</v>
      </c>
    </row>
    <row r="730" spans="1:10" s="287" customFormat="1" ht="30" x14ac:dyDescent="0.25">
      <c r="A730" s="431" t="s">
        <v>1219</v>
      </c>
      <c r="B730" s="426" t="s">
        <v>189</v>
      </c>
      <c r="C730" s="430" t="s">
        <v>2356</v>
      </c>
      <c r="D730" s="618" t="s">
        <v>2560</v>
      </c>
      <c r="E730" s="407" t="s">
        <v>1155</v>
      </c>
      <c r="F730" s="426">
        <v>365</v>
      </c>
      <c r="G730" s="427">
        <f>SUMIF(USEDRCT_Camping!C:C,INVENTORY!C:C,USEDRCT_Camping!R:R)</f>
        <v>139.16666666666666</v>
      </c>
      <c r="H730" s="426">
        <v>174</v>
      </c>
      <c r="I730" s="428">
        <f t="shared" si="11"/>
        <v>0.47671232876712327</v>
      </c>
      <c r="J730" s="716">
        <v>40</v>
      </c>
    </row>
    <row r="731" spans="1:10" s="287" customFormat="1" ht="30" x14ac:dyDescent="0.25">
      <c r="A731" s="431" t="s">
        <v>1219</v>
      </c>
      <c r="B731" s="426" t="s">
        <v>191</v>
      </c>
      <c r="C731" s="430" t="s">
        <v>2357</v>
      </c>
      <c r="D731" s="618" t="s">
        <v>2560</v>
      </c>
      <c r="E731" s="407" t="s">
        <v>1155</v>
      </c>
      <c r="F731" s="426">
        <v>365</v>
      </c>
      <c r="G731" s="427">
        <f>SUMIF(USEDRCT_Camping!C:C,INVENTORY!C:C,USEDRCT_Camping!R:R)</f>
        <v>215.16666666666666</v>
      </c>
      <c r="H731" s="426">
        <v>218</v>
      </c>
      <c r="I731" s="428">
        <f t="shared" si="11"/>
        <v>0.59726027397260273</v>
      </c>
      <c r="J731" s="716">
        <v>40</v>
      </c>
    </row>
    <row r="732" spans="1:10" s="287" customFormat="1" ht="30" x14ac:dyDescent="0.25">
      <c r="A732" s="431" t="s">
        <v>1219</v>
      </c>
      <c r="B732" s="426" t="s">
        <v>192</v>
      </c>
      <c r="C732" s="430" t="s">
        <v>2358</v>
      </c>
      <c r="D732" s="618" t="s">
        <v>2560</v>
      </c>
      <c r="E732" s="407" t="s">
        <v>1155</v>
      </c>
      <c r="F732" s="426">
        <v>365</v>
      </c>
      <c r="G732" s="427">
        <f>SUMIF(USEDRCT_Camping!C:C,INVENTORY!C:C,USEDRCT_Camping!R:R)</f>
        <v>172.83333333333334</v>
      </c>
      <c r="H732" s="426">
        <v>182</v>
      </c>
      <c r="I732" s="428">
        <f t="shared" si="11"/>
        <v>0.49863013698630138</v>
      </c>
      <c r="J732" s="716">
        <v>40</v>
      </c>
    </row>
    <row r="733" spans="1:10" s="287" customFormat="1" ht="30" x14ac:dyDescent="0.25">
      <c r="A733" s="431" t="s">
        <v>1219</v>
      </c>
      <c r="B733" s="426" t="s">
        <v>195</v>
      </c>
      <c r="C733" s="430" t="s">
        <v>2361</v>
      </c>
      <c r="D733" s="618" t="s">
        <v>2560</v>
      </c>
      <c r="E733" s="407" t="s">
        <v>1155</v>
      </c>
      <c r="F733" s="426">
        <v>365</v>
      </c>
      <c r="G733" s="427">
        <f>SUMIF(USEDRCT_Camping!C:C,INVENTORY!C:C,USEDRCT_Camping!R:R)</f>
        <v>150.5</v>
      </c>
      <c r="H733" s="426">
        <v>147</v>
      </c>
      <c r="I733" s="428">
        <f t="shared" si="11"/>
        <v>0.40273972602739727</v>
      </c>
      <c r="J733" s="716">
        <v>40</v>
      </c>
    </row>
    <row r="734" spans="1:10" s="287" customFormat="1" ht="30" x14ac:dyDescent="0.25">
      <c r="A734" s="431" t="s">
        <v>1219</v>
      </c>
      <c r="B734" s="426" t="s">
        <v>196</v>
      </c>
      <c r="C734" s="430" t="s">
        <v>2362</v>
      </c>
      <c r="D734" s="618" t="s">
        <v>2560</v>
      </c>
      <c r="E734" s="407" t="s">
        <v>1155</v>
      </c>
      <c r="F734" s="426">
        <v>365</v>
      </c>
      <c r="G734" s="427">
        <f>SUMIF(USEDRCT_Camping!C:C,INVENTORY!C:C,USEDRCT_Camping!R:R)</f>
        <v>110.08333333333333</v>
      </c>
      <c r="H734" s="426">
        <v>161</v>
      </c>
      <c r="I734" s="428">
        <f t="shared" si="11"/>
        <v>0.44109589041095892</v>
      </c>
      <c r="J734" s="716">
        <v>40</v>
      </c>
    </row>
    <row r="735" spans="1:10" s="287" customFormat="1" ht="30" x14ac:dyDescent="0.25">
      <c r="A735" s="431" t="s">
        <v>1219</v>
      </c>
      <c r="B735" s="426" t="s">
        <v>197</v>
      </c>
      <c r="C735" s="430" t="s">
        <v>2363</v>
      </c>
      <c r="D735" s="618" t="s">
        <v>2560</v>
      </c>
      <c r="E735" s="407" t="s">
        <v>1155</v>
      </c>
      <c r="F735" s="426">
        <v>365</v>
      </c>
      <c r="G735" s="427">
        <f>SUMIF(USEDRCT_Camping!C:C,INVENTORY!C:C,USEDRCT_Camping!R:R)</f>
        <v>229.16666666666666</v>
      </c>
      <c r="H735" s="426">
        <v>153</v>
      </c>
      <c r="I735" s="428">
        <f t="shared" si="11"/>
        <v>0.41917808219178082</v>
      </c>
      <c r="J735" s="716">
        <v>40</v>
      </c>
    </row>
    <row r="736" spans="1:10" s="287" customFormat="1" ht="30" x14ac:dyDescent="0.25">
      <c r="A736" s="431" t="s">
        <v>1219</v>
      </c>
      <c r="B736" s="426" t="s">
        <v>198</v>
      </c>
      <c r="C736" s="430" t="s">
        <v>2364</v>
      </c>
      <c r="D736" s="618" t="s">
        <v>2560</v>
      </c>
      <c r="E736" s="407" t="s">
        <v>1155</v>
      </c>
      <c r="F736" s="426">
        <v>365</v>
      </c>
      <c r="G736" s="427">
        <f>SUMIF(USEDRCT_Camping!C:C,INVENTORY!C:C,USEDRCT_Camping!R:R)</f>
        <v>200.41666666666666</v>
      </c>
      <c r="H736" s="426">
        <v>180</v>
      </c>
      <c r="I736" s="428">
        <f t="shared" si="11"/>
        <v>0.49315068493150682</v>
      </c>
      <c r="J736" s="716">
        <v>40</v>
      </c>
    </row>
    <row r="737" spans="1:10" s="287" customFormat="1" ht="30" x14ac:dyDescent="0.25">
      <c r="A737" s="431" t="s">
        <v>1219</v>
      </c>
      <c r="B737" s="426" t="s">
        <v>199</v>
      </c>
      <c r="C737" s="430" t="s">
        <v>2365</v>
      </c>
      <c r="D737" s="618" t="s">
        <v>2560</v>
      </c>
      <c r="E737" s="407" t="s">
        <v>1155</v>
      </c>
      <c r="F737" s="426">
        <v>365</v>
      </c>
      <c r="G737" s="427">
        <f>SUMIF(USEDRCT_Camping!C:C,INVENTORY!C:C,USEDRCT_Camping!R:R)</f>
        <v>208.5</v>
      </c>
      <c r="H737" s="426">
        <v>177</v>
      </c>
      <c r="I737" s="428">
        <f t="shared" si="11"/>
        <v>0.48493150684931507</v>
      </c>
      <c r="J737" s="716">
        <v>40</v>
      </c>
    </row>
    <row r="738" spans="1:10" s="287" customFormat="1" ht="30" x14ac:dyDescent="0.25">
      <c r="A738" s="431" t="s">
        <v>1219</v>
      </c>
      <c r="B738" s="426" t="s">
        <v>200</v>
      </c>
      <c r="C738" s="430" t="s">
        <v>2366</v>
      </c>
      <c r="D738" s="618" t="s">
        <v>2560</v>
      </c>
      <c r="E738" s="407" t="s">
        <v>1155</v>
      </c>
      <c r="F738" s="426">
        <v>365</v>
      </c>
      <c r="G738" s="427">
        <f>SUMIF(USEDRCT_Camping!C:C,INVENTORY!C:C,USEDRCT_Camping!R:R)</f>
        <v>130.91666666666666</v>
      </c>
      <c r="H738" s="426">
        <v>174</v>
      </c>
      <c r="I738" s="428">
        <f t="shared" si="11"/>
        <v>0.47671232876712327</v>
      </c>
      <c r="J738" s="716">
        <v>40</v>
      </c>
    </row>
    <row r="739" spans="1:10" s="287" customFormat="1" ht="30" x14ac:dyDescent="0.25">
      <c r="A739" s="431" t="s">
        <v>1219</v>
      </c>
      <c r="B739" s="426" t="s">
        <v>202</v>
      </c>
      <c r="C739" s="430" t="s">
        <v>2367</v>
      </c>
      <c r="D739" s="618" t="s">
        <v>2560</v>
      </c>
      <c r="E739" s="407" t="s">
        <v>1155</v>
      </c>
      <c r="F739" s="426">
        <v>365</v>
      </c>
      <c r="G739" s="427">
        <f>SUMIF(USEDRCT_Camping!C:C,INVENTORY!C:C,USEDRCT_Camping!R:R)</f>
        <v>212.33333333333334</v>
      </c>
      <c r="H739" s="426">
        <v>203</v>
      </c>
      <c r="I739" s="428">
        <f t="shared" si="11"/>
        <v>0.55616438356164388</v>
      </c>
      <c r="J739" s="716">
        <v>40</v>
      </c>
    </row>
    <row r="740" spans="1:10" s="287" customFormat="1" ht="30" x14ac:dyDescent="0.25">
      <c r="A740" s="431" t="s">
        <v>1219</v>
      </c>
      <c r="B740" s="426" t="s">
        <v>203</v>
      </c>
      <c r="C740" s="430" t="s">
        <v>2368</v>
      </c>
      <c r="D740" s="618" t="s">
        <v>2560</v>
      </c>
      <c r="E740" s="407" t="s">
        <v>1155</v>
      </c>
      <c r="F740" s="426">
        <v>365</v>
      </c>
      <c r="G740" s="427">
        <f>SUMIF(USEDRCT_Camping!C:C,INVENTORY!C:C,USEDRCT_Camping!R:R)</f>
        <v>140.5</v>
      </c>
      <c r="H740" s="426">
        <v>221</v>
      </c>
      <c r="I740" s="428">
        <f t="shared" si="11"/>
        <v>0.60547945205479448</v>
      </c>
      <c r="J740" s="716">
        <v>40</v>
      </c>
    </row>
    <row r="741" spans="1:10" s="287" customFormat="1" ht="30" x14ac:dyDescent="0.25">
      <c r="A741" s="431" t="s">
        <v>1219</v>
      </c>
      <c r="B741" s="426" t="s">
        <v>204</v>
      </c>
      <c r="C741" s="430" t="s">
        <v>2369</v>
      </c>
      <c r="D741" s="618" t="s">
        <v>2560</v>
      </c>
      <c r="E741" s="407" t="s">
        <v>1155</v>
      </c>
      <c r="F741" s="426">
        <v>365</v>
      </c>
      <c r="G741" s="427">
        <f>SUMIF(USEDRCT_Camping!C:C,INVENTORY!C:C,USEDRCT_Camping!R:R)</f>
        <v>146.91666666666666</v>
      </c>
      <c r="H741" s="426">
        <v>203</v>
      </c>
      <c r="I741" s="428">
        <f t="shared" si="11"/>
        <v>0.55616438356164388</v>
      </c>
      <c r="J741" s="716">
        <v>40</v>
      </c>
    </row>
    <row r="742" spans="1:10" s="287" customFormat="1" ht="30" x14ac:dyDescent="0.25">
      <c r="A742" s="431" t="s">
        <v>1219</v>
      </c>
      <c r="B742" s="426" t="s">
        <v>205</v>
      </c>
      <c r="C742" s="430" t="s">
        <v>2370</v>
      </c>
      <c r="D742" s="618" t="s">
        <v>2560</v>
      </c>
      <c r="E742" s="407" t="s">
        <v>1155</v>
      </c>
      <c r="F742" s="426">
        <v>365</v>
      </c>
      <c r="G742" s="427">
        <f>SUMIF(USEDRCT_Camping!C:C,INVENTORY!C:C,USEDRCT_Camping!R:R)</f>
        <v>158.25</v>
      </c>
      <c r="H742" s="426">
        <v>196</v>
      </c>
      <c r="I742" s="428">
        <f t="shared" si="11"/>
        <v>0.53698630136986303</v>
      </c>
      <c r="J742" s="716">
        <v>40</v>
      </c>
    </row>
    <row r="743" spans="1:10" s="287" customFormat="1" ht="30" x14ac:dyDescent="0.25">
      <c r="A743" s="431" t="s">
        <v>1219</v>
      </c>
      <c r="B743" s="426" t="s">
        <v>206</v>
      </c>
      <c r="C743" s="430" t="s">
        <v>2371</v>
      </c>
      <c r="D743" s="618" t="s">
        <v>2560</v>
      </c>
      <c r="E743" s="407" t="s">
        <v>1155</v>
      </c>
      <c r="F743" s="426">
        <v>365</v>
      </c>
      <c r="G743" s="427">
        <f>SUMIF(USEDRCT_Camping!C:C,INVENTORY!C:C,USEDRCT_Camping!R:R)</f>
        <v>154.83333333333334</v>
      </c>
      <c r="H743" s="426">
        <v>65</v>
      </c>
      <c r="I743" s="428">
        <f t="shared" si="11"/>
        <v>0.17808219178082191</v>
      </c>
      <c r="J743" s="716">
        <v>40</v>
      </c>
    </row>
    <row r="744" spans="1:10" s="287" customFormat="1" ht="30" x14ac:dyDescent="0.25">
      <c r="A744" s="431" t="s">
        <v>1219</v>
      </c>
      <c r="B744" s="426" t="s">
        <v>207</v>
      </c>
      <c r="C744" s="430" t="s">
        <v>2372</v>
      </c>
      <c r="D744" s="618" t="s">
        <v>2560</v>
      </c>
      <c r="E744" s="407" t="s">
        <v>1155</v>
      </c>
      <c r="F744" s="426">
        <v>365</v>
      </c>
      <c r="G744" s="427">
        <f>SUMIF(USEDRCT_Camping!C:C,INVENTORY!C:C,USEDRCT_Camping!R:R)</f>
        <v>156.91666666666666</v>
      </c>
      <c r="H744" s="426">
        <v>197</v>
      </c>
      <c r="I744" s="428">
        <f t="shared" si="11"/>
        <v>0.53972602739726028</v>
      </c>
      <c r="J744" s="716">
        <v>40</v>
      </c>
    </row>
    <row r="745" spans="1:10" s="287" customFormat="1" ht="30" x14ac:dyDescent="0.25">
      <c r="A745" s="431" t="s">
        <v>1219</v>
      </c>
      <c r="B745" s="426" t="s">
        <v>210</v>
      </c>
      <c r="C745" s="430" t="s">
        <v>2375</v>
      </c>
      <c r="D745" s="618" t="s">
        <v>2560</v>
      </c>
      <c r="E745" s="407" t="s">
        <v>1155</v>
      </c>
      <c r="F745" s="426">
        <v>365</v>
      </c>
      <c r="G745" s="427">
        <f>SUMIF(USEDRCT_Camping!C:C,INVENTORY!C:C,USEDRCT_Camping!R:R)</f>
        <v>132.25</v>
      </c>
      <c r="H745" s="426">
        <v>236</v>
      </c>
      <c r="I745" s="428">
        <f t="shared" si="11"/>
        <v>0.64657534246575343</v>
      </c>
      <c r="J745" s="716">
        <v>40</v>
      </c>
    </row>
    <row r="746" spans="1:10" s="287" customFormat="1" ht="30" x14ac:dyDescent="0.25">
      <c r="A746" s="431" t="s">
        <v>1219</v>
      </c>
      <c r="B746" s="426" t="s">
        <v>211</v>
      </c>
      <c r="C746" s="430" t="s">
        <v>2376</v>
      </c>
      <c r="D746" s="618" t="s">
        <v>2560</v>
      </c>
      <c r="E746" s="407" t="s">
        <v>1155</v>
      </c>
      <c r="F746" s="426">
        <v>365</v>
      </c>
      <c r="G746" s="427">
        <f>SUMIF(USEDRCT_Camping!C:C,INVENTORY!C:C,USEDRCT_Camping!R:R)</f>
        <v>152.25</v>
      </c>
      <c r="H746" s="426">
        <v>211</v>
      </c>
      <c r="I746" s="428">
        <f t="shared" si="11"/>
        <v>0.57808219178082187</v>
      </c>
      <c r="J746" s="716">
        <v>40</v>
      </c>
    </row>
    <row r="747" spans="1:10" s="287" customFormat="1" ht="30" x14ac:dyDescent="0.25">
      <c r="A747" s="431" t="s">
        <v>1219</v>
      </c>
      <c r="B747" s="426" t="s">
        <v>213</v>
      </c>
      <c r="C747" s="430" t="s">
        <v>2377</v>
      </c>
      <c r="D747" s="618" t="s">
        <v>2560</v>
      </c>
      <c r="E747" s="407" t="s">
        <v>1155</v>
      </c>
      <c r="F747" s="426">
        <v>365</v>
      </c>
      <c r="G747" s="427">
        <f>SUMIF(USEDRCT_Camping!C:C,INVENTORY!C:C,USEDRCT_Camping!R:R)</f>
        <v>85.583333333333329</v>
      </c>
      <c r="H747" s="426">
        <v>186</v>
      </c>
      <c r="I747" s="428">
        <f t="shared" si="11"/>
        <v>0.50958904109589043</v>
      </c>
      <c r="J747" s="716">
        <v>40</v>
      </c>
    </row>
    <row r="748" spans="1:10" s="287" customFormat="1" ht="30" x14ac:dyDescent="0.25">
      <c r="A748" s="431" t="s">
        <v>1219</v>
      </c>
      <c r="B748" s="426" t="s">
        <v>214</v>
      </c>
      <c r="C748" s="430" t="s">
        <v>2378</v>
      </c>
      <c r="D748" s="618" t="s">
        <v>2560</v>
      </c>
      <c r="E748" s="407" t="s">
        <v>1155</v>
      </c>
      <c r="F748" s="426">
        <v>365</v>
      </c>
      <c r="G748" s="427">
        <f>SUMIF(USEDRCT_Camping!C:C,INVENTORY!C:C,USEDRCT_Camping!R:R)</f>
        <v>87.166666666666671</v>
      </c>
      <c r="H748" s="426">
        <v>152</v>
      </c>
      <c r="I748" s="428">
        <f t="shared" si="11"/>
        <v>0.41643835616438357</v>
      </c>
      <c r="J748" s="716">
        <v>40</v>
      </c>
    </row>
    <row r="749" spans="1:10" s="287" customFormat="1" ht="30" x14ac:dyDescent="0.25">
      <c r="A749" s="431" t="s">
        <v>1219</v>
      </c>
      <c r="B749" s="426" t="s">
        <v>215</v>
      </c>
      <c r="C749" s="430" t="s">
        <v>2379</v>
      </c>
      <c r="D749" s="618" t="s">
        <v>2560</v>
      </c>
      <c r="E749" s="407" t="s">
        <v>1155</v>
      </c>
      <c r="F749" s="426">
        <v>365</v>
      </c>
      <c r="G749" s="427">
        <f>SUMIF(USEDRCT_Camping!C:C,INVENTORY!C:C,USEDRCT_Camping!R:R)</f>
        <v>151.41666666666666</v>
      </c>
      <c r="H749" s="426">
        <v>136</v>
      </c>
      <c r="I749" s="428">
        <f t="shared" si="11"/>
        <v>0.37260273972602742</v>
      </c>
      <c r="J749" s="716">
        <v>40</v>
      </c>
    </row>
    <row r="750" spans="1:10" s="287" customFormat="1" ht="30" x14ac:dyDescent="0.25">
      <c r="A750" s="431" t="s">
        <v>1219</v>
      </c>
      <c r="B750" s="426" t="s">
        <v>222</v>
      </c>
      <c r="C750" s="430" t="s">
        <v>2384</v>
      </c>
      <c r="D750" s="618" t="s">
        <v>2560</v>
      </c>
      <c r="E750" s="407" t="s">
        <v>1155</v>
      </c>
      <c r="F750" s="426">
        <v>365</v>
      </c>
      <c r="G750" s="427">
        <f>SUMIF(USEDRCT_Camping!C:C,INVENTORY!C:C,USEDRCT_Camping!R:R)</f>
        <v>173.41666666666666</v>
      </c>
      <c r="H750" s="426">
        <v>209</v>
      </c>
      <c r="I750" s="428">
        <f t="shared" si="11"/>
        <v>0.57260273972602738</v>
      </c>
      <c r="J750" s="716">
        <v>40</v>
      </c>
    </row>
    <row r="751" spans="1:10" s="287" customFormat="1" ht="30" x14ac:dyDescent="0.25">
      <c r="A751" s="431" t="s">
        <v>1219</v>
      </c>
      <c r="B751" s="426" t="s">
        <v>224</v>
      </c>
      <c r="C751" s="430" t="s">
        <v>2385</v>
      </c>
      <c r="D751" s="618" t="s">
        <v>2560</v>
      </c>
      <c r="E751" s="407" t="s">
        <v>1155</v>
      </c>
      <c r="F751" s="426">
        <v>365</v>
      </c>
      <c r="G751" s="427">
        <f>SUMIF(USEDRCT_Camping!C:C,INVENTORY!C:C,USEDRCT_Camping!R:R)</f>
        <v>120.25</v>
      </c>
      <c r="H751" s="426">
        <v>163</v>
      </c>
      <c r="I751" s="428">
        <f t="shared" si="11"/>
        <v>0.44657534246575342</v>
      </c>
      <c r="J751" s="716">
        <v>40</v>
      </c>
    </row>
    <row r="752" spans="1:10" s="287" customFormat="1" ht="30" x14ac:dyDescent="0.25">
      <c r="A752" s="431" t="s">
        <v>1219</v>
      </c>
      <c r="B752" s="426" t="s">
        <v>225</v>
      </c>
      <c r="C752" s="430" t="s">
        <v>2386</v>
      </c>
      <c r="D752" s="618" t="s">
        <v>2560</v>
      </c>
      <c r="E752" s="407" t="s">
        <v>1155</v>
      </c>
      <c r="F752" s="426">
        <v>365</v>
      </c>
      <c r="G752" s="427">
        <f>SUMIF(USEDRCT_Camping!C:C,INVENTORY!C:C,USEDRCT_Camping!R:R)</f>
        <v>137.08333333333334</v>
      </c>
      <c r="H752" s="426">
        <v>146</v>
      </c>
      <c r="I752" s="428">
        <f t="shared" si="11"/>
        <v>0.4</v>
      </c>
      <c r="J752" s="716">
        <v>40</v>
      </c>
    </row>
    <row r="753" spans="1:10" s="287" customFormat="1" ht="30" x14ac:dyDescent="0.25">
      <c r="A753" s="431" t="s">
        <v>1219</v>
      </c>
      <c r="B753" s="426" t="s">
        <v>284</v>
      </c>
      <c r="C753" s="430" t="s">
        <v>2387</v>
      </c>
      <c r="D753" s="618" t="s">
        <v>2560</v>
      </c>
      <c r="E753" s="407" t="s">
        <v>1155</v>
      </c>
      <c r="F753" s="426">
        <v>365</v>
      </c>
      <c r="G753" s="427">
        <f>SUMIF(USEDRCT_Camping!C:C,INVENTORY!C:C,USEDRCT_Camping!R:R)</f>
        <v>117.66666666666667</v>
      </c>
      <c r="H753" s="426">
        <v>157</v>
      </c>
      <c r="I753" s="428">
        <f t="shared" si="11"/>
        <v>0.43013698630136987</v>
      </c>
      <c r="J753" s="716">
        <v>40</v>
      </c>
    </row>
    <row r="754" spans="1:10" s="287" customFormat="1" ht="30" x14ac:dyDescent="0.25">
      <c r="A754" s="431" t="s">
        <v>1219</v>
      </c>
      <c r="B754" s="426" t="s">
        <v>285</v>
      </c>
      <c r="C754" s="430" t="s">
        <v>2388</v>
      </c>
      <c r="D754" s="618" t="s">
        <v>2560</v>
      </c>
      <c r="E754" s="407" t="s">
        <v>1155</v>
      </c>
      <c r="F754" s="426">
        <v>365</v>
      </c>
      <c r="G754" s="427">
        <f>SUMIF(USEDRCT_Camping!C:C,INVENTORY!C:C,USEDRCT_Camping!R:R)</f>
        <v>111.58333333333333</v>
      </c>
      <c r="H754" s="426">
        <v>143</v>
      </c>
      <c r="I754" s="428">
        <f t="shared" si="11"/>
        <v>0.39178082191780822</v>
      </c>
      <c r="J754" s="716">
        <v>40</v>
      </c>
    </row>
    <row r="755" spans="1:10" s="287" customFormat="1" ht="30" x14ac:dyDescent="0.25">
      <c r="A755" s="431" t="s">
        <v>1219</v>
      </c>
      <c r="B755" s="426" t="s">
        <v>286</v>
      </c>
      <c r="C755" s="430" t="s">
        <v>2389</v>
      </c>
      <c r="D755" s="618" t="s">
        <v>2560</v>
      </c>
      <c r="E755" s="407" t="s">
        <v>1155</v>
      </c>
      <c r="F755" s="426">
        <v>365</v>
      </c>
      <c r="G755" s="427">
        <f>SUMIF(USEDRCT_Camping!C:C,INVENTORY!C:C,USEDRCT_Camping!R:R)</f>
        <v>135.91666666666666</v>
      </c>
      <c r="H755" s="426">
        <v>171</v>
      </c>
      <c r="I755" s="428">
        <f t="shared" si="11"/>
        <v>0.46849315068493153</v>
      </c>
      <c r="J755" s="716">
        <v>40</v>
      </c>
    </row>
    <row r="756" spans="1:10" s="287" customFormat="1" ht="30" x14ac:dyDescent="0.25">
      <c r="A756" s="431" t="s">
        <v>1219</v>
      </c>
      <c r="B756" s="426" t="s">
        <v>287</v>
      </c>
      <c r="C756" s="430" t="s">
        <v>2390</v>
      </c>
      <c r="D756" s="618" t="s">
        <v>2560</v>
      </c>
      <c r="E756" s="407" t="s">
        <v>1155</v>
      </c>
      <c r="F756" s="426">
        <v>365</v>
      </c>
      <c r="G756" s="427">
        <f>SUMIF(USEDRCT_Camping!C:C,INVENTORY!C:C,USEDRCT_Camping!R:R)</f>
        <v>117.16666666666667</v>
      </c>
      <c r="H756" s="426">
        <v>172</v>
      </c>
      <c r="I756" s="428">
        <f t="shared" si="11"/>
        <v>0.47123287671232877</v>
      </c>
      <c r="J756" s="716">
        <v>40</v>
      </c>
    </row>
    <row r="757" spans="1:10" s="287" customFormat="1" ht="30" x14ac:dyDescent="0.25">
      <c r="A757" s="431" t="s">
        <v>1219</v>
      </c>
      <c r="B757" s="426" t="s">
        <v>288</v>
      </c>
      <c r="C757" s="430" t="s">
        <v>2391</v>
      </c>
      <c r="D757" s="618" t="s">
        <v>2560</v>
      </c>
      <c r="E757" s="407" t="s">
        <v>1155</v>
      </c>
      <c r="F757" s="426">
        <v>365</v>
      </c>
      <c r="G757" s="427">
        <f>SUMIF(USEDRCT_Camping!C:C,INVENTORY!C:C,USEDRCT_Camping!R:R)</f>
        <v>74.416666666666671</v>
      </c>
      <c r="H757" s="426">
        <v>40</v>
      </c>
      <c r="I757" s="428">
        <f t="shared" si="11"/>
        <v>0.1095890410958904</v>
      </c>
      <c r="J757" s="716">
        <v>40</v>
      </c>
    </row>
    <row r="758" spans="1:10" s="287" customFormat="1" ht="30" x14ac:dyDescent="0.25">
      <c r="A758" s="431" t="s">
        <v>1219</v>
      </c>
      <c r="B758" s="426" t="s">
        <v>289</v>
      </c>
      <c r="C758" s="430" t="s">
        <v>2392</v>
      </c>
      <c r="D758" s="618" t="s">
        <v>2560</v>
      </c>
      <c r="E758" s="407" t="s">
        <v>1155</v>
      </c>
      <c r="F758" s="426">
        <v>365</v>
      </c>
      <c r="G758" s="427">
        <f>SUMIF(USEDRCT_Camping!C:C,INVENTORY!C:C,USEDRCT_Camping!R:R)</f>
        <v>151.58333333333334</v>
      </c>
      <c r="H758" s="426">
        <v>183</v>
      </c>
      <c r="I758" s="428">
        <f t="shared" si="11"/>
        <v>0.50136986301369868</v>
      </c>
      <c r="J758" s="716">
        <v>40</v>
      </c>
    </row>
    <row r="759" spans="1:10" s="287" customFormat="1" ht="30" x14ac:dyDescent="0.25">
      <c r="A759" s="431" t="s">
        <v>1219</v>
      </c>
      <c r="B759" s="426" t="s">
        <v>290</v>
      </c>
      <c r="C759" s="430" t="s">
        <v>2393</v>
      </c>
      <c r="D759" s="618" t="s">
        <v>2560</v>
      </c>
      <c r="E759" s="407" t="s">
        <v>1155</v>
      </c>
      <c r="F759" s="426">
        <v>365</v>
      </c>
      <c r="G759" s="427">
        <f>SUMIF(USEDRCT_Camping!C:C,INVENTORY!C:C,USEDRCT_Camping!R:R)</f>
        <v>74.583333333333329</v>
      </c>
      <c r="H759" s="426">
        <v>37</v>
      </c>
      <c r="I759" s="428">
        <f t="shared" si="11"/>
        <v>0.10136986301369863</v>
      </c>
      <c r="J759" s="716">
        <v>40</v>
      </c>
    </row>
    <row r="760" spans="1:10" s="287" customFormat="1" ht="30" x14ac:dyDescent="0.25">
      <c r="A760" s="431" t="s">
        <v>1219</v>
      </c>
      <c r="B760" s="426" t="s">
        <v>291</v>
      </c>
      <c r="C760" s="430" t="s">
        <v>2394</v>
      </c>
      <c r="D760" s="618" t="s">
        <v>2560</v>
      </c>
      <c r="E760" s="407" t="s">
        <v>1155</v>
      </c>
      <c r="F760" s="426">
        <v>365</v>
      </c>
      <c r="G760" s="427">
        <f>SUMIF(USEDRCT_Camping!C:C,INVENTORY!C:C,USEDRCT_Camping!R:R)</f>
        <v>145.91666666666666</v>
      </c>
      <c r="H760" s="426">
        <v>196</v>
      </c>
      <c r="I760" s="428">
        <f t="shared" si="11"/>
        <v>0.53698630136986303</v>
      </c>
      <c r="J760" s="716">
        <v>40</v>
      </c>
    </row>
    <row r="761" spans="1:10" s="287" customFormat="1" x14ac:dyDescent="0.25">
      <c r="A761" s="431" t="s">
        <v>2523</v>
      </c>
      <c r="B761" s="620" t="s">
        <v>226</v>
      </c>
      <c r="C761" s="621" t="s">
        <v>1324</v>
      </c>
      <c r="D761" s="623" t="s">
        <v>2564</v>
      </c>
      <c r="E761" s="407" t="s">
        <v>2647</v>
      </c>
      <c r="F761" s="426">
        <v>365</v>
      </c>
      <c r="G761" s="427">
        <f>SUMIF(USEDRCT_Camping!C:C,INVENTORY!C:C,USEDRCT_Camping!R:R)</f>
        <v>56.6</v>
      </c>
      <c r="H761" s="620">
        <v>82</v>
      </c>
      <c r="I761" s="428">
        <f t="shared" si="11"/>
        <v>0.22465753424657534</v>
      </c>
      <c r="J761" s="716">
        <v>35</v>
      </c>
    </row>
    <row r="762" spans="1:10" s="287" customFormat="1" x14ac:dyDescent="0.25">
      <c r="A762" s="431" t="s">
        <v>2523</v>
      </c>
      <c r="B762" s="620" t="s">
        <v>227</v>
      </c>
      <c r="C762" s="621" t="s">
        <v>1325</v>
      </c>
      <c r="D762" s="623" t="s">
        <v>2564</v>
      </c>
      <c r="E762" s="407" t="s">
        <v>2647</v>
      </c>
      <c r="F762" s="426">
        <v>365</v>
      </c>
      <c r="G762" s="427">
        <f>SUMIF(USEDRCT_Camping!C:C,INVENTORY!C:C,USEDRCT_Camping!R:R)</f>
        <v>77.416666666666671</v>
      </c>
      <c r="H762" s="620">
        <v>92</v>
      </c>
      <c r="I762" s="428">
        <f t="shared" si="11"/>
        <v>0.25205479452054796</v>
      </c>
      <c r="J762" s="716">
        <v>35</v>
      </c>
    </row>
    <row r="763" spans="1:10" s="287" customFormat="1" x14ac:dyDescent="0.25">
      <c r="A763" s="431" t="s">
        <v>2523</v>
      </c>
      <c r="B763" s="620" t="s">
        <v>158</v>
      </c>
      <c r="C763" s="624" t="s">
        <v>1326</v>
      </c>
      <c r="D763" s="623" t="s">
        <v>2564</v>
      </c>
      <c r="E763" s="407" t="s">
        <v>2647</v>
      </c>
      <c r="F763" s="426">
        <v>365</v>
      </c>
      <c r="G763" s="427">
        <f>SUMIF(USEDRCT_Camping!C:C,INVENTORY!C:C,USEDRCT_Camping!R:R)</f>
        <v>64.818181818181813</v>
      </c>
      <c r="H763" s="620">
        <v>84</v>
      </c>
      <c r="I763" s="428">
        <f t="shared" si="11"/>
        <v>0.23013698630136986</v>
      </c>
      <c r="J763" s="716">
        <v>35</v>
      </c>
    </row>
    <row r="764" spans="1:10" s="287" customFormat="1" x14ac:dyDescent="0.25">
      <c r="A764" s="431" t="s">
        <v>2523</v>
      </c>
      <c r="B764" s="620" t="s">
        <v>160</v>
      </c>
      <c r="C764" s="621" t="s">
        <v>1328</v>
      </c>
      <c r="D764" s="623" t="s">
        <v>2564</v>
      </c>
      <c r="E764" s="407" t="s">
        <v>2647</v>
      </c>
      <c r="F764" s="426">
        <v>365</v>
      </c>
      <c r="G764" s="427">
        <f>SUMIF(USEDRCT_Camping!C:C,INVENTORY!C:C,USEDRCT_Camping!R:R)</f>
        <v>95.2</v>
      </c>
      <c r="H764" s="620">
        <v>105</v>
      </c>
      <c r="I764" s="428">
        <f t="shared" si="11"/>
        <v>0.28767123287671231</v>
      </c>
      <c r="J764" s="716">
        <v>35</v>
      </c>
    </row>
    <row r="765" spans="1:10" s="287" customFormat="1" x14ac:dyDescent="0.25">
      <c r="A765" s="431" t="s">
        <v>2523</v>
      </c>
      <c r="B765" s="620" t="s">
        <v>188</v>
      </c>
      <c r="C765" s="621" t="s">
        <v>1354</v>
      </c>
      <c r="D765" s="623" t="s">
        <v>2564</v>
      </c>
      <c r="E765" s="407" t="s">
        <v>2647</v>
      </c>
      <c r="F765" s="426">
        <v>365</v>
      </c>
      <c r="G765" s="427">
        <f>SUMIF(USEDRCT_Camping!C:C,INVENTORY!C:C,USEDRCT_Camping!R:R)</f>
        <v>35.6</v>
      </c>
      <c r="H765" s="620">
        <v>61</v>
      </c>
      <c r="I765" s="428">
        <f t="shared" si="11"/>
        <v>0.16712328767123288</v>
      </c>
      <c r="J765" s="716">
        <v>35</v>
      </c>
    </row>
    <row r="766" spans="1:10" s="287" customFormat="1" x14ac:dyDescent="0.25">
      <c r="A766" s="431" t="s">
        <v>2523</v>
      </c>
      <c r="B766" s="620" t="s">
        <v>189</v>
      </c>
      <c r="C766" s="621" t="s">
        <v>1355</v>
      </c>
      <c r="D766" s="623" t="s">
        <v>2564</v>
      </c>
      <c r="E766" s="407" t="s">
        <v>2647</v>
      </c>
      <c r="F766" s="426">
        <v>365</v>
      </c>
      <c r="G766" s="427">
        <f>SUMIF(USEDRCT_Camping!C:C,INVENTORY!C:C,USEDRCT_Camping!R:R)</f>
        <v>38</v>
      </c>
      <c r="H766" s="620">
        <v>62</v>
      </c>
      <c r="I766" s="428">
        <f t="shared" si="11"/>
        <v>0.16986301369863013</v>
      </c>
      <c r="J766" s="716">
        <v>35</v>
      </c>
    </row>
    <row r="767" spans="1:10" s="287" customFormat="1" x14ac:dyDescent="0.25">
      <c r="A767" s="431" t="s">
        <v>2523</v>
      </c>
      <c r="B767" s="620" t="s">
        <v>191</v>
      </c>
      <c r="C767" s="621" t="s">
        <v>1356</v>
      </c>
      <c r="D767" s="623" t="s">
        <v>2564</v>
      </c>
      <c r="E767" s="407" t="s">
        <v>2647</v>
      </c>
      <c r="F767" s="426">
        <v>365</v>
      </c>
      <c r="G767" s="427">
        <f>SUMIF(USEDRCT_Camping!C:C,INVENTORY!C:C,USEDRCT_Camping!R:R)</f>
        <v>44.545454545454547</v>
      </c>
      <c r="H767" s="620">
        <v>60</v>
      </c>
      <c r="I767" s="428">
        <f t="shared" si="11"/>
        <v>0.16438356164383561</v>
      </c>
      <c r="J767" s="716">
        <v>35</v>
      </c>
    </row>
    <row r="768" spans="1:10" s="287" customFormat="1" x14ac:dyDescent="0.25">
      <c r="A768" s="431" t="s">
        <v>2523</v>
      </c>
      <c r="B768" s="620" t="s">
        <v>192</v>
      </c>
      <c r="C768" s="621" t="s">
        <v>1357</v>
      </c>
      <c r="D768" s="623" t="s">
        <v>2564</v>
      </c>
      <c r="E768" s="407" t="s">
        <v>2647</v>
      </c>
      <c r="F768" s="426">
        <v>365</v>
      </c>
      <c r="G768" s="427">
        <f>SUMIF(USEDRCT_Camping!C:C,INVENTORY!C:C,USEDRCT_Camping!R:R)</f>
        <v>54.777777777777779</v>
      </c>
      <c r="H768" s="620">
        <v>86</v>
      </c>
      <c r="I768" s="428">
        <f t="shared" si="11"/>
        <v>0.23561643835616439</v>
      </c>
      <c r="J768" s="716">
        <v>35</v>
      </c>
    </row>
    <row r="769" spans="1:10" s="287" customFormat="1" x14ac:dyDescent="0.25">
      <c r="A769" s="431" t="s">
        <v>2523</v>
      </c>
      <c r="B769" s="620" t="s">
        <v>196</v>
      </c>
      <c r="C769" s="621" t="s">
        <v>1361</v>
      </c>
      <c r="D769" s="623" t="s">
        <v>2564</v>
      </c>
      <c r="E769" s="407" t="s">
        <v>2647</v>
      </c>
      <c r="F769" s="426">
        <v>365</v>
      </c>
      <c r="G769" s="427">
        <f>SUMIF(USEDRCT_Camping!C:C,INVENTORY!C:C,USEDRCT_Camping!R:R)</f>
        <v>44.909090909090907</v>
      </c>
      <c r="H769" s="620">
        <v>68</v>
      </c>
      <c r="I769" s="428">
        <f t="shared" si="11"/>
        <v>0.18630136986301371</v>
      </c>
      <c r="J769" s="716">
        <v>35</v>
      </c>
    </row>
    <row r="770" spans="1:10" s="287" customFormat="1" x14ac:dyDescent="0.25">
      <c r="A770" s="431" t="s">
        <v>2523</v>
      </c>
      <c r="B770" s="620" t="s">
        <v>220</v>
      </c>
      <c r="C770" s="621" t="s">
        <v>1388</v>
      </c>
      <c r="D770" s="623" t="s">
        <v>2564</v>
      </c>
      <c r="E770" s="407" t="s">
        <v>2647</v>
      </c>
      <c r="F770" s="426">
        <v>365</v>
      </c>
      <c r="G770" s="427">
        <f>SUMIF(USEDRCT_Camping!C:C,INVENTORY!C:C,USEDRCT_Camping!R:R)</f>
        <v>100.6</v>
      </c>
      <c r="H770" s="620">
        <v>114</v>
      </c>
      <c r="I770" s="428">
        <f t="shared" si="11"/>
        <v>0.31232876712328766</v>
      </c>
      <c r="J770" s="716">
        <v>35</v>
      </c>
    </row>
    <row r="771" spans="1:10" s="287" customFormat="1" x14ac:dyDescent="0.25">
      <c r="A771" s="431" t="s">
        <v>2523</v>
      </c>
      <c r="B771" s="620" t="s">
        <v>221</v>
      </c>
      <c r="C771" s="621" t="s">
        <v>1389</v>
      </c>
      <c r="D771" s="623" t="s">
        <v>2564</v>
      </c>
      <c r="E771" s="407" t="s">
        <v>2647</v>
      </c>
      <c r="F771" s="426">
        <v>365</v>
      </c>
      <c r="G771" s="427">
        <f>SUMIF(USEDRCT_Camping!C:C,INVENTORY!C:C,USEDRCT_Camping!R:R)</f>
        <v>41.166666666666664</v>
      </c>
      <c r="H771" s="620">
        <v>55</v>
      </c>
      <c r="I771" s="428">
        <f t="shared" ref="I771:I834" si="12">H771/F771</f>
        <v>0.15068493150684931</v>
      </c>
      <c r="J771" s="716">
        <v>35</v>
      </c>
    </row>
    <row r="772" spans="1:10" s="287" customFormat="1" x14ac:dyDescent="0.25">
      <c r="A772" s="431" t="s">
        <v>2523</v>
      </c>
      <c r="B772" s="620" t="s">
        <v>222</v>
      </c>
      <c r="C772" s="621" t="s">
        <v>1390</v>
      </c>
      <c r="D772" s="623" t="s">
        <v>2564</v>
      </c>
      <c r="E772" s="407" t="s">
        <v>2647</v>
      </c>
      <c r="F772" s="426">
        <v>365</v>
      </c>
      <c r="G772" s="427">
        <f>SUMIF(USEDRCT_Camping!C:C,INVENTORY!C:C,USEDRCT_Camping!R:R)</f>
        <v>38.75</v>
      </c>
      <c r="H772" s="620">
        <v>53</v>
      </c>
      <c r="I772" s="428">
        <f t="shared" si="12"/>
        <v>0.14520547945205478</v>
      </c>
      <c r="J772" s="716">
        <v>35</v>
      </c>
    </row>
    <row r="773" spans="1:10" s="287" customFormat="1" x14ac:dyDescent="0.25">
      <c r="A773" s="431" t="s">
        <v>2523</v>
      </c>
      <c r="B773" s="620" t="s">
        <v>299</v>
      </c>
      <c r="C773" s="621" t="s">
        <v>1408</v>
      </c>
      <c r="D773" s="623" t="s">
        <v>2564</v>
      </c>
      <c r="E773" s="407" t="s">
        <v>2647</v>
      </c>
      <c r="F773" s="426">
        <v>365</v>
      </c>
      <c r="G773" s="427">
        <f>SUMIF(USEDRCT_Camping!C:C,INVENTORY!C:C,USEDRCT_Camping!R:R)</f>
        <v>55.7</v>
      </c>
      <c r="H773" s="620">
        <v>51</v>
      </c>
      <c r="I773" s="428">
        <f t="shared" si="12"/>
        <v>0.13972602739726028</v>
      </c>
      <c r="J773" s="716">
        <v>35</v>
      </c>
    </row>
    <row r="774" spans="1:10" s="287" customFormat="1" x14ac:dyDescent="0.25">
      <c r="A774" s="431" t="s">
        <v>2523</v>
      </c>
      <c r="B774" s="620" t="s">
        <v>300</v>
      </c>
      <c r="C774" s="621" t="s">
        <v>1409</v>
      </c>
      <c r="D774" s="623" t="s">
        <v>2564</v>
      </c>
      <c r="E774" s="407" t="s">
        <v>2647</v>
      </c>
      <c r="F774" s="426">
        <v>365</v>
      </c>
      <c r="G774" s="427">
        <f>SUMIF(USEDRCT_Camping!C:C,INVENTORY!C:C,USEDRCT_Camping!R:R)</f>
        <v>55.3</v>
      </c>
      <c r="H774" s="620">
        <v>73</v>
      </c>
      <c r="I774" s="428">
        <f t="shared" si="12"/>
        <v>0.2</v>
      </c>
      <c r="J774" s="716">
        <v>35</v>
      </c>
    </row>
    <row r="775" spans="1:10" s="287" customFormat="1" x14ac:dyDescent="0.25">
      <c r="A775" s="431" t="s">
        <v>2523</v>
      </c>
      <c r="B775" s="620" t="s">
        <v>301</v>
      </c>
      <c r="C775" s="621" t="s">
        <v>1410</v>
      </c>
      <c r="D775" s="623" t="s">
        <v>2564</v>
      </c>
      <c r="E775" s="407" t="s">
        <v>2647</v>
      </c>
      <c r="F775" s="426">
        <v>365</v>
      </c>
      <c r="G775" s="427">
        <f>SUMIF(USEDRCT_Camping!C:C,INVENTORY!C:C,USEDRCT_Camping!R:R)</f>
        <v>60</v>
      </c>
      <c r="H775" s="620">
        <v>67</v>
      </c>
      <c r="I775" s="428">
        <f t="shared" si="12"/>
        <v>0.18356164383561643</v>
      </c>
      <c r="J775" s="716">
        <v>35</v>
      </c>
    </row>
    <row r="776" spans="1:10" s="287" customFormat="1" x14ac:dyDescent="0.25">
      <c r="A776" s="431" t="s">
        <v>2523</v>
      </c>
      <c r="B776" s="620" t="s">
        <v>302</v>
      </c>
      <c r="C776" s="621" t="s">
        <v>1411</v>
      </c>
      <c r="D776" s="623" t="s">
        <v>2564</v>
      </c>
      <c r="E776" s="407" t="s">
        <v>2647</v>
      </c>
      <c r="F776" s="426">
        <v>365</v>
      </c>
      <c r="G776" s="427">
        <f>SUMIF(USEDRCT_Camping!C:C,INVENTORY!C:C,USEDRCT_Camping!R:R)</f>
        <v>62.636363636363633</v>
      </c>
      <c r="H776" s="620">
        <v>82</v>
      </c>
      <c r="I776" s="428">
        <f t="shared" si="12"/>
        <v>0.22465753424657534</v>
      </c>
      <c r="J776" s="716">
        <v>35</v>
      </c>
    </row>
    <row r="777" spans="1:10" s="287" customFormat="1" x14ac:dyDescent="0.25">
      <c r="A777" s="431" t="s">
        <v>2523</v>
      </c>
      <c r="B777" s="620" t="s">
        <v>304</v>
      </c>
      <c r="C777" s="621" t="s">
        <v>1413</v>
      </c>
      <c r="D777" s="623" t="s">
        <v>2564</v>
      </c>
      <c r="E777" s="407" t="s">
        <v>2647</v>
      </c>
      <c r="F777" s="426">
        <v>365</v>
      </c>
      <c r="G777" s="427">
        <f>SUMIF(USEDRCT_Camping!C:C,INVENTORY!C:C,USEDRCT_Camping!R:R)</f>
        <v>97.75</v>
      </c>
      <c r="H777" s="620">
        <v>159</v>
      </c>
      <c r="I777" s="428">
        <f t="shared" si="12"/>
        <v>0.43561643835616437</v>
      </c>
      <c r="J777" s="716">
        <v>35</v>
      </c>
    </row>
    <row r="778" spans="1:10" s="287" customFormat="1" x14ac:dyDescent="0.25">
      <c r="A778" s="431" t="s">
        <v>2523</v>
      </c>
      <c r="B778" s="620" t="s">
        <v>305</v>
      </c>
      <c r="C778" s="621" t="s">
        <v>1414</v>
      </c>
      <c r="D778" s="623" t="s">
        <v>2564</v>
      </c>
      <c r="E778" s="407" t="s">
        <v>2647</v>
      </c>
      <c r="F778" s="426">
        <v>365</v>
      </c>
      <c r="G778" s="427">
        <f>SUMIF(USEDRCT_Camping!C:C,INVENTORY!C:C,USEDRCT_Camping!R:R)</f>
        <v>80.583333333333329</v>
      </c>
      <c r="H778" s="620">
        <v>125</v>
      </c>
      <c r="I778" s="428">
        <f t="shared" si="12"/>
        <v>0.34246575342465752</v>
      </c>
      <c r="J778" s="716">
        <v>35</v>
      </c>
    </row>
    <row r="779" spans="1:10" s="287" customFormat="1" x14ac:dyDescent="0.25">
      <c r="A779" s="431" t="s">
        <v>2523</v>
      </c>
      <c r="B779" s="620" t="s">
        <v>270</v>
      </c>
      <c r="C779" s="624" t="s">
        <v>1302</v>
      </c>
      <c r="D779" s="623" t="s">
        <v>2564</v>
      </c>
      <c r="E779" s="407" t="s">
        <v>2647</v>
      </c>
      <c r="F779" s="426">
        <v>365</v>
      </c>
      <c r="G779" s="427">
        <f>SUMIF(USEDRCT_Camping!C:C,INVENTORY!C:C,USEDRCT_Camping!R:R)</f>
        <v>60</v>
      </c>
      <c r="H779" s="620">
        <v>100</v>
      </c>
      <c r="I779" s="428">
        <f t="shared" si="12"/>
        <v>0.27397260273972601</v>
      </c>
      <c r="J779" s="716">
        <v>35</v>
      </c>
    </row>
    <row r="780" spans="1:10" s="287" customFormat="1" x14ac:dyDescent="0.25">
      <c r="A780" s="431" t="s">
        <v>2523</v>
      </c>
      <c r="B780" s="620" t="s">
        <v>276</v>
      </c>
      <c r="C780" s="624" t="s">
        <v>1308</v>
      </c>
      <c r="D780" s="623" t="s">
        <v>2564</v>
      </c>
      <c r="E780" s="407" t="s">
        <v>2647</v>
      </c>
      <c r="F780" s="426">
        <v>365</v>
      </c>
      <c r="G780" s="427">
        <f>SUMIF(USEDRCT_Camping!C:C,INVENTORY!C:C,USEDRCT_Camping!R:R)</f>
        <v>67.833333333333329</v>
      </c>
      <c r="H780" s="620">
        <v>121</v>
      </c>
      <c r="I780" s="428">
        <f t="shared" si="12"/>
        <v>0.33150684931506852</v>
      </c>
      <c r="J780" s="716">
        <v>35</v>
      </c>
    </row>
    <row r="781" spans="1:10" s="287" customFormat="1" x14ac:dyDescent="0.25">
      <c r="A781" s="431" t="s">
        <v>2523</v>
      </c>
      <c r="B781" s="620" t="s">
        <v>277</v>
      </c>
      <c r="C781" s="624" t="s">
        <v>1309</v>
      </c>
      <c r="D781" s="623" t="s">
        <v>2564</v>
      </c>
      <c r="E781" s="407" t="s">
        <v>2647</v>
      </c>
      <c r="F781" s="426">
        <v>365</v>
      </c>
      <c r="G781" s="427">
        <f>SUMIF(USEDRCT_Camping!C:C,INVENTORY!C:C,USEDRCT_Camping!R:R)</f>
        <v>67.181818181818187</v>
      </c>
      <c r="H781" s="620">
        <v>76</v>
      </c>
      <c r="I781" s="428">
        <f t="shared" si="12"/>
        <v>0.20821917808219179</v>
      </c>
      <c r="J781" s="716">
        <v>35</v>
      </c>
    </row>
    <row r="782" spans="1:10" s="287" customFormat="1" x14ac:dyDescent="0.25">
      <c r="A782" s="431" t="s">
        <v>2523</v>
      </c>
      <c r="B782" s="620" t="s">
        <v>283</v>
      </c>
      <c r="C782" s="621" t="s">
        <v>1315</v>
      </c>
      <c r="D782" s="623" t="s">
        <v>2564</v>
      </c>
      <c r="E782" s="407" t="s">
        <v>2647</v>
      </c>
      <c r="F782" s="426">
        <v>365</v>
      </c>
      <c r="G782" s="427">
        <f>SUMIF(USEDRCT_Camping!C:C,INVENTORY!C:C,USEDRCT_Camping!R:R)</f>
        <v>94.416666666666671</v>
      </c>
      <c r="H782" s="620">
        <v>156</v>
      </c>
      <c r="I782" s="428">
        <f t="shared" si="12"/>
        <v>0.42739726027397262</v>
      </c>
      <c r="J782" s="716">
        <v>35</v>
      </c>
    </row>
    <row r="783" spans="1:10" s="287" customFormat="1" x14ac:dyDescent="0.25">
      <c r="A783" s="431" t="s">
        <v>2542</v>
      </c>
      <c r="B783" s="620" t="s">
        <v>156</v>
      </c>
      <c r="C783" s="625" t="s">
        <v>1427</v>
      </c>
      <c r="D783" s="623" t="s">
        <v>2564</v>
      </c>
      <c r="E783" s="407" t="s">
        <v>2647</v>
      </c>
      <c r="F783" s="426">
        <v>365</v>
      </c>
      <c r="G783" s="427">
        <f>SUMIF(USEDRCT_Camping!C:C,INVENTORY!C:C,USEDRCT_Camping!R:R)</f>
        <v>132.58333333333334</v>
      </c>
      <c r="H783" s="620">
        <v>117</v>
      </c>
      <c r="I783" s="428">
        <f t="shared" si="12"/>
        <v>0.32054794520547947</v>
      </c>
      <c r="J783" s="716">
        <v>35</v>
      </c>
    </row>
    <row r="784" spans="1:10" s="287" customFormat="1" x14ac:dyDescent="0.25">
      <c r="A784" s="431" t="s">
        <v>2542</v>
      </c>
      <c r="B784" s="620" t="s">
        <v>163</v>
      </c>
      <c r="C784" s="625" t="s">
        <v>1441</v>
      </c>
      <c r="D784" s="623" t="s">
        <v>2564</v>
      </c>
      <c r="E784" s="407" t="s">
        <v>2647</v>
      </c>
      <c r="F784" s="426">
        <v>365</v>
      </c>
      <c r="G784" s="427">
        <f>SUMIF(USEDRCT_Camping!C:C,INVENTORY!C:C,USEDRCT_Camping!R:R)</f>
        <v>78.833333333333329</v>
      </c>
      <c r="H784" s="620">
        <v>133</v>
      </c>
      <c r="I784" s="428">
        <f t="shared" si="12"/>
        <v>0.36438356164383562</v>
      </c>
      <c r="J784" s="716">
        <v>35</v>
      </c>
    </row>
    <row r="785" spans="1:10" s="287" customFormat="1" x14ac:dyDescent="0.25">
      <c r="A785" s="431" t="s">
        <v>2542</v>
      </c>
      <c r="B785" s="620" t="s">
        <v>189</v>
      </c>
      <c r="C785" s="625" t="s">
        <v>1463</v>
      </c>
      <c r="D785" s="623" t="s">
        <v>2564</v>
      </c>
      <c r="E785" s="407" t="s">
        <v>2647</v>
      </c>
      <c r="F785" s="426">
        <v>365</v>
      </c>
      <c r="G785" s="427">
        <f>SUMIF(USEDRCT_Camping!C:C,INVENTORY!C:C,USEDRCT_Camping!R:R)</f>
        <v>73.916666666666671</v>
      </c>
      <c r="H785" s="620">
        <v>95</v>
      </c>
      <c r="I785" s="428">
        <f t="shared" si="12"/>
        <v>0.26027397260273971</v>
      </c>
      <c r="J785" s="716">
        <v>35</v>
      </c>
    </row>
    <row r="786" spans="1:10" s="287" customFormat="1" x14ac:dyDescent="0.25">
      <c r="A786" s="431" t="s">
        <v>2542</v>
      </c>
      <c r="B786" s="620" t="s">
        <v>195</v>
      </c>
      <c r="C786" s="625" t="s">
        <v>1467</v>
      </c>
      <c r="D786" s="623" t="s">
        <v>2564</v>
      </c>
      <c r="E786" s="407" t="s">
        <v>2647</v>
      </c>
      <c r="F786" s="426">
        <v>365</v>
      </c>
      <c r="G786" s="427">
        <f>SUMIF(USEDRCT_Camping!C:C,INVENTORY!C:C,USEDRCT_Camping!R:R)</f>
        <v>107</v>
      </c>
      <c r="H786" s="620">
        <v>160</v>
      </c>
      <c r="I786" s="428">
        <f t="shared" si="12"/>
        <v>0.43835616438356162</v>
      </c>
      <c r="J786" s="716">
        <v>35</v>
      </c>
    </row>
    <row r="787" spans="1:10" s="287" customFormat="1" x14ac:dyDescent="0.25">
      <c r="A787" s="431" t="s">
        <v>2542</v>
      </c>
      <c r="B787" s="620" t="s">
        <v>198</v>
      </c>
      <c r="C787" s="625" t="s">
        <v>1468</v>
      </c>
      <c r="D787" s="623" t="s">
        <v>2564</v>
      </c>
      <c r="E787" s="407" t="s">
        <v>2647</v>
      </c>
      <c r="F787" s="426">
        <v>365</v>
      </c>
      <c r="G787" s="427">
        <f>SUMIF(USEDRCT_Camping!C:C,INVENTORY!C:C,USEDRCT_Camping!R:R)</f>
        <v>27.166666666666668</v>
      </c>
      <c r="H787" s="620">
        <v>108</v>
      </c>
      <c r="I787" s="428">
        <f t="shared" si="12"/>
        <v>0.29589041095890412</v>
      </c>
      <c r="J787" s="716">
        <v>35</v>
      </c>
    </row>
    <row r="788" spans="1:10" s="287" customFormat="1" x14ac:dyDescent="0.25">
      <c r="A788" s="431" t="s">
        <v>2542</v>
      </c>
      <c r="B788" s="620" t="s">
        <v>202</v>
      </c>
      <c r="C788" s="625" t="s">
        <v>1472</v>
      </c>
      <c r="D788" s="623" t="s">
        <v>2564</v>
      </c>
      <c r="E788" s="407" t="s">
        <v>2647</v>
      </c>
      <c r="F788" s="426">
        <v>365</v>
      </c>
      <c r="G788" s="427">
        <f>SUMIF(USEDRCT_Camping!C:C,INVENTORY!C:C,USEDRCT_Camping!R:R)</f>
        <v>75.916666666666671</v>
      </c>
      <c r="H788" s="620">
        <v>128</v>
      </c>
      <c r="I788" s="428">
        <f t="shared" si="12"/>
        <v>0.35068493150684932</v>
      </c>
      <c r="J788" s="716">
        <v>35</v>
      </c>
    </row>
    <row r="789" spans="1:10" s="287" customFormat="1" x14ac:dyDescent="0.25">
      <c r="A789" s="431" t="s">
        <v>2542</v>
      </c>
      <c r="B789" s="620" t="s">
        <v>216</v>
      </c>
      <c r="C789" s="625" t="s">
        <v>1486</v>
      </c>
      <c r="D789" s="623" t="s">
        <v>2564</v>
      </c>
      <c r="E789" s="407" t="s">
        <v>2647</v>
      </c>
      <c r="F789" s="426">
        <v>365</v>
      </c>
      <c r="G789" s="427">
        <f>SUMIF(USEDRCT_Camping!C:C,INVENTORY!C:C,USEDRCT_Camping!R:R)</f>
        <v>84.36363636363636</v>
      </c>
      <c r="H789" s="620">
        <v>132</v>
      </c>
      <c r="I789" s="428">
        <f t="shared" si="12"/>
        <v>0.36164383561643837</v>
      </c>
      <c r="J789" s="716">
        <v>35</v>
      </c>
    </row>
    <row r="790" spans="1:10" s="287" customFormat="1" x14ac:dyDescent="0.25">
      <c r="A790" s="431" t="s">
        <v>2542</v>
      </c>
      <c r="B790" s="620" t="s">
        <v>295</v>
      </c>
      <c r="C790" s="625" t="s">
        <v>1505</v>
      </c>
      <c r="D790" s="623" t="s">
        <v>2564</v>
      </c>
      <c r="E790" s="407" t="s">
        <v>2647</v>
      </c>
      <c r="F790" s="426">
        <v>365</v>
      </c>
      <c r="G790" s="427">
        <f>SUMIF(USEDRCT_Camping!C:C,INVENTORY!C:C,USEDRCT_Camping!R:R)</f>
        <v>61.272727272727273</v>
      </c>
      <c r="H790" s="620">
        <v>80</v>
      </c>
      <c r="I790" s="428">
        <f t="shared" si="12"/>
        <v>0.21917808219178081</v>
      </c>
      <c r="J790" s="716">
        <v>35</v>
      </c>
    </row>
    <row r="791" spans="1:10" s="287" customFormat="1" x14ac:dyDescent="0.25">
      <c r="A791" s="431" t="s">
        <v>2542</v>
      </c>
      <c r="B791" s="620" t="s">
        <v>296</v>
      </c>
      <c r="C791" s="625" t="s">
        <v>1506</v>
      </c>
      <c r="D791" s="623" t="s">
        <v>2564</v>
      </c>
      <c r="E791" s="407" t="s">
        <v>2647</v>
      </c>
      <c r="F791" s="426">
        <v>365</v>
      </c>
      <c r="G791" s="427">
        <f>SUMIF(USEDRCT_Camping!C:C,INVENTORY!C:C,USEDRCT_Camping!R:R)</f>
        <v>77</v>
      </c>
      <c r="H791" s="620">
        <v>98</v>
      </c>
      <c r="I791" s="428">
        <f t="shared" si="12"/>
        <v>0.26849315068493151</v>
      </c>
      <c r="J791" s="716">
        <v>35</v>
      </c>
    </row>
    <row r="792" spans="1:10" s="287" customFormat="1" x14ac:dyDescent="0.25">
      <c r="A792" s="431" t="s">
        <v>2542</v>
      </c>
      <c r="B792" s="620" t="s">
        <v>227</v>
      </c>
      <c r="C792" s="625" t="s">
        <v>1435</v>
      </c>
      <c r="D792" s="623" t="s">
        <v>2564</v>
      </c>
      <c r="E792" s="407" t="s">
        <v>2647</v>
      </c>
      <c r="F792" s="426">
        <v>365</v>
      </c>
      <c r="G792" s="427">
        <f>SUMIF(USEDRCT_Camping!C:C,INVENTORY!C:C,USEDRCT_Camping!R:R)</f>
        <v>94.166666666666671</v>
      </c>
      <c r="H792" s="620">
        <v>119</v>
      </c>
      <c r="I792" s="428">
        <f t="shared" si="12"/>
        <v>0.32602739726027397</v>
      </c>
      <c r="J792" s="716">
        <v>35</v>
      </c>
    </row>
    <row r="793" spans="1:10" s="287" customFormat="1" x14ac:dyDescent="0.25">
      <c r="A793" s="431" t="s">
        <v>2542</v>
      </c>
      <c r="B793" s="620" t="s">
        <v>304</v>
      </c>
      <c r="C793" s="625" t="s">
        <v>1514</v>
      </c>
      <c r="D793" s="623" t="s">
        <v>2564</v>
      </c>
      <c r="E793" s="407" t="s">
        <v>2647</v>
      </c>
      <c r="F793" s="426">
        <v>365</v>
      </c>
      <c r="G793" s="427">
        <f>SUMIF(USEDRCT_Camping!C:C,INVENTORY!C:C,USEDRCT_Camping!R:R)</f>
        <v>92.727272727272734</v>
      </c>
      <c r="H793" s="620">
        <v>94</v>
      </c>
      <c r="I793" s="428">
        <f t="shared" si="12"/>
        <v>0.25753424657534246</v>
      </c>
      <c r="J793" s="716">
        <v>35</v>
      </c>
    </row>
    <row r="794" spans="1:10" s="287" customFormat="1" x14ac:dyDescent="0.25">
      <c r="A794" s="431" t="s">
        <v>2542</v>
      </c>
      <c r="B794" s="620" t="s">
        <v>305</v>
      </c>
      <c r="C794" s="625" t="s">
        <v>1515</v>
      </c>
      <c r="D794" s="623" t="s">
        <v>2564</v>
      </c>
      <c r="E794" s="407" t="s">
        <v>2647</v>
      </c>
      <c r="F794" s="426">
        <v>365</v>
      </c>
      <c r="G794" s="427">
        <f>SUMIF(USEDRCT_Camping!C:C,INVENTORY!C:C,USEDRCT_Camping!R:R)</f>
        <v>80.8</v>
      </c>
      <c r="H794" s="620">
        <v>104</v>
      </c>
      <c r="I794" s="428">
        <f t="shared" si="12"/>
        <v>0.28493150684931506</v>
      </c>
      <c r="J794" s="716">
        <v>35</v>
      </c>
    </row>
    <row r="795" spans="1:10" s="287" customFormat="1" x14ac:dyDescent="0.25">
      <c r="A795" s="431" t="s">
        <v>2542</v>
      </c>
      <c r="B795" s="620" t="s">
        <v>306</v>
      </c>
      <c r="C795" s="625" t="s">
        <v>1516</v>
      </c>
      <c r="D795" s="623" t="s">
        <v>2564</v>
      </c>
      <c r="E795" s="407" t="s">
        <v>2647</v>
      </c>
      <c r="F795" s="426">
        <v>365</v>
      </c>
      <c r="G795" s="427">
        <f>SUMIF(USEDRCT_Camping!C:C,INVENTORY!C:C,USEDRCT_Camping!R:R)</f>
        <v>72.099999999999994</v>
      </c>
      <c r="H795" s="620">
        <v>83</v>
      </c>
      <c r="I795" s="428">
        <f t="shared" si="12"/>
        <v>0.22739726027397261</v>
      </c>
      <c r="J795" s="716">
        <v>35</v>
      </c>
    </row>
    <row r="796" spans="1:10" s="287" customFormat="1" x14ac:dyDescent="0.25">
      <c r="A796" s="431" t="s">
        <v>2542</v>
      </c>
      <c r="B796" s="620" t="s">
        <v>307</v>
      </c>
      <c r="C796" s="625" t="s">
        <v>1517</v>
      </c>
      <c r="D796" s="623" t="s">
        <v>2564</v>
      </c>
      <c r="E796" s="407" t="s">
        <v>2647</v>
      </c>
      <c r="F796" s="426">
        <v>365</v>
      </c>
      <c r="G796" s="427">
        <f>SUMIF(USEDRCT_Camping!C:C,INVENTORY!C:C,USEDRCT_Camping!R:R)</f>
        <v>94.5</v>
      </c>
      <c r="H796" s="620">
        <v>110</v>
      </c>
      <c r="I796" s="428">
        <f t="shared" si="12"/>
        <v>0.30136986301369861</v>
      </c>
      <c r="J796" s="716">
        <v>35</v>
      </c>
    </row>
    <row r="797" spans="1:10" s="287" customFormat="1" x14ac:dyDescent="0.25">
      <c r="A797" s="431" t="s">
        <v>2542</v>
      </c>
      <c r="B797" s="620" t="s">
        <v>308</v>
      </c>
      <c r="C797" s="625" t="s">
        <v>1518</v>
      </c>
      <c r="D797" s="623" t="s">
        <v>2564</v>
      </c>
      <c r="E797" s="407" t="s">
        <v>2647</v>
      </c>
      <c r="F797" s="426">
        <v>365</v>
      </c>
      <c r="G797" s="427">
        <f>SUMIF(USEDRCT_Camping!C:C,INVENTORY!C:C,USEDRCT_Camping!R:R)</f>
        <v>69.909090909090907</v>
      </c>
      <c r="H797" s="620">
        <v>83</v>
      </c>
      <c r="I797" s="428">
        <f t="shared" si="12"/>
        <v>0.22739726027397261</v>
      </c>
      <c r="J797" s="716">
        <v>35</v>
      </c>
    </row>
    <row r="798" spans="1:10" s="287" customFormat="1" x14ac:dyDescent="0.25">
      <c r="A798" s="431" t="s">
        <v>2544</v>
      </c>
      <c r="B798" s="620" t="s">
        <v>330</v>
      </c>
      <c r="C798" s="624" t="s">
        <v>2086</v>
      </c>
      <c r="D798" s="623" t="s">
        <v>2564</v>
      </c>
      <c r="E798" s="407" t="s">
        <v>2647</v>
      </c>
      <c r="F798" s="426">
        <v>365</v>
      </c>
      <c r="G798" s="427">
        <f>SUMIF(USEDRCT_Camping!C:C,INVENTORY!C:C,USEDRCT_Camping!R:R)</f>
        <v>58.833333333333336</v>
      </c>
      <c r="H798" s="620">
        <v>73</v>
      </c>
      <c r="I798" s="428">
        <f t="shared" si="12"/>
        <v>0.2</v>
      </c>
      <c r="J798" s="716">
        <v>35</v>
      </c>
    </row>
    <row r="799" spans="1:10" s="287" customFormat="1" x14ac:dyDescent="0.25">
      <c r="A799" s="431" t="s">
        <v>2544</v>
      </c>
      <c r="B799" s="620" t="s">
        <v>332</v>
      </c>
      <c r="C799" s="624" t="s">
        <v>2087</v>
      </c>
      <c r="D799" s="623" t="s">
        <v>2564</v>
      </c>
      <c r="E799" s="407" t="s">
        <v>2647</v>
      </c>
      <c r="F799" s="426">
        <v>365</v>
      </c>
      <c r="G799" s="427">
        <f>SUMIF(USEDRCT_Camping!C:C,INVENTORY!C:C,USEDRCT_Camping!R:R)</f>
        <v>39.416666666666664</v>
      </c>
      <c r="H799" s="620">
        <v>34</v>
      </c>
      <c r="I799" s="428">
        <f t="shared" si="12"/>
        <v>9.3150684931506855E-2</v>
      </c>
      <c r="J799" s="716">
        <v>35</v>
      </c>
    </row>
    <row r="800" spans="1:10" s="287" customFormat="1" x14ac:dyDescent="0.25">
      <c r="A800" s="431" t="s">
        <v>2544</v>
      </c>
      <c r="B800" s="620" t="s">
        <v>333</v>
      </c>
      <c r="C800" s="624" t="s">
        <v>2088</v>
      </c>
      <c r="D800" s="623" t="s">
        <v>2564</v>
      </c>
      <c r="E800" s="407" t="s">
        <v>2647</v>
      </c>
      <c r="F800" s="426">
        <v>365</v>
      </c>
      <c r="G800" s="427">
        <f>SUMIF(USEDRCT_Camping!C:C,INVENTORY!C:C,USEDRCT_Camping!R:R)</f>
        <v>35.909090909090907</v>
      </c>
      <c r="H800" s="620">
        <v>38</v>
      </c>
      <c r="I800" s="428">
        <f t="shared" si="12"/>
        <v>0.10410958904109589</v>
      </c>
      <c r="J800" s="716">
        <v>35</v>
      </c>
    </row>
    <row r="801" spans="1:10" s="287" customFormat="1" x14ac:dyDescent="0.25">
      <c r="A801" s="431" t="s">
        <v>2544</v>
      </c>
      <c r="B801" s="620" t="s">
        <v>334</v>
      </c>
      <c r="C801" s="624" t="s">
        <v>2089</v>
      </c>
      <c r="D801" s="623" t="s">
        <v>2564</v>
      </c>
      <c r="E801" s="407" t="s">
        <v>2647</v>
      </c>
      <c r="F801" s="426">
        <v>365</v>
      </c>
      <c r="G801" s="427">
        <f>SUMIF(USEDRCT_Camping!C:C,INVENTORY!C:C,USEDRCT_Camping!R:R)</f>
        <v>15.833333333333334</v>
      </c>
      <c r="H801" s="620">
        <v>32</v>
      </c>
      <c r="I801" s="428">
        <f t="shared" si="12"/>
        <v>8.7671232876712329E-2</v>
      </c>
      <c r="J801" s="716">
        <v>35</v>
      </c>
    </row>
    <row r="802" spans="1:10" s="287" customFormat="1" x14ac:dyDescent="0.25">
      <c r="A802" s="431" t="s">
        <v>2544</v>
      </c>
      <c r="B802" s="620" t="s">
        <v>335</v>
      </c>
      <c r="C802" s="624" t="s">
        <v>2090</v>
      </c>
      <c r="D802" s="623" t="s">
        <v>2564</v>
      </c>
      <c r="E802" s="407" t="s">
        <v>2647</v>
      </c>
      <c r="F802" s="426">
        <v>365</v>
      </c>
      <c r="G802" s="427">
        <f>SUMIF(USEDRCT_Camping!C:C,INVENTORY!C:C,USEDRCT_Camping!R:R)</f>
        <v>44.916666666666664</v>
      </c>
      <c r="H802" s="620">
        <v>49</v>
      </c>
      <c r="I802" s="428">
        <f t="shared" si="12"/>
        <v>0.13424657534246576</v>
      </c>
      <c r="J802" s="716">
        <v>35</v>
      </c>
    </row>
    <row r="803" spans="1:10" s="287" customFormat="1" x14ac:dyDescent="0.25">
      <c r="A803" s="431" t="s">
        <v>2544</v>
      </c>
      <c r="B803" s="620" t="s">
        <v>336</v>
      </c>
      <c r="C803" s="624" t="s">
        <v>2091</v>
      </c>
      <c r="D803" s="623" t="s">
        <v>2564</v>
      </c>
      <c r="E803" s="407" t="s">
        <v>2647</v>
      </c>
      <c r="F803" s="426">
        <v>365</v>
      </c>
      <c r="G803" s="427">
        <f>SUMIF(USEDRCT_Camping!C:C,INVENTORY!C:C,USEDRCT_Camping!R:R)</f>
        <v>21.272727272727273</v>
      </c>
      <c r="H803" s="620">
        <v>53</v>
      </c>
      <c r="I803" s="428">
        <f t="shared" si="12"/>
        <v>0.14520547945205478</v>
      </c>
      <c r="J803" s="716">
        <v>35</v>
      </c>
    </row>
    <row r="804" spans="1:10" s="287" customFormat="1" x14ac:dyDescent="0.25">
      <c r="A804" s="431" t="s">
        <v>2544</v>
      </c>
      <c r="B804" s="620" t="s">
        <v>337</v>
      </c>
      <c r="C804" s="624" t="s">
        <v>2092</v>
      </c>
      <c r="D804" s="623" t="s">
        <v>2564</v>
      </c>
      <c r="E804" s="407" t="s">
        <v>2647</v>
      </c>
      <c r="F804" s="426">
        <v>365</v>
      </c>
      <c r="G804" s="427">
        <f>SUMIF(USEDRCT_Camping!C:C,INVENTORY!C:C,USEDRCT_Camping!R:R)</f>
        <v>23.416666666666668</v>
      </c>
      <c r="H804" s="620">
        <v>43</v>
      </c>
      <c r="I804" s="428">
        <f t="shared" si="12"/>
        <v>0.11780821917808219</v>
      </c>
      <c r="J804" s="716">
        <v>35</v>
      </c>
    </row>
    <row r="805" spans="1:10" s="287" customFormat="1" x14ac:dyDescent="0.25">
      <c r="A805" s="431" t="s">
        <v>2544</v>
      </c>
      <c r="B805" s="620" t="s">
        <v>338</v>
      </c>
      <c r="C805" s="624" t="s">
        <v>2093</v>
      </c>
      <c r="D805" s="623" t="s">
        <v>2564</v>
      </c>
      <c r="E805" s="407" t="s">
        <v>2647</v>
      </c>
      <c r="F805" s="426">
        <v>365</v>
      </c>
      <c r="G805" s="427">
        <f>SUMIF(USEDRCT_Camping!C:C,INVENTORY!C:C,USEDRCT_Camping!R:R)</f>
        <v>35</v>
      </c>
      <c r="H805" s="620">
        <v>60</v>
      </c>
      <c r="I805" s="428">
        <f t="shared" si="12"/>
        <v>0.16438356164383561</v>
      </c>
      <c r="J805" s="716">
        <v>35</v>
      </c>
    </row>
    <row r="806" spans="1:10" s="287" customFormat="1" x14ac:dyDescent="0.25">
      <c r="A806" s="431" t="s">
        <v>2544</v>
      </c>
      <c r="B806" s="620" t="s">
        <v>339</v>
      </c>
      <c r="C806" s="624" t="s">
        <v>2094</v>
      </c>
      <c r="D806" s="623" t="s">
        <v>2564</v>
      </c>
      <c r="E806" s="407" t="s">
        <v>2647</v>
      </c>
      <c r="F806" s="426">
        <v>365</v>
      </c>
      <c r="G806" s="427">
        <f>SUMIF(USEDRCT_Camping!C:C,INVENTORY!C:C,USEDRCT_Camping!R:R)</f>
        <v>30.25</v>
      </c>
      <c r="H806" s="620">
        <v>43</v>
      </c>
      <c r="I806" s="428">
        <f t="shared" si="12"/>
        <v>0.11780821917808219</v>
      </c>
      <c r="J806" s="716">
        <v>35</v>
      </c>
    </row>
    <row r="807" spans="1:10" s="287" customFormat="1" x14ac:dyDescent="0.25">
      <c r="A807" s="431" t="s">
        <v>1203</v>
      </c>
      <c r="B807" s="620" t="s">
        <v>268</v>
      </c>
      <c r="C807" s="624" t="s">
        <v>1786</v>
      </c>
      <c r="D807" s="623" t="s">
        <v>2564</v>
      </c>
      <c r="E807" s="407" t="s">
        <v>2647</v>
      </c>
      <c r="F807" s="426">
        <v>365</v>
      </c>
      <c r="G807" s="427">
        <f>SUMIF(USEDRCT_Camping!C:C,INVENTORY!C:C,USEDRCT_Camping!R:R)</f>
        <v>103.58333333333333</v>
      </c>
      <c r="H807" s="620">
        <v>149</v>
      </c>
      <c r="I807" s="428">
        <f t="shared" si="12"/>
        <v>0.40821917808219177</v>
      </c>
      <c r="J807" s="716">
        <v>35</v>
      </c>
    </row>
    <row r="808" spans="1:10" s="287" customFormat="1" x14ac:dyDescent="0.25">
      <c r="A808" s="431" t="s">
        <v>1203</v>
      </c>
      <c r="B808" s="620" t="s">
        <v>269</v>
      </c>
      <c r="C808" s="624" t="s">
        <v>1787</v>
      </c>
      <c r="D808" s="623" t="s">
        <v>2564</v>
      </c>
      <c r="E808" s="407" t="s">
        <v>2647</v>
      </c>
      <c r="F808" s="426">
        <v>365</v>
      </c>
      <c r="G808" s="427">
        <f>SUMIF(USEDRCT_Camping!C:C,INVENTORY!C:C,USEDRCT_Camping!R:R)</f>
        <v>86</v>
      </c>
      <c r="H808" s="620">
        <v>106</v>
      </c>
      <c r="I808" s="428">
        <f t="shared" si="12"/>
        <v>0.29041095890410956</v>
      </c>
      <c r="J808" s="716">
        <v>35</v>
      </c>
    </row>
    <row r="809" spans="1:10" s="287" customFormat="1" x14ac:dyDescent="0.25">
      <c r="A809" s="431" t="s">
        <v>1203</v>
      </c>
      <c r="B809" s="620" t="s">
        <v>270</v>
      </c>
      <c r="C809" s="624" t="s">
        <v>1788</v>
      </c>
      <c r="D809" s="623" t="s">
        <v>2564</v>
      </c>
      <c r="E809" s="407" t="s">
        <v>2647</v>
      </c>
      <c r="F809" s="426">
        <v>365</v>
      </c>
      <c r="G809" s="427">
        <f>SUMIF(USEDRCT_Camping!C:C,INVENTORY!C:C,USEDRCT_Camping!R:R)</f>
        <v>85.416666666666671</v>
      </c>
      <c r="H809" s="620">
        <v>125</v>
      </c>
      <c r="I809" s="428">
        <f t="shared" si="12"/>
        <v>0.34246575342465752</v>
      </c>
      <c r="J809" s="716">
        <v>35</v>
      </c>
    </row>
    <row r="810" spans="1:10" s="287" customFormat="1" x14ac:dyDescent="0.25">
      <c r="A810" s="431" t="s">
        <v>1203</v>
      </c>
      <c r="B810" s="620" t="s">
        <v>271</v>
      </c>
      <c r="C810" s="624" t="s">
        <v>1789</v>
      </c>
      <c r="D810" s="623" t="s">
        <v>2564</v>
      </c>
      <c r="E810" s="407" t="s">
        <v>2647</v>
      </c>
      <c r="F810" s="426">
        <v>365</v>
      </c>
      <c r="G810" s="427">
        <f>SUMIF(USEDRCT_Camping!C:C,INVENTORY!C:C,USEDRCT_Camping!R:R)</f>
        <v>83.5</v>
      </c>
      <c r="H810" s="620">
        <v>109</v>
      </c>
      <c r="I810" s="428">
        <f t="shared" si="12"/>
        <v>0.29863013698630136</v>
      </c>
      <c r="J810" s="716">
        <v>35</v>
      </c>
    </row>
    <row r="811" spans="1:10" s="287" customFormat="1" x14ac:dyDescent="0.25">
      <c r="A811" s="431" t="s">
        <v>1203</v>
      </c>
      <c r="B811" s="620" t="s">
        <v>272</v>
      </c>
      <c r="C811" s="624" t="s">
        <v>1790</v>
      </c>
      <c r="D811" s="623" t="s">
        <v>2564</v>
      </c>
      <c r="E811" s="407" t="s">
        <v>2647</v>
      </c>
      <c r="F811" s="426">
        <v>365</v>
      </c>
      <c r="G811" s="427">
        <f>SUMIF(USEDRCT_Camping!C:C,INVENTORY!C:C,USEDRCT_Camping!R:R)</f>
        <v>111.08333333333333</v>
      </c>
      <c r="H811" s="620">
        <v>147</v>
      </c>
      <c r="I811" s="428">
        <f t="shared" si="12"/>
        <v>0.40273972602739727</v>
      </c>
      <c r="J811" s="716">
        <v>35</v>
      </c>
    </row>
    <row r="812" spans="1:10" s="287" customFormat="1" x14ac:dyDescent="0.25">
      <c r="A812" s="431" t="s">
        <v>1203</v>
      </c>
      <c r="B812" s="620" t="s">
        <v>273</v>
      </c>
      <c r="C812" s="624" t="s">
        <v>1791</v>
      </c>
      <c r="D812" s="623" t="s">
        <v>2564</v>
      </c>
      <c r="E812" s="407" t="s">
        <v>2647</v>
      </c>
      <c r="F812" s="426">
        <v>365</v>
      </c>
      <c r="G812" s="427">
        <f>SUMIF(USEDRCT_Camping!C:C,INVENTORY!C:C,USEDRCT_Camping!R:R)</f>
        <v>73.666666666666671</v>
      </c>
      <c r="H812" s="620">
        <v>122</v>
      </c>
      <c r="I812" s="428">
        <f t="shared" si="12"/>
        <v>0.33424657534246577</v>
      </c>
      <c r="J812" s="716">
        <v>35</v>
      </c>
    </row>
    <row r="813" spans="1:10" s="287" customFormat="1" x14ac:dyDescent="0.25">
      <c r="A813" s="431" t="s">
        <v>1203</v>
      </c>
      <c r="B813" s="620" t="s">
        <v>274</v>
      </c>
      <c r="C813" s="624" t="s">
        <v>1792</v>
      </c>
      <c r="D813" s="623" t="s">
        <v>2564</v>
      </c>
      <c r="E813" s="407" t="s">
        <v>2647</v>
      </c>
      <c r="F813" s="426">
        <v>365</v>
      </c>
      <c r="G813" s="427">
        <f>SUMIF(USEDRCT_Camping!C:C,INVENTORY!C:C,USEDRCT_Camping!R:R)</f>
        <v>60.75</v>
      </c>
      <c r="H813" s="620">
        <v>97</v>
      </c>
      <c r="I813" s="428">
        <f t="shared" si="12"/>
        <v>0.26575342465753427</v>
      </c>
      <c r="J813" s="716">
        <v>35</v>
      </c>
    </row>
    <row r="814" spans="1:10" s="287" customFormat="1" x14ac:dyDescent="0.25">
      <c r="A814" s="431" t="s">
        <v>1203</v>
      </c>
      <c r="B814" s="620" t="s">
        <v>275</v>
      </c>
      <c r="C814" s="624" t="s">
        <v>1793</v>
      </c>
      <c r="D814" s="623" t="s">
        <v>2564</v>
      </c>
      <c r="E814" s="407" t="s">
        <v>2647</v>
      </c>
      <c r="F814" s="426">
        <v>365</v>
      </c>
      <c r="G814" s="427">
        <f>SUMIF(USEDRCT_Camping!C:C,INVENTORY!C:C,USEDRCT_Camping!R:R)</f>
        <v>64.083333333333329</v>
      </c>
      <c r="H814" s="620">
        <v>104</v>
      </c>
      <c r="I814" s="428">
        <f t="shared" si="12"/>
        <v>0.28493150684931506</v>
      </c>
      <c r="J814" s="716">
        <v>35</v>
      </c>
    </row>
    <row r="815" spans="1:10" s="287" customFormat="1" x14ac:dyDescent="0.25">
      <c r="A815" s="431" t="s">
        <v>1203</v>
      </c>
      <c r="B815" s="620" t="s">
        <v>276</v>
      </c>
      <c r="C815" s="624" t="s">
        <v>1794</v>
      </c>
      <c r="D815" s="623" t="s">
        <v>2564</v>
      </c>
      <c r="E815" s="407" t="s">
        <v>2647</v>
      </c>
      <c r="F815" s="426">
        <v>365</v>
      </c>
      <c r="G815" s="427">
        <f>SUMIF(USEDRCT_Camping!C:C,INVENTORY!C:C,USEDRCT_Camping!R:R)</f>
        <v>67</v>
      </c>
      <c r="H815" s="620">
        <v>133</v>
      </c>
      <c r="I815" s="428">
        <f t="shared" si="12"/>
        <v>0.36438356164383562</v>
      </c>
      <c r="J815" s="716">
        <v>35</v>
      </c>
    </row>
    <row r="816" spans="1:10" s="287" customFormat="1" x14ac:dyDescent="0.25">
      <c r="A816" s="431" t="s">
        <v>1203</v>
      </c>
      <c r="B816" s="620" t="s">
        <v>277</v>
      </c>
      <c r="C816" s="624" t="s">
        <v>1795</v>
      </c>
      <c r="D816" s="623" t="s">
        <v>2564</v>
      </c>
      <c r="E816" s="407" t="s">
        <v>2647</v>
      </c>
      <c r="F816" s="426">
        <v>365</v>
      </c>
      <c r="G816" s="427">
        <f>SUMIF(USEDRCT_Camping!C:C,INVENTORY!C:C,USEDRCT_Camping!R:R)</f>
        <v>114.5</v>
      </c>
      <c r="H816" s="620">
        <v>162</v>
      </c>
      <c r="I816" s="428">
        <f t="shared" si="12"/>
        <v>0.44383561643835617</v>
      </c>
      <c r="J816" s="716">
        <v>35</v>
      </c>
    </row>
    <row r="817" spans="1:10" s="287" customFormat="1" ht="30" x14ac:dyDescent="0.25">
      <c r="A817" s="431" t="s">
        <v>1219</v>
      </c>
      <c r="B817" s="620" t="s">
        <v>156</v>
      </c>
      <c r="C817" s="624" t="s">
        <v>2318</v>
      </c>
      <c r="D817" s="622" t="s">
        <v>2565</v>
      </c>
      <c r="E817" s="407" t="s">
        <v>2646</v>
      </c>
      <c r="F817" s="426">
        <v>365</v>
      </c>
      <c r="G817" s="427">
        <f>SUMIF(USEDRCT_Camping!C:C,INVENTORY!C:C,USEDRCT_Camping!R:R)</f>
        <v>217.58333333333334</v>
      </c>
      <c r="H817" s="620">
        <v>248</v>
      </c>
      <c r="I817" s="428">
        <f t="shared" si="12"/>
        <v>0.67945205479452053</v>
      </c>
      <c r="J817" s="716">
        <v>50</v>
      </c>
    </row>
    <row r="818" spans="1:10" s="287" customFormat="1" ht="30" x14ac:dyDescent="0.25">
      <c r="A818" s="431" t="s">
        <v>1219</v>
      </c>
      <c r="B818" s="620" t="s">
        <v>168</v>
      </c>
      <c r="C818" s="621" t="s">
        <v>2319</v>
      </c>
      <c r="D818" s="622" t="s">
        <v>2565</v>
      </c>
      <c r="E818" s="407" t="s">
        <v>2646</v>
      </c>
      <c r="F818" s="426">
        <v>365</v>
      </c>
      <c r="G818" s="427">
        <f>SUMIF(USEDRCT_Camping!C:C,INVENTORY!C:C,USEDRCT_Camping!R:R)</f>
        <v>261.5</v>
      </c>
      <c r="H818" s="620">
        <v>206</v>
      </c>
      <c r="I818" s="428">
        <f t="shared" si="12"/>
        <v>0.56438356164383563</v>
      </c>
      <c r="J818" s="716">
        <v>50</v>
      </c>
    </row>
    <row r="819" spans="1:10" s="287" customFormat="1" ht="30" x14ac:dyDescent="0.25">
      <c r="A819" s="431" t="s">
        <v>1219</v>
      </c>
      <c r="B819" s="620" t="s">
        <v>179</v>
      </c>
      <c r="C819" s="621" t="s">
        <v>2320</v>
      </c>
      <c r="D819" s="622" t="s">
        <v>2565</v>
      </c>
      <c r="E819" s="407" t="s">
        <v>2646</v>
      </c>
      <c r="F819" s="426">
        <v>365</v>
      </c>
      <c r="G819" s="427">
        <f>SUMIF(USEDRCT_Camping!C:C,INVENTORY!C:C,USEDRCT_Camping!R:R)</f>
        <v>191.83333333333334</v>
      </c>
      <c r="H819" s="620">
        <v>196</v>
      </c>
      <c r="I819" s="428">
        <f t="shared" si="12"/>
        <v>0.53698630136986303</v>
      </c>
      <c r="J819" s="716">
        <v>50</v>
      </c>
    </row>
    <row r="820" spans="1:10" s="287" customFormat="1" ht="30" x14ac:dyDescent="0.25">
      <c r="A820" s="431" t="s">
        <v>1219</v>
      </c>
      <c r="B820" s="620" t="s">
        <v>190</v>
      </c>
      <c r="C820" s="621" t="s">
        <v>2321</v>
      </c>
      <c r="D820" s="622" t="s">
        <v>2565</v>
      </c>
      <c r="E820" s="407" t="s">
        <v>2646</v>
      </c>
      <c r="F820" s="426">
        <v>365</v>
      </c>
      <c r="G820" s="427">
        <f>SUMIF(USEDRCT_Camping!C:C,INVENTORY!C:C,USEDRCT_Camping!R:R)</f>
        <v>187.08333333333334</v>
      </c>
      <c r="H820" s="620">
        <v>205</v>
      </c>
      <c r="I820" s="428">
        <f t="shared" si="12"/>
        <v>0.56164383561643838</v>
      </c>
      <c r="J820" s="716">
        <v>50</v>
      </c>
    </row>
    <row r="821" spans="1:10" s="287" customFormat="1" ht="30" x14ac:dyDescent="0.25">
      <c r="A821" s="431" t="s">
        <v>1219</v>
      </c>
      <c r="B821" s="620" t="s">
        <v>201</v>
      </c>
      <c r="C821" s="621" t="s">
        <v>2322</v>
      </c>
      <c r="D821" s="622" t="s">
        <v>2565</v>
      </c>
      <c r="E821" s="407" t="s">
        <v>2646</v>
      </c>
      <c r="F821" s="426">
        <v>365</v>
      </c>
      <c r="G821" s="427">
        <f>SUMIF(USEDRCT_Camping!C:C,INVENTORY!C:C,USEDRCT_Camping!R:R)</f>
        <v>235.16666666666666</v>
      </c>
      <c r="H821" s="620">
        <v>259</v>
      </c>
      <c r="I821" s="428">
        <f t="shared" si="12"/>
        <v>0.70958904109589038</v>
      </c>
      <c r="J821" s="716">
        <v>50</v>
      </c>
    </row>
    <row r="822" spans="1:10" s="287" customFormat="1" ht="30" x14ac:dyDescent="0.25">
      <c r="A822" s="431" t="s">
        <v>1219</v>
      </c>
      <c r="B822" s="620" t="s">
        <v>227</v>
      </c>
      <c r="C822" s="621" t="s">
        <v>2326</v>
      </c>
      <c r="D822" s="622" t="s">
        <v>2565</v>
      </c>
      <c r="E822" s="407" t="s">
        <v>2646</v>
      </c>
      <c r="F822" s="426">
        <v>365</v>
      </c>
      <c r="G822" s="427">
        <f>SUMIF(USEDRCT_Camping!C:C,INVENTORY!C:C,USEDRCT_Camping!R:R)</f>
        <v>239.5</v>
      </c>
      <c r="H822" s="620">
        <v>219</v>
      </c>
      <c r="I822" s="428">
        <f t="shared" si="12"/>
        <v>0.6</v>
      </c>
      <c r="J822" s="716">
        <v>50</v>
      </c>
    </row>
    <row r="823" spans="1:10" s="287" customFormat="1" ht="30" x14ac:dyDescent="0.25">
      <c r="A823" s="431" t="s">
        <v>1219</v>
      </c>
      <c r="B823" s="620" t="s">
        <v>158</v>
      </c>
      <c r="C823" s="621" t="s">
        <v>2327</v>
      </c>
      <c r="D823" s="622" t="s">
        <v>2565</v>
      </c>
      <c r="E823" s="407" t="s">
        <v>2646</v>
      </c>
      <c r="F823" s="426">
        <v>365</v>
      </c>
      <c r="G823" s="427">
        <f>SUMIF(USEDRCT_Camping!C:C,INVENTORY!C:C,USEDRCT_Camping!R:R)</f>
        <v>203.33333333333334</v>
      </c>
      <c r="H823" s="620">
        <v>259</v>
      </c>
      <c r="I823" s="428">
        <f t="shared" si="12"/>
        <v>0.70958904109589038</v>
      </c>
      <c r="J823" s="716">
        <v>50</v>
      </c>
    </row>
    <row r="824" spans="1:10" s="287" customFormat="1" ht="30" x14ac:dyDescent="0.25">
      <c r="A824" s="431" t="s">
        <v>1219</v>
      </c>
      <c r="B824" s="620" t="s">
        <v>159</v>
      </c>
      <c r="C824" s="621" t="s">
        <v>2328</v>
      </c>
      <c r="D824" s="622" t="s">
        <v>2565</v>
      </c>
      <c r="E824" s="407" t="s">
        <v>2646</v>
      </c>
      <c r="F824" s="426">
        <v>365</v>
      </c>
      <c r="G824" s="427">
        <f>SUMIF(USEDRCT_Camping!C:C,INVENTORY!C:C,USEDRCT_Camping!R:R)</f>
        <v>211</v>
      </c>
      <c r="H824" s="620">
        <v>249</v>
      </c>
      <c r="I824" s="428">
        <f t="shared" si="12"/>
        <v>0.68219178082191778</v>
      </c>
      <c r="J824" s="716">
        <v>50</v>
      </c>
    </row>
    <row r="825" spans="1:10" s="287" customFormat="1" ht="30" x14ac:dyDescent="0.25">
      <c r="A825" s="431" t="s">
        <v>1219</v>
      </c>
      <c r="B825" s="620" t="s">
        <v>160</v>
      </c>
      <c r="C825" s="621" t="s">
        <v>2329</v>
      </c>
      <c r="D825" s="622" t="s">
        <v>2565</v>
      </c>
      <c r="E825" s="407" t="s">
        <v>2646</v>
      </c>
      <c r="F825" s="426">
        <v>365</v>
      </c>
      <c r="G825" s="427">
        <f>SUMIF(USEDRCT_Camping!C:C,INVENTORY!C:C,USEDRCT_Camping!R:R)</f>
        <v>243.83333333333334</v>
      </c>
      <c r="H825" s="620">
        <v>289</v>
      </c>
      <c r="I825" s="428">
        <f t="shared" si="12"/>
        <v>0.79178082191780819</v>
      </c>
      <c r="J825" s="716">
        <v>50</v>
      </c>
    </row>
    <row r="826" spans="1:10" s="287" customFormat="1" ht="30" x14ac:dyDescent="0.25">
      <c r="A826" s="431" t="s">
        <v>1219</v>
      </c>
      <c r="B826" s="620" t="s">
        <v>513</v>
      </c>
      <c r="C826" s="621" t="s">
        <v>2269</v>
      </c>
      <c r="D826" s="622" t="s">
        <v>2565</v>
      </c>
      <c r="E826" s="407" t="s">
        <v>2646</v>
      </c>
      <c r="F826" s="426">
        <v>365</v>
      </c>
      <c r="G826" s="427">
        <f>SUMIF(USEDRCT_Camping!C:C,INVENTORY!C:C,USEDRCT_Camping!R:R)</f>
        <v>284.91666666666669</v>
      </c>
      <c r="H826" s="620">
        <v>269</v>
      </c>
      <c r="I826" s="428">
        <f t="shared" si="12"/>
        <v>0.73698630136986298</v>
      </c>
      <c r="J826" s="716">
        <v>50</v>
      </c>
    </row>
    <row r="827" spans="1:10" s="287" customFormat="1" ht="30" x14ac:dyDescent="0.25">
      <c r="A827" s="431" t="s">
        <v>1219</v>
      </c>
      <c r="B827" s="620" t="s">
        <v>514</v>
      </c>
      <c r="C827" s="621" t="s">
        <v>2270</v>
      </c>
      <c r="D827" s="622" t="s">
        <v>2565</v>
      </c>
      <c r="E827" s="407" t="s">
        <v>2646</v>
      </c>
      <c r="F827" s="426">
        <v>365</v>
      </c>
      <c r="G827" s="427">
        <f>SUMIF(USEDRCT_Camping!C:C,INVENTORY!C:C,USEDRCT_Camping!R:R)</f>
        <v>292.16666666666669</v>
      </c>
      <c r="H827" s="620">
        <v>278</v>
      </c>
      <c r="I827" s="428">
        <f t="shared" si="12"/>
        <v>0.76164383561643834</v>
      </c>
      <c r="J827" s="716">
        <v>50</v>
      </c>
    </row>
    <row r="828" spans="1:10" s="287" customFormat="1" ht="30" x14ac:dyDescent="0.25">
      <c r="A828" s="431" t="s">
        <v>1219</v>
      </c>
      <c r="B828" s="620" t="s">
        <v>515</v>
      </c>
      <c r="C828" s="621" t="s">
        <v>2271</v>
      </c>
      <c r="D828" s="622" t="s">
        <v>2565</v>
      </c>
      <c r="E828" s="407" t="s">
        <v>2646</v>
      </c>
      <c r="F828" s="426">
        <v>365</v>
      </c>
      <c r="G828" s="427">
        <f>SUMIF(USEDRCT_Camping!C:C,INVENTORY!C:C,USEDRCT_Camping!R:R)</f>
        <v>269.58333333333331</v>
      </c>
      <c r="H828" s="620">
        <v>279</v>
      </c>
      <c r="I828" s="428">
        <f t="shared" si="12"/>
        <v>0.76438356164383559</v>
      </c>
      <c r="J828" s="716">
        <v>50</v>
      </c>
    </row>
    <row r="829" spans="1:10" s="287" customFormat="1" ht="30" x14ac:dyDescent="0.25">
      <c r="A829" s="431" t="s">
        <v>1219</v>
      </c>
      <c r="B829" s="620" t="s">
        <v>516</v>
      </c>
      <c r="C829" s="621" t="s">
        <v>2272</v>
      </c>
      <c r="D829" s="622" t="s">
        <v>2565</v>
      </c>
      <c r="E829" s="407" t="s">
        <v>2646</v>
      </c>
      <c r="F829" s="426">
        <v>365</v>
      </c>
      <c r="G829" s="427">
        <f>SUMIF(USEDRCT_Camping!C:C,INVENTORY!C:C,USEDRCT_Camping!R:R)</f>
        <v>304.91666666666669</v>
      </c>
      <c r="H829" s="620">
        <v>289</v>
      </c>
      <c r="I829" s="428">
        <f t="shared" si="12"/>
        <v>0.79178082191780819</v>
      </c>
      <c r="J829" s="716">
        <v>50</v>
      </c>
    </row>
    <row r="830" spans="1:10" s="287" customFormat="1" ht="30" x14ac:dyDescent="0.25">
      <c r="A830" s="431" t="s">
        <v>1219</v>
      </c>
      <c r="B830" s="620" t="s">
        <v>517</v>
      </c>
      <c r="C830" s="621" t="s">
        <v>2273</v>
      </c>
      <c r="D830" s="622" t="s">
        <v>2565</v>
      </c>
      <c r="E830" s="407" t="s">
        <v>2646</v>
      </c>
      <c r="F830" s="426">
        <v>365</v>
      </c>
      <c r="G830" s="427">
        <f>SUMIF(USEDRCT_Camping!C:C,INVENTORY!C:C,USEDRCT_Camping!R:R)</f>
        <v>361.91666666666669</v>
      </c>
      <c r="H830" s="620">
        <v>303</v>
      </c>
      <c r="I830" s="428">
        <f t="shared" si="12"/>
        <v>0.83013698630136989</v>
      </c>
      <c r="J830" s="716">
        <v>50</v>
      </c>
    </row>
    <row r="831" spans="1:10" s="287" customFormat="1" ht="30" x14ac:dyDescent="0.25">
      <c r="A831" s="431" t="s">
        <v>1219</v>
      </c>
      <c r="B831" s="620" t="s">
        <v>518</v>
      </c>
      <c r="C831" s="621" t="s">
        <v>2274</v>
      </c>
      <c r="D831" s="622" t="s">
        <v>2565</v>
      </c>
      <c r="E831" s="407" t="s">
        <v>2646</v>
      </c>
      <c r="F831" s="426">
        <v>365</v>
      </c>
      <c r="G831" s="427">
        <f>SUMIF(USEDRCT_Camping!C:C,INVENTORY!C:C,USEDRCT_Camping!R:R)</f>
        <v>303.33333333333331</v>
      </c>
      <c r="H831" s="620">
        <v>265</v>
      </c>
      <c r="I831" s="428">
        <f t="shared" si="12"/>
        <v>0.72602739726027399</v>
      </c>
      <c r="J831" s="716">
        <v>50</v>
      </c>
    </row>
    <row r="832" spans="1:10" s="287" customFormat="1" ht="30" x14ac:dyDescent="0.25">
      <c r="A832" s="431" t="s">
        <v>1219</v>
      </c>
      <c r="B832" s="620" t="s">
        <v>526</v>
      </c>
      <c r="C832" s="621" t="s">
        <v>2282</v>
      </c>
      <c r="D832" s="622" t="s">
        <v>2565</v>
      </c>
      <c r="E832" s="407" t="s">
        <v>2646</v>
      </c>
      <c r="F832" s="426">
        <v>365</v>
      </c>
      <c r="G832" s="427">
        <f>SUMIF(USEDRCT_Camping!C:C,INVENTORY!C:C,USEDRCT_Camping!R:R)</f>
        <v>317.91666666666669</v>
      </c>
      <c r="H832" s="620">
        <v>315</v>
      </c>
      <c r="I832" s="428">
        <f t="shared" si="12"/>
        <v>0.86301369863013699</v>
      </c>
      <c r="J832" s="716">
        <v>50</v>
      </c>
    </row>
    <row r="833" spans="1:10" s="287" customFormat="1" ht="30" x14ac:dyDescent="0.25">
      <c r="A833" s="431" t="s">
        <v>1219</v>
      </c>
      <c r="B833" s="620" t="s">
        <v>527</v>
      </c>
      <c r="C833" s="621" t="s">
        <v>2283</v>
      </c>
      <c r="D833" s="622" t="s">
        <v>2565</v>
      </c>
      <c r="E833" s="407" t="s">
        <v>2646</v>
      </c>
      <c r="F833" s="426">
        <v>365</v>
      </c>
      <c r="G833" s="427">
        <f>SUMIF(USEDRCT_Camping!C:C,INVENTORY!C:C,USEDRCT_Camping!R:R)</f>
        <v>257.75</v>
      </c>
      <c r="H833" s="620">
        <v>260</v>
      </c>
      <c r="I833" s="428">
        <f t="shared" si="12"/>
        <v>0.71232876712328763</v>
      </c>
      <c r="J833" s="716">
        <v>50</v>
      </c>
    </row>
    <row r="834" spans="1:10" s="287" customFormat="1" ht="30" x14ac:dyDescent="0.25">
      <c r="A834" s="431" t="s">
        <v>1219</v>
      </c>
      <c r="B834" s="620" t="s">
        <v>528</v>
      </c>
      <c r="C834" s="621" t="s">
        <v>2284</v>
      </c>
      <c r="D834" s="622" t="s">
        <v>2565</v>
      </c>
      <c r="E834" s="407" t="s">
        <v>2646</v>
      </c>
      <c r="F834" s="426">
        <v>365</v>
      </c>
      <c r="G834" s="427">
        <f>SUMIF(USEDRCT_Camping!C:C,INVENTORY!C:C,USEDRCT_Camping!R:R)</f>
        <v>317.91666666666669</v>
      </c>
      <c r="H834" s="620">
        <v>300</v>
      </c>
      <c r="I834" s="428">
        <f t="shared" si="12"/>
        <v>0.82191780821917804</v>
      </c>
      <c r="J834" s="716">
        <v>50</v>
      </c>
    </row>
    <row r="835" spans="1:10" s="287" customFormat="1" ht="30" x14ac:dyDescent="0.25">
      <c r="A835" s="431" t="s">
        <v>1219</v>
      </c>
      <c r="B835" s="620" t="s">
        <v>529</v>
      </c>
      <c r="C835" s="621" t="s">
        <v>2285</v>
      </c>
      <c r="D835" s="622" t="s">
        <v>2565</v>
      </c>
      <c r="E835" s="407" t="s">
        <v>2646</v>
      </c>
      <c r="F835" s="426">
        <v>365</v>
      </c>
      <c r="G835" s="427">
        <f>SUMIF(USEDRCT_Camping!C:C,INVENTORY!C:C,USEDRCT_Camping!R:R)</f>
        <v>312.66666666666669</v>
      </c>
      <c r="H835" s="620">
        <v>301</v>
      </c>
      <c r="I835" s="428">
        <f t="shared" ref="I835:I898" si="13">H835/F835</f>
        <v>0.8246575342465754</v>
      </c>
      <c r="J835" s="716">
        <v>50</v>
      </c>
    </row>
    <row r="836" spans="1:10" s="287" customFormat="1" ht="30" x14ac:dyDescent="0.25">
      <c r="A836" s="431" t="s">
        <v>1219</v>
      </c>
      <c r="B836" s="620" t="s">
        <v>538</v>
      </c>
      <c r="C836" s="621" t="s">
        <v>2294</v>
      </c>
      <c r="D836" s="622" t="s">
        <v>2565</v>
      </c>
      <c r="E836" s="407" t="s">
        <v>2646</v>
      </c>
      <c r="F836" s="426">
        <v>365</v>
      </c>
      <c r="G836" s="427">
        <f>SUMIF(USEDRCT_Camping!C:C,INVENTORY!C:C,USEDRCT_Camping!R:R)</f>
        <v>303.5</v>
      </c>
      <c r="H836" s="620">
        <v>244</v>
      </c>
      <c r="I836" s="428">
        <f t="shared" si="13"/>
        <v>0.66849315068493154</v>
      </c>
      <c r="J836" s="716">
        <v>50</v>
      </c>
    </row>
    <row r="837" spans="1:10" s="287" customFormat="1" ht="30" x14ac:dyDescent="0.25">
      <c r="A837" s="431" t="s">
        <v>1219</v>
      </c>
      <c r="B837" s="620" t="s">
        <v>539</v>
      </c>
      <c r="C837" s="621" t="s">
        <v>2295</v>
      </c>
      <c r="D837" s="622" t="s">
        <v>2565</v>
      </c>
      <c r="E837" s="407" t="s">
        <v>2646</v>
      </c>
      <c r="F837" s="426">
        <v>365</v>
      </c>
      <c r="G837" s="427">
        <f>SUMIF(USEDRCT_Camping!C:C,INVENTORY!C:C,USEDRCT_Camping!R:R)</f>
        <v>291.5</v>
      </c>
      <c r="H837" s="620">
        <v>300</v>
      </c>
      <c r="I837" s="428">
        <f t="shared" si="13"/>
        <v>0.82191780821917804</v>
      </c>
      <c r="J837" s="716">
        <v>50</v>
      </c>
    </row>
    <row r="838" spans="1:10" s="287" customFormat="1" ht="30" x14ac:dyDescent="0.25">
      <c r="A838" s="431" t="s">
        <v>1203</v>
      </c>
      <c r="B838" s="620" t="s">
        <v>254</v>
      </c>
      <c r="C838" s="624" t="s">
        <v>1773</v>
      </c>
      <c r="D838" s="622" t="s">
        <v>2565</v>
      </c>
      <c r="E838" s="407" t="s">
        <v>2646</v>
      </c>
      <c r="F838" s="426">
        <v>365</v>
      </c>
      <c r="G838" s="427">
        <f>SUMIF(USEDRCT_Camping!C:C,INVENTORY!C:C,USEDRCT_Camping!R:R)</f>
        <v>85.4</v>
      </c>
      <c r="H838" s="620">
        <v>229</v>
      </c>
      <c r="I838" s="428">
        <f t="shared" si="13"/>
        <v>0.62739726027397258</v>
      </c>
      <c r="J838" s="716">
        <v>50</v>
      </c>
    </row>
    <row r="839" spans="1:10" s="287" customFormat="1" ht="30" x14ac:dyDescent="0.25">
      <c r="A839" s="431" t="s">
        <v>1203</v>
      </c>
      <c r="B839" s="620" t="s">
        <v>255</v>
      </c>
      <c r="C839" s="624" t="s">
        <v>1774</v>
      </c>
      <c r="D839" s="622" t="s">
        <v>2565</v>
      </c>
      <c r="E839" s="407" t="s">
        <v>2646</v>
      </c>
      <c r="F839" s="426">
        <v>365</v>
      </c>
      <c r="G839" s="427">
        <f>SUMIF(USEDRCT_Camping!C:C,INVENTORY!C:C,USEDRCT_Camping!R:R)</f>
        <v>65</v>
      </c>
      <c r="H839" s="620">
        <v>185</v>
      </c>
      <c r="I839" s="428">
        <f t="shared" si="13"/>
        <v>0.50684931506849318</v>
      </c>
      <c r="J839" s="716">
        <v>50</v>
      </c>
    </row>
    <row r="840" spans="1:10" s="287" customFormat="1" ht="30" x14ac:dyDescent="0.25">
      <c r="A840" s="431" t="s">
        <v>1203</v>
      </c>
      <c r="B840" s="620" t="s">
        <v>256</v>
      </c>
      <c r="C840" s="624" t="s">
        <v>1775</v>
      </c>
      <c r="D840" s="622" t="s">
        <v>2565</v>
      </c>
      <c r="E840" s="407" t="s">
        <v>2646</v>
      </c>
      <c r="F840" s="426">
        <v>365</v>
      </c>
      <c r="G840" s="427">
        <f>SUMIF(USEDRCT_Camping!C:C,INVENTORY!C:C,USEDRCT_Camping!R:R)</f>
        <v>54.6</v>
      </c>
      <c r="H840" s="620">
        <v>187</v>
      </c>
      <c r="I840" s="428">
        <f t="shared" si="13"/>
        <v>0.51232876712328768</v>
      </c>
      <c r="J840" s="716">
        <v>50</v>
      </c>
    </row>
    <row r="841" spans="1:10" s="287" customFormat="1" ht="30" x14ac:dyDescent="0.25">
      <c r="A841" s="431" t="s">
        <v>1203</v>
      </c>
      <c r="B841" s="620" t="s">
        <v>257</v>
      </c>
      <c r="C841" s="624" t="s">
        <v>1776</v>
      </c>
      <c r="D841" s="622" t="s">
        <v>2565</v>
      </c>
      <c r="E841" s="407" t="s">
        <v>2646</v>
      </c>
      <c r="F841" s="426">
        <v>365</v>
      </c>
      <c r="G841" s="427">
        <f>SUMIF(USEDRCT_Camping!C:C,INVENTORY!C:C,USEDRCT_Camping!R:R)</f>
        <v>66.8</v>
      </c>
      <c r="H841" s="620">
        <v>177</v>
      </c>
      <c r="I841" s="428">
        <f t="shared" si="13"/>
        <v>0.48493150684931507</v>
      </c>
      <c r="J841" s="716">
        <v>50</v>
      </c>
    </row>
    <row r="842" spans="1:10" s="287" customFormat="1" ht="30" x14ac:dyDescent="0.25">
      <c r="A842" s="431" t="s">
        <v>1203</v>
      </c>
      <c r="B842" s="620" t="s">
        <v>258</v>
      </c>
      <c r="C842" s="624" t="s">
        <v>1777</v>
      </c>
      <c r="D842" s="622" t="s">
        <v>2565</v>
      </c>
      <c r="E842" s="407" t="s">
        <v>2646</v>
      </c>
      <c r="F842" s="426">
        <v>365</v>
      </c>
      <c r="G842" s="427">
        <f>SUMIF(USEDRCT_Camping!C:C,INVENTORY!C:C,USEDRCT_Camping!R:R)</f>
        <v>81.8</v>
      </c>
      <c r="H842" s="620">
        <v>168</v>
      </c>
      <c r="I842" s="428">
        <f t="shared" si="13"/>
        <v>0.46027397260273972</v>
      </c>
      <c r="J842" s="716">
        <v>50</v>
      </c>
    </row>
    <row r="843" spans="1:10" s="287" customFormat="1" ht="30" x14ac:dyDescent="0.25">
      <c r="A843" s="431" t="s">
        <v>1203</v>
      </c>
      <c r="B843" s="620" t="s">
        <v>259</v>
      </c>
      <c r="C843" s="624" t="s">
        <v>1778</v>
      </c>
      <c r="D843" s="622" t="s">
        <v>2565</v>
      </c>
      <c r="E843" s="407" t="s">
        <v>2646</v>
      </c>
      <c r="F843" s="426">
        <v>365</v>
      </c>
      <c r="G843" s="427">
        <f>SUMIF(USEDRCT_Camping!C:C,INVENTORY!C:C,USEDRCT_Camping!R:R)</f>
        <v>53</v>
      </c>
      <c r="H843" s="620">
        <v>124</v>
      </c>
      <c r="I843" s="428">
        <f t="shared" si="13"/>
        <v>0.33972602739726027</v>
      </c>
      <c r="J843" s="716">
        <v>50</v>
      </c>
    </row>
    <row r="844" spans="1:10" s="287" customFormat="1" ht="30" x14ac:dyDescent="0.25">
      <c r="A844" s="431" t="s">
        <v>1203</v>
      </c>
      <c r="B844" s="620" t="s">
        <v>260</v>
      </c>
      <c r="C844" s="624" t="s">
        <v>1779</v>
      </c>
      <c r="D844" s="622" t="s">
        <v>2565</v>
      </c>
      <c r="E844" s="407" t="s">
        <v>2646</v>
      </c>
      <c r="F844" s="426">
        <v>365</v>
      </c>
      <c r="G844" s="427">
        <f>SUMIF(USEDRCT_Camping!C:C,INVENTORY!C:C,USEDRCT_Camping!R:R)</f>
        <v>50</v>
      </c>
      <c r="H844" s="620">
        <v>175</v>
      </c>
      <c r="I844" s="428">
        <f t="shared" si="13"/>
        <v>0.47945205479452052</v>
      </c>
      <c r="J844" s="716">
        <v>50</v>
      </c>
    </row>
    <row r="845" spans="1:10" s="287" customFormat="1" ht="30" x14ac:dyDescent="0.25">
      <c r="A845" s="431" t="s">
        <v>1203</v>
      </c>
      <c r="B845" s="620" t="s">
        <v>261</v>
      </c>
      <c r="C845" s="624" t="s">
        <v>1780</v>
      </c>
      <c r="D845" s="622" t="s">
        <v>2565</v>
      </c>
      <c r="E845" s="407" t="s">
        <v>2646</v>
      </c>
      <c r="F845" s="426">
        <v>365</v>
      </c>
      <c r="G845" s="427">
        <f>SUMIF(USEDRCT_Camping!C:C,INVENTORY!C:C,USEDRCT_Camping!R:R)</f>
        <v>47</v>
      </c>
      <c r="H845" s="620">
        <v>139</v>
      </c>
      <c r="I845" s="428">
        <f t="shared" si="13"/>
        <v>0.38082191780821917</v>
      </c>
      <c r="J845" s="716">
        <v>50</v>
      </c>
    </row>
    <row r="846" spans="1:10" s="287" customFormat="1" ht="30" x14ac:dyDescent="0.25">
      <c r="A846" s="431" t="s">
        <v>1203</v>
      </c>
      <c r="B846" s="620" t="s">
        <v>262</v>
      </c>
      <c r="C846" s="624" t="s">
        <v>1781</v>
      </c>
      <c r="D846" s="622" t="s">
        <v>2565</v>
      </c>
      <c r="E846" s="407" t="s">
        <v>2646</v>
      </c>
      <c r="F846" s="426">
        <v>365</v>
      </c>
      <c r="G846" s="427">
        <f>SUMIF(USEDRCT_Camping!C:C,INVENTORY!C:C,USEDRCT_Camping!R:R)</f>
        <v>52.6</v>
      </c>
      <c r="H846" s="620">
        <v>161</v>
      </c>
      <c r="I846" s="428">
        <f t="shared" si="13"/>
        <v>0.44109589041095892</v>
      </c>
      <c r="J846" s="716">
        <v>50</v>
      </c>
    </row>
    <row r="847" spans="1:10" s="287" customFormat="1" ht="30" x14ac:dyDescent="0.25">
      <c r="A847" s="431" t="s">
        <v>1203</v>
      </c>
      <c r="B847" s="620" t="s">
        <v>265</v>
      </c>
      <c r="C847" s="624" t="s">
        <v>1783</v>
      </c>
      <c r="D847" s="622" t="s">
        <v>2565</v>
      </c>
      <c r="E847" s="407" t="s">
        <v>2646</v>
      </c>
      <c r="F847" s="426">
        <v>365</v>
      </c>
      <c r="G847" s="427">
        <f>SUMIF(USEDRCT_Camping!C:C,INVENTORY!C:C,USEDRCT_Camping!R:R)</f>
        <v>14.166666666666666</v>
      </c>
      <c r="H847" s="620">
        <v>6</v>
      </c>
      <c r="I847" s="428">
        <f t="shared" si="13"/>
        <v>1.643835616438356E-2</v>
      </c>
      <c r="J847" s="716">
        <v>50</v>
      </c>
    </row>
    <row r="848" spans="1:10" s="287" customFormat="1" ht="30" x14ac:dyDescent="0.25">
      <c r="A848" s="431" t="s">
        <v>1203</v>
      </c>
      <c r="B848" s="620" t="s">
        <v>501</v>
      </c>
      <c r="C848" s="621" t="s">
        <v>1865</v>
      </c>
      <c r="D848" s="622" t="s">
        <v>2565</v>
      </c>
      <c r="E848" s="407" t="s">
        <v>2646</v>
      </c>
      <c r="F848" s="426">
        <v>365</v>
      </c>
      <c r="G848" s="427">
        <f>SUMIF(USEDRCT_Camping!C:C,INVENTORY!C:C,USEDRCT_Camping!R:R)</f>
        <v>179.41666666666666</v>
      </c>
      <c r="H848" s="620">
        <v>215</v>
      </c>
      <c r="I848" s="428">
        <f t="shared" si="13"/>
        <v>0.58904109589041098</v>
      </c>
      <c r="J848" s="716">
        <v>50</v>
      </c>
    </row>
    <row r="849" spans="1:10" s="287" customFormat="1" ht="30" x14ac:dyDescent="0.25">
      <c r="A849" s="431" t="s">
        <v>1203</v>
      </c>
      <c r="B849" s="620" t="s">
        <v>502</v>
      </c>
      <c r="C849" s="621" t="s">
        <v>1866</v>
      </c>
      <c r="D849" s="622" t="s">
        <v>2565</v>
      </c>
      <c r="E849" s="407" t="s">
        <v>2646</v>
      </c>
      <c r="F849" s="426">
        <v>365</v>
      </c>
      <c r="G849" s="427">
        <f>SUMIF(USEDRCT_Camping!C:C,INVENTORY!C:C,USEDRCT_Camping!R:R)</f>
        <v>117.75</v>
      </c>
      <c r="H849" s="620">
        <v>161</v>
      </c>
      <c r="I849" s="428">
        <f t="shared" si="13"/>
        <v>0.44109589041095892</v>
      </c>
      <c r="J849" s="716">
        <v>50</v>
      </c>
    </row>
    <row r="850" spans="1:10" s="287" customFormat="1" ht="30" x14ac:dyDescent="0.25">
      <c r="A850" s="431" t="s">
        <v>1203</v>
      </c>
      <c r="B850" s="620" t="s">
        <v>503</v>
      </c>
      <c r="C850" s="621" t="s">
        <v>1867</v>
      </c>
      <c r="D850" s="622" t="s">
        <v>2565</v>
      </c>
      <c r="E850" s="407" t="s">
        <v>2646</v>
      </c>
      <c r="F850" s="426">
        <v>365</v>
      </c>
      <c r="G850" s="427">
        <f>SUMIF(USEDRCT_Camping!C:C,INVENTORY!C:C,USEDRCT_Camping!R:R)</f>
        <v>144</v>
      </c>
      <c r="H850" s="620">
        <v>187</v>
      </c>
      <c r="I850" s="428">
        <f t="shared" si="13"/>
        <v>0.51232876712328768</v>
      </c>
      <c r="J850" s="716">
        <v>50</v>
      </c>
    </row>
    <row r="851" spans="1:10" s="287" customFormat="1" ht="30" x14ac:dyDescent="0.25">
      <c r="A851" s="431" t="s">
        <v>1203</v>
      </c>
      <c r="B851" s="620" t="s">
        <v>504</v>
      </c>
      <c r="C851" s="621" t="s">
        <v>1868</v>
      </c>
      <c r="D851" s="622" t="s">
        <v>2565</v>
      </c>
      <c r="E851" s="407" t="s">
        <v>2646</v>
      </c>
      <c r="F851" s="426">
        <v>365</v>
      </c>
      <c r="G851" s="427">
        <f>SUMIF(USEDRCT_Camping!C:C,INVENTORY!C:C,USEDRCT_Camping!R:R)</f>
        <v>116.83333333333333</v>
      </c>
      <c r="H851" s="620">
        <v>172</v>
      </c>
      <c r="I851" s="428">
        <f t="shared" si="13"/>
        <v>0.47123287671232877</v>
      </c>
      <c r="J851" s="716">
        <v>50</v>
      </c>
    </row>
    <row r="852" spans="1:10" s="287" customFormat="1" ht="30" x14ac:dyDescent="0.25">
      <c r="A852" s="431" t="s">
        <v>1203</v>
      </c>
      <c r="B852" s="620" t="s">
        <v>505</v>
      </c>
      <c r="C852" s="621" t="s">
        <v>1869</v>
      </c>
      <c r="D852" s="622" t="s">
        <v>2565</v>
      </c>
      <c r="E852" s="407" t="s">
        <v>2646</v>
      </c>
      <c r="F852" s="426">
        <v>365</v>
      </c>
      <c r="G852" s="427">
        <f>SUMIF(USEDRCT_Camping!C:C,INVENTORY!C:C,USEDRCT_Camping!R:R)</f>
        <v>107.16666666666667</v>
      </c>
      <c r="H852" s="620">
        <v>145</v>
      </c>
      <c r="I852" s="428">
        <f t="shared" si="13"/>
        <v>0.39726027397260272</v>
      </c>
      <c r="J852" s="716">
        <v>50</v>
      </c>
    </row>
    <row r="853" spans="1:10" s="287" customFormat="1" ht="30" x14ac:dyDescent="0.25">
      <c r="A853" s="431" t="s">
        <v>1203</v>
      </c>
      <c r="B853" s="620" t="s">
        <v>506</v>
      </c>
      <c r="C853" s="621" t="s">
        <v>1870</v>
      </c>
      <c r="D853" s="622" t="s">
        <v>2565</v>
      </c>
      <c r="E853" s="407" t="s">
        <v>2646</v>
      </c>
      <c r="F853" s="426">
        <v>365</v>
      </c>
      <c r="G853" s="427">
        <f>SUMIF(USEDRCT_Camping!C:C,INVENTORY!C:C,USEDRCT_Camping!R:R)</f>
        <v>114.66666666666667</v>
      </c>
      <c r="H853" s="620">
        <v>143</v>
      </c>
      <c r="I853" s="428">
        <f t="shared" si="13"/>
        <v>0.39178082191780822</v>
      </c>
      <c r="J853" s="716">
        <v>50</v>
      </c>
    </row>
    <row r="854" spans="1:10" s="287" customFormat="1" ht="30" x14ac:dyDescent="0.25">
      <c r="A854" s="431" t="s">
        <v>1203</v>
      </c>
      <c r="B854" s="620" t="s">
        <v>507</v>
      </c>
      <c r="C854" s="621" t="s">
        <v>1871</v>
      </c>
      <c r="D854" s="622" t="s">
        <v>2565</v>
      </c>
      <c r="E854" s="407" t="s">
        <v>2646</v>
      </c>
      <c r="F854" s="426">
        <v>365</v>
      </c>
      <c r="G854" s="427">
        <f>SUMIF(USEDRCT_Camping!C:C,INVENTORY!C:C,USEDRCT_Camping!R:R)</f>
        <v>136.25</v>
      </c>
      <c r="H854" s="620">
        <v>144</v>
      </c>
      <c r="I854" s="428">
        <f t="shared" si="13"/>
        <v>0.39452054794520547</v>
      </c>
      <c r="J854" s="716">
        <v>50</v>
      </c>
    </row>
    <row r="855" spans="1:10" s="287" customFormat="1" ht="30" x14ac:dyDescent="0.25">
      <c r="A855" s="431" t="s">
        <v>1203</v>
      </c>
      <c r="B855" s="620" t="s">
        <v>508</v>
      </c>
      <c r="C855" s="621" t="s">
        <v>1872</v>
      </c>
      <c r="D855" s="622" t="s">
        <v>2565</v>
      </c>
      <c r="E855" s="407" t="s">
        <v>2646</v>
      </c>
      <c r="F855" s="426">
        <v>365</v>
      </c>
      <c r="G855" s="427">
        <f>SUMIF(USEDRCT_Camping!C:C,INVENTORY!C:C,USEDRCT_Camping!R:R)</f>
        <v>202.75</v>
      </c>
      <c r="H855" s="620">
        <v>193</v>
      </c>
      <c r="I855" s="428">
        <f t="shared" si="13"/>
        <v>0.52876712328767128</v>
      </c>
      <c r="J855" s="716">
        <v>50</v>
      </c>
    </row>
    <row r="856" spans="1:10" s="287" customFormat="1" ht="30" x14ac:dyDescent="0.25">
      <c r="A856" s="431" t="s">
        <v>1203</v>
      </c>
      <c r="B856" s="620" t="s">
        <v>509</v>
      </c>
      <c r="C856" s="621" t="s">
        <v>1873</v>
      </c>
      <c r="D856" s="622" t="s">
        <v>2565</v>
      </c>
      <c r="E856" s="407" t="s">
        <v>2646</v>
      </c>
      <c r="F856" s="426">
        <v>365</v>
      </c>
      <c r="G856" s="427">
        <f>SUMIF(USEDRCT_Camping!C:C,INVENTORY!C:C,USEDRCT_Camping!R:R)</f>
        <v>113</v>
      </c>
      <c r="H856" s="620">
        <v>165</v>
      </c>
      <c r="I856" s="428">
        <f t="shared" si="13"/>
        <v>0.45205479452054792</v>
      </c>
      <c r="J856" s="716">
        <v>50</v>
      </c>
    </row>
    <row r="857" spans="1:10" s="287" customFormat="1" ht="30" x14ac:dyDescent="0.25">
      <c r="A857" s="431" t="s">
        <v>1203</v>
      </c>
      <c r="B857" s="620" t="s">
        <v>510</v>
      </c>
      <c r="C857" s="621" t="s">
        <v>1874</v>
      </c>
      <c r="D857" s="622" t="s">
        <v>2565</v>
      </c>
      <c r="E857" s="407" t="s">
        <v>2646</v>
      </c>
      <c r="F857" s="426">
        <v>365</v>
      </c>
      <c r="G857" s="427">
        <f>SUMIF(USEDRCT_Camping!C:C,INVENTORY!C:C,USEDRCT_Camping!R:R)</f>
        <v>161.41666666666666</v>
      </c>
      <c r="H857" s="620">
        <v>183</v>
      </c>
      <c r="I857" s="428">
        <f t="shared" si="13"/>
        <v>0.50136986301369868</v>
      </c>
      <c r="J857" s="716">
        <v>50</v>
      </c>
    </row>
    <row r="858" spans="1:10" s="287" customFormat="1" ht="30" x14ac:dyDescent="0.25">
      <c r="A858" s="431" t="s">
        <v>1203</v>
      </c>
      <c r="B858" s="620" t="s">
        <v>511</v>
      </c>
      <c r="C858" s="621" t="s">
        <v>1875</v>
      </c>
      <c r="D858" s="622" t="s">
        <v>2565</v>
      </c>
      <c r="E858" s="407" t="s">
        <v>2646</v>
      </c>
      <c r="F858" s="426">
        <v>365</v>
      </c>
      <c r="G858" s="427">
        <f>SUMIF(USEDRCT_Camping!C:C,INVENTORY!C:C,USEDRCT_Camping!R:R)</f>
        <v>115.83333333333333</v>
      </c>
      <c r="H858" s="620">
        <v>159</v>
      </c>
      <c r="I858" s="428">
        <f t="shared" si="13"/>
        <v>0.43561643835616437</v>
      </c>
      <c r="J858" s="716">
        <v>50</v>
      </c>
    </row>
    <row r="859" spans="1:10" s="287" customFormat="1" ht="30" x14ac:dyDescent="0.25">
      <c r="A859" s="431" t="s">
        <v>1203</v>
      </c>
      <c r="B859" s="620" t="s">
        <v>512</v>
      </c>
      <c r="C859" s="621" t="s">
        <v>1876</v>
      </c>
      <c r="D859" s="622" t="s">
        <v>2565</v>
      </c>
      <c r="E859" s="407" t="s">
        <v>2646</v>
      </c>
      <c r="F859" s="426">
        <v>365</v>
      </c>
      <c r="G859" s="427">
        <f>SUMIF(USEDRCT_Camping!C:C,INVENTORY!C:C,USEDRCT_Camping!R:R)</f>
        <v>126.58333333333333</v>
      </c>
      <c r="H859" s="620">
        <v>152</v>
      </c>
      <c r="I859" s="428">
        <f t="shared" si="13"/>
        <v>0.41643835616438357</v>
      </c>
      <c r="J859" s="716">
        <v>50</v>
      </c>
    </row>
    <row r="860" spans="1:10" s="287" customFormat="1" ht="30" x14ac:dyDescent="0.25">
      <c r="A860" s="431" t="s">
        <v>1203</v>
      </c>
      <c r="B860" s="620" t="s">
        <v>513</v>
      </c>
      <c r="C860" s="621" t="s">
        <v>1877</v>
      </c>
      <c r="D860" s="622" t="s">
        <v>2565</v>
      </c>
      <c r="E860" s="407" t="s">
        <v>2646</v>
      </c>
      <c r="F860" s="426">
        <v>365</v>
      </c>
      <c r="G860" s="427">
        <f>SUMIF(USEDRCT_Camping!C:C,INVENTORY!C:C,USEDRCT_Camping!R:R)</f>
        <v>154.75</v>
      </c>
      <c r="H860" s="620">
        <v>184</v>
      </c>
      <c r="I860" s="428">
        <f t="shared" si="13"/>
        <v>0.50410958904109593</v>
      </c>
      <c r="J860" s="716">
        <v>50</v>
      </c>
    </row>
    <row r="861" spans="1:10" s="287" customFormat="1" ht="30" x14ac:dyDescent="0.25">
      <c r="A861" s="431" t="s">
        <v>1203</v>
      </c>
      <c r="B861" s="620" t="s">
        <v>514</v>
      </c>
      <c r="C861" s="621" t="s">
        <v>1878</v>
      </c>
      <c r="D861" s="622" t="s">
        <v>2565</v>
      </c>
      <c r="E861" s="407" t="s">
        <v>2646</v>
      </c>
      <c r="F861" s="426">
        <v>365</v>
      </c>
      <c r="G861" s="427">
        <f>SUMIF(USEDRCT_Camping!C:C,INVENTORY!C:C,USEDRCT_Camping!R:R)</f>
        <v>127.5</v>
      </c>
      <c r="H861" s="620">
        <v>159</v>
      </c>
      <c r="I861" s="428">
        <f t="shared" si="13"/>
        <v>0.43561643835616437</v>
      </c>
      <c r="J861" s="716">
        <v>50</v>
      </c>
    </row>
    <row r="862" spans="1:10" s="287" customFormat="1" ht="30" x14ac:dyDescent="0.25">
      <c r="A862" s="431" t="s">
        <v>1203</v>
      </c>
      <c r="B862" s="620" t="s">
        <v>515</v>
      </c>
      <c r="C862" s="621" t="s">
        <v>1879</v>
      </c>
      <c r="D862" s="622" t="s">
        <v>2565</v>
      </c>
      <c r="E862" s="407" t="s">
        <v>2646</v>
      </c>
      <c r="F862" s="426">
        <v>365</v>
      </c>
      <c r="G862" s="427">
        <f>SUMIF(USEDRCT_Camping!C:C,INVENTORY!C:C,USEDRCT_Camping!R:R)</f>
        <v>149.83333333333334</v>
      </c>
      <c r="H862" s="620">
        <v>171</v>
      </c>
      <c r="I862" s="428">
        <f t="shared" si="13"/>
        <v>0.46849315068493153</v>
      </c>
      <c r="J862" s="716">
        <v>50</v>
      </c>
    </row>
    <row r="863" spans="1:10" s="287" customFormat="1" ht="30" x14ac:dyDescent="0.25">
      <c r="A863" s="431" t="s">
        <v>1203</v>
      </c>
      <c r="B863" s="620" t="s">
        <v>516</v>
      </c>
      <c r="C863" s="621" t="s">
        <v>1880</v>
      </c>
      <c r="D863" s="622" t="s">
        <v>2565</v>
      </c>
      <c r="E863" s="407" t="s">
        <v>2646</v>
      </c>
      <c r="F863" s="426">
        <v>365</v>
      </c>
      <c r="G863" s="427">
        <f>SUMIF(USEDRCT_Camping!C:C,INVENTORY!C:C,USEDRCT_Camping!R:R)</f>
        <v>143.16666666666666</v>
      </c>
      <c r="H863" s="620">
        <v>194</v>
      </c>
      <c r="I863" s="428">
        <f t="shared" si="13"/>
        <v>0.53150684931506853</v>
      </c>
      <c r="J863" s="716">
        <v>50</v>
      </c>
    </row>
    <row r="864" spans="1:10" s="287" customFormat="1" ht="30" x14ac:dyDescent="0.25">
      <c r="A864" s="431" t="s">
        <v>1203</v>
      </c>
      <c r="B864" s="620" t="s">
        <v>517</v>
      </c>
      <c r="C864" s="621" t="s">
        <v>1881</v>
      </c>
      <c r="D864" s="622" t="s">
        <v>2565</v>
      </c>
      <c r="E864" s="407" t="s">
        <v>2646</v>
      </c>
      <c r="F864" s="426">
        <v>365</v>
      </c>
      <c r="G864" s="427">
        <f>SUMIF(USEDRCT_Camping!C:C,INVENTORY!C:C,USEDRCT_Camping!R:R)</f>
        <v>155</v>
      </c>
      <c r="H864" s="620">
        <v>188</v>
      </c>
      <c r="I864" s="428">
        <f t="shared" si="13"/>
        <v>0.51506849315068493</v>
      </c>
      <c r="J864" s="716">
        <v>50</v>
      </c>
    </row>
    <row r="865" spans="1:10" s="287" customFormat="1" ht="30" x14ac:dyDescent="0.25">
      <c r="A865" s="431" t="s">
        <v>1203</v>
      </c>
      <c r="B865" s="620" t="s">
        <v>518</v>
      </c>
      <c r="C865" s="621" t="s">
        <v>1882</v>
      </c>
      <c r="D865" s="622" t="s">
        <v>2565</v>
      </c>
      <c r="E865" s="407" t="s">
        <v>2646</v>
      </c>
      <c r="F865" s="426">
        <v>365</v>
      </c>
      <c r="G865" s="427">
        <f>SUMIF(USEDRCT_Camping!C:C,INVENTORY!C:C,USEDRCT_Camping!R:R)</f>
        <v>124.58333333333333</v>
      </c>
      <c r="H865" s="620">
        <v>166</v>
      </c>
      <c r="I865" s="428">
        <f t="shared" si="13"/>
        <v>0.45479452054794522</v>
      </c>
      <c r="J865" s="716">
        <v>50</v>
      </c>
    </row>
    <row r="866" spans="1:10" s="287" customFormat="1" ht="30" x14ac:dyDescent="0.25">
      <c r="A866" s="431" t="s">
        <v>1203</v>
      </c>
      <c r="B866" s="620" t="s">
        <v>519</v>
      </c>
      <c r="C866" s="621" t="s">
        <v>1883</v>
      </c>
      <c r="D866" s="622" t="s">
        <v>2565</v>
      </c>
      <c r="E866" s="407" t="s">
        <v>2646</v>
      </c>
      <c r="F866" s="426">
        <v>365</v>
      </c>
      <c r="G866" s="427">
        <f>SUMIF(USEDRCT_Camping!C:C,INVENTORY!C:C,USEDRCT_Camping!R:R)</f>
        <v>117</v>
      </c>
      <c r="H866" s="620">
        <v>169</v>
      </c>
      <c r="I866" s="428">
        <f t="shared" si="13"/>
        <v>0.46301369863013697</v>
      </c>
      <c r="J866" s="716">
        <v>50</v>
      </c>
    </row>
    <row r="867" spans="1:10" s="287" customFormat="1" ht="30" x14ac:dyDescent="0.25">
      <c r="A867" s="431" t="s">
        <v>1203</v>
      </c>
      <c r="B867" s="620" t="s">
        <v>520</v>
      </c>
      <c r="C867" s="621" t="s">
        <v>1884</v>
      </c>
      <c r="D867" s="622" t="s">
        <v>2565</v>
      </c>
      <c r="E867" s="407" t="s">
        <v>2646</v>
      </c>
      <c r="F867" s="426">
        <v>365</v>
      </c>
      <c r="G867" s="427">
        <f>SUMIF(USEDRCT_Camping!C:C,INVENTORY!C:C,USEDRCT_Camping!R:R)</f>
        <v>126.75</v>
      </c>
      <c r="H867" s="620">
        <v>203</v>
      </c>
      <c r="I867" s="428">
        <f t="shared" si="13"/>
        <v>0.55616438356164388</v>
      </c>
      <c r="J867" s="716">
        <v>50</v>
      </c>
    </row>
    <row r="868" spans="1:10" s="287" customFormat="1" ht="30" x14ac:dyDescent="0.25">
      <c r="A868" s="431" t="s">
        <v>1203</v>
      </c>
      <c r="B868" s="620" t="s">
        <v>521</v>
      </c>
      <c r="C868" s="621" t="s">
        <v>1885</v>
      </c>
      <c r="D868" s="622" t="s">
        <v>2565</v>
      </c>
      <c r="E868" s="407" t="s">
        <v>2646</v>
      </c>
      <c r="F868" s="426">
        <v>365</v>
      </c>
      <c r="G868" s="427">
        <f>SUMIF(USEDRCT_Camping!C:C,INVENTORY!C:C,USEDRCT_Camping!R:R)</f>
        <v>119.08333333333333</v>
      </c>
      <c r="H868" s="620">
        <v>177</v>
      </c>
      <c r="I868" s="428">
        <f t="shared" si="13"/>
        <v>0.48493150684931507</v>
      </c>
      <c r="J868" s="716">
        <v>50</v>
      </c>
    </row>
    <row r="869" spans="1:10" s="287" customFormat="1" ht="30" x14ac:dyDescent="0.25">
      <c r="A869" s="431" t="s">
        <v>1203</v>
      </c>
      <c r="B869" s="620" t="s">
        <v>522</v>
      </c>
      <c r="C869" s="621" t="s">
        <v>1886</v>
      </c>
      <c r="D869" s="622" t="s">
        <v>2565</v>
      </c>
      <c r="E869" s="407" t="s">
        <v>2646</v>
      </c>
      <c r="F869" s="426">
        <v>365</v>
      </c>
      <c r="G869" s="427">
        <f>SUMIF(USEDRCT_Camping!C:C,INVENTORY!C:C,USEDRCT_Camping!R:R)</f>
        <v>152.25</v>
      </c>
      <c r="H869" s="620">
        <v>210</v>
      </c>
      <c r="I869" s="428">
        <f t="shared" si="13"/>
        <v>0.57534246575342463</v>
      </c>
      <c r="J869" s="716">
        <v>50</v>
      </c>
    </row>
    <row r="870" spans="1:10" s="287" customFormat="1" ht="30" x14ac:dyDescent="0.25">
      <c r="A870" s="431" t="s">
        <v>1203</v>
      </c>
      <c r="B870" s="620" t="s">
        <v>656</v>
      </c>
      <c r="C870" s="621" t="s">
        <v>1956</v>
      </c>
      <c r="D870" s="622" t="s">
        <v>2565</v>
      </c>
      <c r="E870" s="407" t="s">
        <v>2646</v>
      </c>
      <c r="F870" s="426">
        <v>365</v>
      </c>
      <c r="G870" s="427">
        <f>SUMIF(USEDRCT_Camping!C:C,INVENTORY!C:C,USEDRCT_Camping!R:R)</f>
        <v>173.25</v>
      </c>
      <c r="H870" s="620">
        <v>181</v>
      </c>
      <c r="I870" s="428">
        <f t="shared" si="13"/>
        <v>0.49589041095890413</v>
      </c>
      <c r="J870" s="716">
        <v>50</v>
      </c>
    </row>
    <row r="871" spans="1:10" s="287" customFormat="1" ht="30" x14ac:dyDescent="0.25">
      <c r="A871" s="431" t="s">
        <v>1203</v>
      </c>
      <c r="B871" s="620" t="s">
        <v>657</v>
      </c>
      <c r="C871" s="621" t="s">
        <v>1957</v>
      </c>
      <c r="D871" s="622" t="s">
        <v>2565</v>
      </c>
      <c r="E871" s="407" t="s">
        <v>2646</v>
      </c>
      <c r="F871" s="426">
        <v>365</v>
      </c>
      <c r="G871" s="427">
        <f>SUMIF(USEDRCT_Camping!C:C,INVENTORY!C:C,USEDRCT_Camping!R:R)</f>
        <v>161.75</v>
      </c>
      <c r="H871" s="620">
        <v>181</v>
      </c>
      <c r="I871" s="428">
        <f t="shared" si="13"/>
        <v>0.49589041095890413</v>
      </c>
      <c r="J871" s="716">
        <v>50</v>
      </c>
    </row>
    <row r="872" spans="1:10" s="287" customFormat="1" ht="30" x14ac:dyDescent="0.25">
      <c r="A872" s="431" t="s">
        <v>1203</v>
      </c>
      <c r="B872" s="620" t="s">
        <v>658</v>
      </c>
      <c r="C872" s="621" t="s">
        <v>1958</v>
      </c>
      <c r="D872" s="622" t="s">
        <v>2565</v>
      </c>
      <c r="E872" s="407" t="s">
        <v>2646</v>
      </c>
      <c r="F872" s="426">
        <v>365</v>
      </c>
      <c r="G872" s="427">
        <f>SUMIF(USEDRCT_Camping!C:C,INVENTORY!C:C,USEDRCT_Camping!R:R)</f>
        <v>142.41666666666666</v>
      </c>
      <c r="H872" s="620">
        <v>190</v>
      </c>
      <c r="I872" s="428">
        <f t="shared" si="13"/>
        <v>0.52054794520547942</v>
      </c>
      <c r="J872" s="716">
        <v>50</v>
      </c>
    </row>
    <row r="873" spans="1:10" s="287" customFormat="1" ht="30" x14ac:dyDescent="0.25">
      <c r="A873" s="431" t="s">
        <v>1203</v>
      </c>
      <c r="B873" s="620" t="s">
        <v>659</v>
      </c>
      <c r="C873" s="621" t="s">
        <v>1959</v>
      </c>
      <c r="D873" s="622" t="s">
        <v>2565</v>
      </c>
      <c r="E873" s="407" t="s">
        <v>2646</v>
      </c>
      <c r="F873" s="426">
        <v>365</v>
      </c>
      <c r="G873" s="427">
        <f>SUMIF(USEDRCT_Camping!C:C,INVENTORY!C:C,USEDRCT_Camping!R:R)</f>
        <v>155.41666666666666</v>
      </c>
      <c r="H873" s="620">
        <v>203</v>
      </c>
      <c r="I873" s="428">
        <f t="shared" si="13"/>
        <v>0.55616438356164388</v>
      </c>
      <c r="J873" s="716">
        <v>50</v>
      </c>
    </row>
    <row r="874" spans="1:10" s="287" customFormat="1" ht="30" x14ac:dyDescent="0.25">
      <c r="A874" s="431" t="s">
        <v>1203</v>
      </c>
      <c r="B874" s="620" t="s">
        <v>660</v>
      </c>
      <c r="C874" s="621" t="s">
        <v>1961</v>
      </c>
      <c r="D874" s="622" t="s">
        <v>2565</v>
      </c>
      <c r="E874" s="407" t="s">
        <v>2646</v>
      </c>
      <c r="F874" s="426">
        <v>365</v>
      </c>
      <c r="G874" s="427">
        <f>SUMIF(USEDRCT_Camping!C:C,INVENTORY!C:C,USEDRCT_Camping!R:R)</f>
        <v>311.66666666666669</v>
      </c>
      <c r="H874" s="620">
        <v>258</v>
      </c>
      <c r="I874" s="428">
        <f t="shared" si="13"/>
        <v>0.70684931506849313</v>
      </c>
      <c r="J874" s="716">
        <v>50</v>
      </c>
    </row>
    <row r="875" spans="1:10" s="287" customFormat="1" ht="30" x14ac:dyDescent="0.25">
      <c r="A875" s="431" t="s">
        <v>1203</v>
      </c>
      <c r="B875" s="620" t="s">
        <v>661</v>
      </c>
      <c r="C875" s="621" t="s">
        <v>1962</v>
      </c>
      <c r="D875" s="622" t="s">
        <v>2565</v>
      </c>
      <c r="E875" s="407" t="s">
        <v>2646</v>
      </c>
      <c r="F875" s="426">
        <v>365</v>
      </c>
      <c r="G875" s="427">
        <f>SUMIF(USEDRCT_Camping!C:C,INVENTORY!C:C,USEDRCT_Camping!R:R)</f>
        <v>140.25</v>
      </c>
      <c r="H875" s="620">
        <v>193</v>
      </c>
      <c r="I875" s="428">
        <f t="shared" si="13"/>
        <v>0.52876712328767128</v>
      </c>
      <c r="J875" s="716">
        <v>50</v>
      </c>
    </row>
    <row r="876" spans="1:10" s="287" customFormat="1" ht="30" x14ac:dyDescent="0.25">
      <c r="A876" s="431" t="s">
        <v>1203</v>
      </c>
      <c r="B876" s="620" t="s">
        <v>662</v>
      </c>
      <c r="C876" s="621" t="s">
        <v>1963</v>
      </c>
      <c r="D876" s="622" t="s">
        <v>2565</v>
      </c>
      <c r="E876" s="407" t="s">
        <v>2646</v>
      </c>
      <c r="F876" s="426">
        <v>365</v>
      </c>
      <c r="G876" s="427">
        <f>SUMIF(USEDRCT_Camping!C:C,INVENTORY!C:C,USEDRCT_Camping!R:R)</f>
        <v>177.25</v>
      </c>
      <c r="H876" s="620">
        <v>197</v>
      </c>
      <c r="I876" s="428">
        <f t="shared" si="13"/>
        <v>0.53972602739726028</v>
      </c>
      <c r="J876" s="716">
        <v>50</v>
      </c>
    </row>
    <row r="877" spans="1:10" s="287" customFormat="1" ht="30" x14ac:dyDescent="0.25">
      <c r="A877" s="431" t="s">
        <v>1203</v>
      </c>
      <c r="B877" s="620" t="s">
        <v>663</v>
      </c>
      <c r="C877" s="621" t="s">
        <v>1964</v>
      </c>
      <c r="D877" s="622" t="s">
        <v>2565</v>
      </c>
      <c r="E877" s="407" t="s">
        <v>2646</v>
      </c>
      <c r="F877" s="426">
        <v>365</v>
      </c>
      <c r="G877" s="427">
        <f>SUMIF(USEDRCT_Camping!C:C,INVENTORY!C:C,USEDRCT_Camping!R:R)</f>
        <v>184.41666666666666</v>
      </c>
      <c r="H877" s="620">
        <v>164</v>
      </c>
      <c r="I877" s="428">
        <f t="shared" si="13"/>
        <v>0.44931506849315067</v>
      </c>
      <c r="J877" s="716">
        <v>50</v>
      </c>
    </row>
    <row r="878" spans="1:10" s="287" customFormat="1" ht="30" x14ac:dyDescent="0.25">
      <c r="A878" s="431" t="s">
        <v>1203</v>
      </c>
      <c r="B878" s="620" t="s">
        <v>664</v>
      </c>
      <c r="C878" s="621" t="s">
        <v>1965</v>
      </c>
      <c r="D878" s="622" t="s">
        <v>2565</v>
      </c>
      <c r="E878" s="407" t="s">
        <v>2646</v>
      </c>
      <c r="F878" s="426">
        <v>365</v>
      </c>
      <c r="G878" s="427">
        <f>SUMIF(USEDRCT_Camping!C:C,INVENTORY!C:C,USEDRCT_Camping!R:R)</f>
        <v>133.75</v>
      </c>
      <c r="H878" s="620">
        <v>201</v>
      </c>
      <c r="I878" s="428">
        <f t="shared" si="13"/>
        <v>0.55068493150684927</v>
      </c>
      <c r="J878" s="716">
        <v>50</v>
      </c>
    </row>
    <row r="879" spans="1:10" s="287" customFormat="1" ht="30" x14ac:dyDescent="0.25">
      <c r="A879" s="431" t="s">
        <v>1203</v>
      </c>
      <c r="B879" s="620" t="s">
        <v>665</v>
      </c>
      <c r="C879" s="621" t="s">
        <v>1966</v>
      </c>
      <c r="D879" s="622" t="s">
        <v>2565</v>
      </c>
      <c r="E879" s="407" t="s">
        <v>2646</v>
      </c>
      <c r="F879" s="426">
        <v>365</v>
      </c>
      <c r="G879" s="427">
        <f>SUMIF(USEDRCT_Camping!C:C,INVENTORY!C:C,USEDRCT_Camping!R:R)</f>
        <v>149.58333333333334</v>
      </c>
      <c r="H879" s="620">
        <v>168</v>
      </c>
      <c r="I879" s="428">
        <f t="shared" si="13"/>
        <v>0.46027397260273972</v>
      </c>
      <c r="J879" s="716">
        <v>50</v>
      </c>
    </row>
    <row r="880" spans="1:10" s="287" customFormat="1" ht="30" x14ac:dyDescent="0.25">
      <c r="A880" s="431" t="s">
        <v>1203</v>
      </c>
      <c r="B880" s="620" t="s">
        <v>666</v>
      </c>
      <c r="C880" s="621" t="s">
        <v>1967</v>
      </c>
      <c r="D880" s="622" t="s">
        <v>2565</v>
      </c>
      <c r="E880" s="407" t="s">
        <v>2646</v>
      </c>
      <c r="F880" s="426">
        <v>365</v>
      </c>
      <c r="G880" s="427">
        <f>SUMIF(USEDRCT_Camping!C:C,INVENTORY!C:C,USEDRCT_Camping!R:R)</f>
        <v>181.91666666666666</v>
      </c>
      <c r="H880" s="620">
        <v>140</v>
      </c>
      <c r="I880" s="428">
        <f t="shared" si="13"/>
        <v>0.38356164383561642</v>
      </c>
      <c r="J880" s="716">
        <v>50</v>
      </c>
    </row>
    <row r="881" spans="1:10" s="287" customFormat="1" ht="30" x14ac:dyDescent="0.25">
      <c r="A881" s="431" t="s">
        <v>1203</v>
      </c>
      <c r="B881" s="620" t="s">
        <v>667</v>
      </c>
      <c r="C881" s="621" t="s">
        <v>1968</v>
      </c>
      <c r="D881" s="622" t="s">
        <v>2565</v>
      </c>
      <c r="E881" s="407" t="s">
        <v>2646</v>
      </c>
      <c r="F881" s="426">
        <v>365</v>
      </c>
      <c r="G881" s="427">
        <f>SUMIF(USEDRCT_Camping!C:C,INVENTORY!C:C,USEDRCT_Camping!R:R)</f>
        <v>172.33333333333334</v>
      </c>
      <c r="H881" s="620">
        <v>163</v>
      </c>
      <c r="I881" s="428">
        <f t="shared" si="13"/>
        <v>0.44657534246575342</v>
      </c>
      <c r="J881" s="716">
        <v>50</v>
      </c>
    </row>
    <row r="882" spans="1:10" s="287" customFormat="1" ht="30" x14ac:dyDescent="0.25">
      <c r="A882" s="431" t="s">
        <v>1203</v>
      </c>
      <c r="B882" s="620" t="s">
        <v>668</v>
      </c>
      <c r="C882" s="621" t="s">
        <v>1969</v>
      </c>
      <c r="D882" s="622" t="s">
        <v>2565</v>
      </c>
      <c r="E882" s="407" t="s">
        <v>2646</v>
      </c>
      <c r="F882" s="426">
        <v>365</v>
      </c>
      <c r="G882" s="427">
        <f>SUMIF(USEDRCT_Camping!C:C,INVENTORY!C:C,USEDRCT_Camping!R:R)</f>
        <v>162</v>
      </c>
      <c r="H882" s="620">
        <v>185</v>
      </c>
      <c r="I882" s="428">
        <f t="shared" si="13"/>
        <v>0.50684931506849318</v>
      </c>
      <c r="J882" s="716">
        <v>50</v>
      </c>
    </row>
    <row r="883" spans="1:10" s="287" customFormat="1" ht="30" x14ac:dyDescent="0.25">
      <c r="A883" s="431" t="s">
        <v>1203</v>
      </c>
      <c r="B883" s="620" t="s">
        <v>669</v>
      </c>
      <c r="C883" s="621" t="s">
        <v>1970</v>
      </c>
      <c r="D883" s="622" t="s">
        <v>2565</v>
      </c>
      <c r="E883" s="407" t="s">
        <v>2646</v>
      </c>
      <c r="F883" s="426">
        <v>365</v>
      </c>
      <c r="G883" s="427">
        <f>SUMIF(USEDRCT_Camping!C:C,INVENTORY!C:C,USEDRCT_Camping!R:R)</f>
        <v>156.75</v>
      </c>
      <c r="H883" s="620">
        <v>191</v>
      </c>
      <c r="I883" s="428">
        <f t="shared" si="13"/>
        <v>0.52328767123287667</v>
      </c>
      <c r="J883" s="716">
        <v>50</v>
      </c>
    </row>
    <row r="884" spans="1:10" s="287" customFormat="1" ht="30" x14ac:dyDescent="0.25">
      <c r="A884" s="431" t="s">
        <v>1203</v>
      </c>
      <c r="B884" s="620" t="s">
        <v>670</v>
      </c>
      <c r="C884" s="621" t="s">
        <v>1971</v>
      </c>
      <c r="D884" s="622" t="s">
        <v>2565</v>
      </c>
      <c r="E884" s="407" t="s">
        <v>2646</v>
      </c>
      <c r="F884" s="426">
        <v>365</v>
      </c>
      <c r="G884" s="427">
        <f>SUMIF(USEDRCT_Camping!C:C,INVENTORY!C:C,USEDRCT_Camping!R:R)</f>
        <v>139.08333333333334</v>
      </c>
      <c r="H884" s="620">
        <v>174</v>
      </c>
      <c r="I884" s="428">
        <f t="shared" si="13"/>
        <v>0.47671232876712327</v>
      </c>
      <c r="J884" s="716">
        <v>50</v>
      </c>
    </row>
    <row r="885" spans="1:10" s="287" customFormat="1" ht="30" x14ac:dyDescent="0.25">
      <c r="A885" s="431" t="s">
        <v>1203</v>
      </c>
      <c r="B885" s="620" t="s">
        <v>671</v>
      </c>
      <c r="C885" s="621" t="s">
        <v>1972</v>
      </c>
      <c r="D885" s="622" t="s">
        <v>2565</v>
      </c>
      <c r="E885" s="407" t="s">
        <v>2646</v>
      </c>
      <c r="F885" s="426">
        <v>365</v>
      </c>
      <c r="G885" s="427">
        <f>SUMIF(USEDRCT_Camping!C:C,INVENTORY!C:C,USEDRCT_Camping!R:R)</f>
        <v>167.66666666666666</v>
      </c>
      <c r="H885" s="620">
        <v>173</v>
      </c>
      <c r="I885" s="428">
        <f t="shared" si="13"/>
        <v>0.47397260273972602</v>
      </c>
      <c r="J885" s="716">
        <v>50</v>
      </c>
    </row>
    <row r="886" spans="1:10" s="287" customFormat="1" ht="30" x14ac:dyDescent="0.25">
      <c r="A886" s="431" t="s">
        <v>1203</v>
      </c>
      <c r="B886" s="620" t="s">
        <v>672</v>
      </c>
      <c r="C886" s="621" t="s">
        <v>1973</v>
      </c>
      <c r="D886" s="622" t="s">
        <v>2565</v>
      </c>
      <c r="E886" s="407" t="s">
        <v>2646</v>
      </c>
      <c r="F886" s="426">
        <v>365</v>
      </c>
      <c r="G886" s="427">
        <f>SUMIF(USEDRCT_Camping!C:C,INVENTORY!C:C,USEDRCT_Camping!R:R)</f>
        <v>173.08333333333334</v>
      </c>
      <c r="H886" s="620">
        <v>178</v>
      </c>
      <c r="I886" s="428">
        <f t="shared" si="13"/>
        <v>0.48767123287671232</v>
      </c>
      <c r="J886" s="716">
        <v>50</v>
      </c>
    </row>
    <row r="887" spans="1:10" s="287" customFormat="1" ht="30" x14ac:dyDescent="0.25">
      <c r="A887" s="431" t="s">
        <v>1203</v>
      </c>
      <c r="B887" s="620" t="s">
        <v>673</v>
      </c>
      <c r="C887" s="621" t="s">
        <v>1974</v>
      </c>
      <c r="D887" s="622" t="s">
        <v>2565</v>
      </c>
      <c r="E887" s="407" t="s">
        <v>2646</v>
      </c>
      <c r="F887" s="426">
        <v>365</v>
      </c>
      <c r="G887" s="427">
        <f>SUMIF(USEDRCT_Camping!C:C,INVENTORY!C:C,USEDRCT_Camping!R:R)</f>
        <v>152.25</v>
      </c>
      <c r="H887" s="620">
        <v>195</v>
      </c>
      <c r="I887" s="428">
        <f t="shared" si="13"/>
        <v>0.53424657534246578</v>
      </c>
      <c r="J887" s="716">
        <v>50</v>
      </c>
    </row>
    <row r="888" spans="1:10" s="287" customFormat="1" ht="30" x14ac:dyDescent="0.25">
      <c r="A888" s="431" t="s">
        <v>1203</v>
      </c>
      <c r="B888" s="620" t="s">
        <v>674</v>
      </c>
      <c r="C888" s="621" t="s">
        <v>1975</v>
      </c>
      <c r="D888" s="622" t="s">
        <v>2565</v>
      </c>
      <c r="E888" s="407" t="s">
        <v>2646</v>
      </c>
      <c r="F888" s="426">
        <v>365</v>
      </c>
      <c r="G888" s="427">
        <f>SUMIF(USEDRCT_Camping!C:C,INVENTORY!C:C,USEDRCT_Camping!R:R)</f>
        <v>182.91666666666666</v>
      </c>
      <c r="H888" s="620">
        <v>226</v>
      </c>
      <c r="I888" s="428">
        <f t="shared" si="13"/>
        <v>0.61917808219178083</v>
      </c>
      <c r="J888" s="716">
        <v>50</v>
      </c>
    </row>
    <row r="889" spans="1:10" s="287" customFormat="1" ht="30" x14ac:dyDescent="0.25">
      <c r="A889" s="431" t="s">
        <v>1203</v>
      </c>
      <c r="B889" s="620" t="s">
        <v>675</v>
      </c>
      <c r="C889" s="621" t="s">
        <v>1976</v>
      </c>
      <c r="D889" s="622" t="s">
        <v>2565</v>
      </c>
      <c r="E889" s="407" t="s">
        <v>2646</v>
      </c>
      <c r="F889" s="426">
        <v>365</v>
      </c>
      <c r="G889" s="427">
        <f>SUMIF(USEDRCT_Camping!C:C,INVENTORY!C:C,USEDRCT_Camping!R:R)</f>
        <v>194</v>
      </c>
      <c r="H889" s="620">
        <v>231</v>
      </c>
      <c r="I889" s="428">
        <f t="shared" si="13"/>
        <v>0.63287671232876708</v>
      </c>
      <c r="J889" s="716">
        <v>50</v>
      </c>
    </row>
    <row r="890" spans="1:10" s="287" customFormat="1" ht="30" x14ac:dyDescent="0.25">
      <c r="A890" s="431" t="s">
        <v>1203</v>
      </c>
      <c r="B890" s="620" t="s">
        <v>676</v>
      </c>
      <c r="C890" s="621" t="s">
        <v>1977</v>
      </c>
      <c r="D890" s="622" t="s">
        <v>2565</v>
      </c>
      <c r="E890" s="407" t="s">
        <v>2646</v>
      </c>
      <c r="F890" s="426">
        <v>365</v>
      </c>
      <c r="G890" s="427">
        <f>SUMIF(USEDRCT_Camping!C:C,INVENTORY!C:C,USEDRCT_Camping!R:R)</f>
        <v>210.5</v>
      </c>
      <c r="H890" s="620">
        <v>229</v>
      </c>
      <c r="I890" s="428">
        <f t="shared" si="13"/>
        <v>0.62739726027397258</v>
      </c>
      <c r="J890" s="716">
        <v>50</v>
      </c>
    </row>
    <row r="891" spans="1:10" s="287" customFormat="1" ht="30" x14ac:dyDescent="0.25">
      <c r="A891" s="431" t="s">
        <v>1203</v>
      </c>
      <c r="B891" s="620" t="s">
        <v>679</v>
      </c>
      <c r="C891" s="621" t="s">
        <v>1979</v>
      </c>
      <c r="D891" s="622" t="s">
        <v>2565</v>
      </c>
      <c r="E891" s="407" t="s">
        <v>2646</v>
      </c>
      <c r="F891" s="426">
        <v>365</v>
      </c>
      <c r="G891" s="427">
        <f>SUMIF(USEDRCT_Camping!C:C,INVENTORY!C:C,USEDRCT_Camping!R:R)</f>
        <v>230.5</v>
      </c>
      <c r="H891" s="620">
        <v>217</v>
      </c>
      <c r="I891" s="428">
        <f t="shared" si="13"/>
        <v>0.59452054794520548</v>
      </c>
      <c r="J891" s="716">
        <v>50</v>
      </c>
    </row>
    <row r="892" spans="1:10" s="287" customFormat="1" ht="30" x14ac:dyDescent="0.25">
      <c r="A892" s="431" t="s">
        <v>1203</v>
      </c>
      <c r="B892" s="620" t="s">
        <v>688</v>
      </c>
      <c r="C892" s="621" t="s">
        <v>1988</v>
      </c>
      <c r="D892" s="622" t="s">
        <v>2565</v>
      </c>
      <c r="E892" s="407" t="s">
        <v>2646</v>
      </c>
      <c r="F892" s="426">
        <v>365</v>
      </c>
      <c r="G892" s="427">
        <f>SUMIF(USEDRCT_Camping!C:C,INVENTORY!C:C,USEDRCT_Camping!R:R)</f>
        <v>192.5</v>
      </c>
      <c r="H892" s="620">
        <v>172</v>
      </c>
      <c r="I892" s="428">
        <f t="shared" si="13"/>
        <v>0.47123287671232877</v>
      </c>
      <c r="J892" s="716">
        <v>50</v>
      </c>
    </row>
    <row r="893" spans="1:10" s="287" customFormat="1" ht="30" x14ac:dyDescent="0.25">
      <c r="A893" s="431" t="s">
        <v>1203</v>
      </c>
      <c r="B893" s="620" t="s">
        <v>689</v>
      </c>
      <c r="C893" s="621" t="s">
        <v>1989</v>
      </c>
      <c r="D893" s="622" t="s">
        <v>2565</v>
      </c>
      <c r="E893" s="407" t="s">
        <v>2646</v>
      </c>
      <c r="F893" s="426">
        <v>365</v>
      </c>
      <c r="G893" s="427">
        <f>SUMIF(USEDRCT_Camping!C:C,INVENTORY!C:C,USEDRCT_Camping!R:R)</f>
        <v>175.33333333333334</v>
      </c>
      <c r="H893" s="620">
        <v>187</v>
      </c>
      <c r="I893" s="428">
        <f t="shared" si="13"/>
        <v>0.51232876712328768</v>
      </c>
      <c r="J893" s="716">
        <v>50</v>
      </c>
    </row>
    <row r="894" spans="1:10" s="287" customFormat="1" ht="30" x14ac:dyDescent="0.25">
      <c r="A894" s="431" t="s">
        <v>1203</v>
      </c>
      <c r="B894" s="620" t="s">
        <v>697</v>
      </c>
      <c r="C894" s="621" t="s">
        <v>1997</v>
      </c>
      <c r="D894" s="622" t="s">
        <v>2565</v>
      </c>
      <c r="E894" s="407" t="s">
        <v>2646</v>
      </c>
      <c r="F894" s="426">
        <v>365</v>
      </c>
      <c r="G894" s="427">
        <f>SUMIF(USEDRCT_Camping!C:C,INVENTORY!C:C,USEDRCT_Camping!R:R)</f>
        <v>250.83333333333334</v>
      </c>
      <c r="H894" s="620">
        <v>258</v>
      </c>
      <c r="I894" s="428">
        <f t="shared" si="13"/>
        <v>0.70684931506849313</v>
      </c>
      <c r="J894" s="716">
        <v>50</v>
      </c>
    </row>
    <row r="895" spans="1:10" s="287" customFormat="1" ht="30" x14ac:dyDescent="0.25">
      <c r="A895" s="431" t="s">
        <v>1203</v>
      </c>
      <c r="B895" s="620" t="s">
        <v>708</v>
      </c>
      <c r="C895" s="621" t="s">
        <v>2008</v>
      </c>
      <c r="D895" s="622" t="s">
        <v>2565</v>
      </c>
      <c r="E895" s="407" t="s">
        <v>2646</v>
      </c>
      <c r="F895" s="426">
        <v>365</v>
      </c>
      <c r="G895" s="427">
        <f>SUMIF(USEDRCT_Camping!C:C,INVENTORY!C:C,USEDRCT_Camping!R:R)</f>
        <v>180.08333333333334</v>
      </c>
      <c r="H895" s="620">
        <v>181</v>
      </c>
      <c r="I895" s="428">
        <f t="shared" si="13"/>
        <v>0.49589041095890413</v>
      </c>
      <c r="J895" s="716">
        <v>50</v>
      </c>
    </row>
    <row r="896" spans="1:10" s="287" customFormat="1" ht="30" x14ac:dyDescent="0.25">
      <c r="A896" s="431" t="s">
        <v>1203</v>
      </c>
      <c r="B896" s="620" t="s">
        <v>709</v>
      </c>
      <c r="C896" s="621" t="s">
        <v>2009</v>
      </c>
      <c r="D896" s="622" t="s">
        <v>2565</v>
      </c>
      <c r="E896" s="407" t="s">
        <v>2646</v>
      </c>
      <c r="F896" s="426">
        <v>365</v>
      </c>
      <c r="G896" s="427">
        <f>SUMIF(USEDRCT_Camping!C:C,INVENTORY!C:C,USEDRCT_Camping!R:R)</f>
        <v>163.75</v>
      </c>
      <c r="H896" s="620">
        <v>174</v>
      </c>
      <c r="I896" s="428">
        <f t="shared" si="13"/>
        <v>0.47671232876712327</v>
      </c>
      <c r="J896" s="716">
        <v>50</v>
      </c>
    </row>
    <row r="897" spans="1:10" s="287" customFormat="1" ht="30" x14ac:dyDescent="0.25">
      <c r="A897" s="431" t="s">
        <v>1203</v>
      </c>
      <c r="B897" s="620" t="s">
        <v>714</v>
      </c>
      <c r="C897" s="621" t="s">
        <v>2014</v>
      </c>
      <c r="D897" s="622" t="s">
        <v>2565</v>
      </c>
      <c r="E897" s="407" t="s">
        <v>2646</v>
      </c>
      <c r="F897" s="426">
        <v>365</v>
      </c>
      <c r="G897" s="427">
        <f>SUMIF(USEDRCT_Camping!C:C,INVENTORY!C:C,USEDRCT_Camping!R:R)</f>
        <v>194.91666666666666</v>
      </c>
      <c r="H897" s="620">
        <v>207</v>
      </c>
      <c r="I897" s="428">
        <f t="shared" si="13"/>
        <v>0.56712328767123288</v>
      </c>
      <c r="J897" s="716">
        <v>50</v>
      </c>
    </row>
    <row r="898" spans="1:10" s="287" customFormat="1" ht="30" x14ac:dyDescent="0.25">
      <c r="A898" s="431" t="s">
        <v>1203</v>
      </c>
      <c r="B898" s="620" t="s">
        <v>718</v>
      </c>
      <c r="C898" s="621" t="s">
        <v>2018</v>
      </c>
      <c r="D898" s="622" t="s">
        <v>2565</v>
      </c>
      <c r="E898" s="407" t="s">
        <v>2646</v>
      </c>
      <c r="F898" s="426">
        <v>365</v>
      </c>
      <c r="G898" s="427">
        <f>SUMIF(USEDRCT_Camping!C:C,INVENTORY!C:C,USEDRCT_Camping!R:R)</f>
        <v>233.16666666666666</v>
      </c>
      <c r="H898" s="620">
        <v>202</v>
      </c>
      <c r="I898" s="428">
        <f t="shared" si="13"/>
        <v>0.55342465753424652</v>
      </c>
      <c r="J898" s="716">
        <v>50</v>
      </c>
    </row>
    <row r="899" spans="1:10" s="287" customFormat="1" ht="30" x14ac:dyDescent="0.25">
      <c r="A899" s="431" t="s">
        <v>1203</v>
      </c>
      <c r="B899" s="620" t="s">
        <v>719</v>
      </c>
      <c r="C899" s="621" t="s">
        <v>2019</v>
      </c>
      <c r="D899" s="622" t="s">
        <v>2565</v>
      </c>
      <c r="E899" s="407" t="s">
        <v>2646</v>
      </c>
      <c r="F899" s="426">
        <v>365</v>
      </c>
      <c r="G899" s="427">
        <f>SUMIF(USEDRCT_Camping!C:C,INVENTORY!C:C,USEDRCT_Camping!R:R)</f>
        <v>201.41666666666666</v>
      </c>
      <c r="H899" s="620">
        <v>199</v>
      </c>
      <c r="I899" s="428">
        <f t="shared" ref="I899:I952" si="14">H899/F899</f>
        <v>0.54520547945205478</v>
      </c>
      <c r="J899" s="716">
        <v>50</v>
      </c>
    </row>
    <row r="900" spans="1:10" s="287" customFormat="1" ht="30" x14ac:dyDescent="0.25">
      <c r="A900" s="431" t="s">
        <v>1203</v>
      </c>
      <c r="B900" s="620" t="s">
        <v>730</v>
      </c>
      <c r="C900" s="621" t="s">
        <v>2030</v>
      </c>
      <c r="D900" s="622" t="s">
        <v>2565</v>
      </c>
      <c r="E900" s="407" t="s">
        <v>2646</v>
      </c>
      <c r="F900" s="426">
        <v>365</v>
      </c>
      <c r="G900" s="427">
        <f>SUMIF(USEDRCT_Camping!C:C,INVENTORY!C:C,USEDRCT_Camping!R:R)</f>
        <v>316.33333333333331</v>
      </c>
      <c r="H900" s="620">
        <v>248</v>
      </c>
      <c r="I900" s="428">
        <f t="shared" si="14"/>
        <v>0.67945205479452053</v>
      </c>
      <c r="J900" s="716">
        <v>50</v>
      </c>
    </row>
    <row r="901" spans="1:10" s="287" customFormat="1" ht="30" x14ac:dyDescent="0.25">
      <c r="A901" s="431" t="s">
        <v>1198</v>
      </c>
      <c r="B901" s="620" t="s">
        <v>193</v>
      </c>
      <c r="C901" s="624" t="s">
        <v>1563</v>
      </c>
      <c r="D901" s="622" t="s">
        <v>2569</v>
      </c>
      <c r="E901" s="407" t="s">
        <v>2648</v>
      </c>
      <c r="F901" s="426">
        <v>365</v>
      </c>
      <c r="G901" s="427">
        <f>SUMIF(USEDRCT_Camping!C:C,INVENTORY!C:C,USEDRCT_Camping!R:R)</f>
        <v>134.36363636363637</v>
      </c>
      <c r="H901" s="620">
        <v>160</v>
      </c>
      <c r="I901" s="428">
        <f t="shared" si="14"/>
        <v>0.43835616438356162</v>
      </c>
      <c r="J901" s="716">
        <v>45</v>
      </c>
    </row>
    <row r="902" spans="1:10" s="287" customFormat="1" ht="30" x14ac:dyDescent="0.25">
      <c r="A902" s="431" t="s">
        <v>1198</v>
      </c>
      <c r="B902" s="620" t="s">
        <v>195</v>
      </c>
      <c r="C902" s="624" t="s">
        <v>1565</v>
      </c>
      <c r="D902" s="622" t="s">
        <v>2569</v>
      </c>
      <c r="E902" s="407" t="s">
        <v>2648</v>
      </c>
      <c r="F902" s="426">
        <v>365</v>
      </c>
      <c r="G902" s="427">
        <f>SUMIF(USEDRCT_Camping!C:C,INVENTORY!C:C,USEDRCT_Camping!R:R)</f>
        <v>151.5</v>
      </c>
      <c r="H902" s="620">
        <v>171</v>
      </c>
      <c r="I902" s="428">
        <f t="shared" si="14"/>
        <v>0.46849315068493153</v>
      </c>
      <c r="J902" s="716">
        <v>45</v>
      </c>
    </row>
    <row r="903" spans="1:10" s="287" customFormat="1" ht="30" x14ac:dyDescent="0.25">
      <c r="A903" s="431" t="s">
        <v>1198</v>
      </c>
      <c r="B903" s="620" t="s">
        <v>197</v>
      </c>
      <c r="C903" s="624" t="s">
        <v>1567</v>
      </c>
      <c r="D903" s="622" t="s">
        <v>2569</v>
      </c>
      <c r="E903" s="407" t="s">
        <v>2648</v>
      </c>
      <c r="F903" s="426">
        <v>365</v>
      </c>
      <c r="G903" s="427">
        <f>SUMIF(USEDRCT_Camping!C:C,INVENTORY!C:C,USEDRCT_Camping!R:R)</f>
        <v>170.25</v>
      </c>
      <c r="H903" s="620">
        <v>188</v>
      </c>
      <c r="I903" s="428">
        <f t="shared" si="14"/>
        <v>0.51506849315068493</v>
      </c>
      <c r="J903" s="716">
        <v>45</v>
      </c>
    </row>
    <row r="904" spans="1:10" s="287" customFormat="1" ht="30" x14ac:dyDescent="0.25">
      <c r="A904" s="431" t="s">
        <v>1198</v>
      </c>
      <c r="B904" s="620" t="s">
        <v>199</v>
      </c>
      <c r="C904" s="624" t="s">
        <v>1569</v>
      </c>
      <c r="D904" s="622" t="s">
        <v>2569</v>
      </c>
      <c r="E904" s="407" t="s">
        <v>2648</v>
      </c>
      <c r="F904" s="426">
        <v>365</v>
      </c>
      <c r="G904" s="427">
        <f>SUMIF(USEDRCT_Camping!C:C,INVENTORY!C:C,USEDRCT_Camping!R:R)</f>
        <v>177.16666666666666</v>
      </c>
      <c r="H904" s="620">
        <v>151</v>
      </c>
      <c r="I904" s="428">
        <f t="shared" si="14"/>
        <v>0.41369863013698632</v>
      </c>
      <c r="J904" s="716">
        <v>45</v>
      </c>
    </row>
    <row r="905" spans="1:10" s="287" customFormat="1" ht="30" x14ac:dyDescent="0.25">
      <c r="A905" s="431" t="s">
        <v>1198</v>
      </c>
      <c r="B905" s="620" t="s">
        <v>202</v>
      </c>
      <c r="C905" s="624" t="s">
        <v>1571</v>
      </c>
      <c r="D905" s="622" t="s">
        <v>2569</v>
      </c>
      <c r="E905" s="407" t="s">
        <v>2648</v>
      </c>
      <c r="F905" s="426">
        <v>365</v>
      </c>
      <c r="G905" s="427">
        <f>SUMIF(USEDRCT_Camping!C:C,INVENTORY!C:C,USEDRCT_Camping!R:R)</f>
        <v>176.54545454545453</v>
      </c>
      <c r="H905" s="620">
        <v>161</v>
      </c>
      <c r="I905" s="428">
        <f t="shared" si="14"/>
        <v>0.44109589041095892</v>
      </c>
      <c r="J905" s="716">
        <v>45</v>
      </c>
    </row>
    <row r="906" spans="1:10" s="287" customFormat="1" ht="30" x14ac:dyDescent="0.25">
      <c r="A906" s="431" t="s">
        <v>1198</v>
      </c>
      <c r="B906" s="620" t="s">
        <v>204</v>
      </c>
      <c r="C906" s="624" t="s">
        <v>1573</v>
      </c>
      <c r="D906" s="622" t="s">
        <v>2569</v>
      </c>
      <c r="E906" s="407" t="s">
        <v>2648</v>
      </c>
      <c r="F906" s="426">
        <v>365</v>
      </c>
      <c r="G906" s="427">
        <f>SUMIF(USEDRCT_Camping!C:C,INVENTORY!C:C,USEDRCT_Camping!R:R)</f>
        <v>181.41666666666666</v>
      </c>
      <c r="H906" s="620">
        <v>180</v>
      </c>
      <c r="I906" s="428">
        <f t="shared" si="14"/>
        <v>0.49315068493150682</v>
      </c>
      <c r="J906" s="716">
        <v>45</v>
      </c>
    </row>
    <row r="907" spans="1:10" s="287" customFormat="1" ht="30" x14ac:dyDescent="0.25">
      <c r="A907" s="431" t="s">
        <v>1198</v>
      </c>
      <c r="B907" s="620" t="s">
        <v>206</v>
      </c>
      <c r="C907" s="624" t="s">
        <v>1575</v>
      </c>
      <c r="D907" s="622" t="s">
        <v>2569</v>
      </c>
      <c r="E907" s="407" t="s">
        <v>2648</v>
      </c>
      <c r="F907" s="426">
        <v>365</v>
      </c>
      <c r="G907" s="427">
        <f>SUMIF(USEDRCT_Camping!C:C,INVENTORY!C:C,USEDRCT_Camping!R:R)</f>
        <v>145.81818181818181</v>
      </c>
      <c r="H907" s="620">
        <v>155</v>
      </c>
      <c r="I907" s="428">
        <f t="shared" si="14"/>
        <v>0.42465753424657532</v>
      </c>
      <c r="J907" s="716">
        <v>45</v>
      </c>
    </row>
    <row r="908" spans="1:10" s="287" customFormat="1" ht="30" x14ac:dyDescent="0.25">
      <c r="A908" s="431" t="s">
        <v>1198</v>
      </c>
      <c r="B908" s="620" t="s">
        <v>208</v>
      </c>
      <c r="C908" s="624" t="s">
        <v>1577</v>
      </c>
      <c r="D908" s="622" t="s">
        <v>2569</v>
      </c>
      <c r="E908" s="407" t="s">
        <v>2648</v>
      </c>
      <c r="F908" s="426">
        <v>365</v>
      </c>
      <c r="G908" s="427">
        <f>SUMIF(USEDRCT_Camping!C:C,INVENTORY!C:C,USEDRCT_Camping!R:R)</f>
        <v>202.08333333333334</v>
      </c>
      <c r="H908" s="620">
        <v>172</v>
      </c>
      <c r="I908" s="428">
        <f t="shared" si="14"/>
        <v>0.47123287671232877</v>
      </c>
      <c r="J908" s="716">
        <v>45</v>
      </c>
    </row>
    <row r="909" spans="1:10" s="287" customFormat="1" ht="30" x14ac:dyDescent="0.25">
      <c r="A909" s="431" t="s">
        <v>1198</v>
      </c>
      <c r="B909" s="620" t="s">
        <v>210</v>
      </c>
      <c r="C909" s="624" t="s">
        <v>1579</v>
      </c>
      <c r="D909" s="622" t="s">
        <v>2569</v>
      </c>
      <c r="E909" s="407" t="s">
        <v>2648</v>
      </c>
      <c r="F909" s="426">
        <v>365</v>
      </c>
      <c r="G909" s="427">
        <f>SUMIF(USEDRCT_Camping!C:C,INVENTORY!C:C,USEDRCT_Camping!R:R)</f>
        <v>196.25</v>
      </c>
      <c r="H909" s="620">
        <v>181</v>
      </c>
      <c r="I909" s="428">
        <f t="shared" si="14"/>
        <v>0.49589041095890413</v>
      </c>
      <c r="J909" s="716">
        <v>45</v>
      </c>
    </row>
    <row r="910" spans="1:10" s="287" customFormat="1" ht="30" x14ac:dyDescent="0.25">
      <c r="A910" s="431" t="s">
        <v>1198</v>
      </c>
      <c r="B910" s="620" t="s">
        <v>213</v>
      </c>
      <c r="C910" s="624" t="s">
        <v>1581</v>
      </c>
      <c r="D910" s="622" t="s">
        <v>2569</v>
      </c>
      <c r="E910" s="407" t="s">
        <v>2648</v>
      </c>
      <c r="F910" s="426">
        <v>365</v>
      </c>
      <c r="G910" s="427">
        <f>SUMIF(USEDRCT_Camping!C:C,INVENTORY!C:C,USEDRCT_Camping!R:R)</f>
        <v>241.16666666666666</v>
      </c>
      <c r="H910" s="620">
        <v>231</v>
      </c>
      <c r="I910" s="428">
        <f t="shared" si="14"/>
        <v>0.63287671232876708</v>
      </c>
      <c r="J910" s="716">
        <v>45</v>
      </c>
    </row>
    <row r="911" spans="1:10" s="287" customFormat="1" ht="30" x14ac:dyDescent="0.25">
      <c r="A911" s="431" t="s">
        <v>2544</v>
      </c>
      <c r="B911" s="620" t="s">
        <v>413</v>
      </c>
      <c r="C911" s="624" t="s">
        <v>2160</v>
      </c>
      <c r="D911" s="622" t="s">
        <v>2569</v>
      </c>
      <c r="E911" s="407" t="s">
        <v>2648</v>
      </c>
      <c r="F911" s="426">
        <v>365</v>
      </c>
      <c r="G911" s="427">
        <f>SUMIF(USEDRCT_Camping!C:C,INVENTORY!C:C,USEDRCT_Camping!R:R)</f>
        <v>675.91666666666663</v>
      </c>
      <c r="H911" s="620">
        <v>130</v>
      </c>
      <c r="I911" s="428">
        <f t="shared" si="14"/>
        <v>0.35616438356164382</v>
      </c>
      <c r="J911" s="716">
        <v>45</v>
      </c>
    </row>
    <row r="912" spans="1:10" s="287" customFormat="1" ht="30" x14ac:dyDescent="0.25">
      <c r="A912" s="431" t="s">
        <v>2544</v>
      </c>
      <c r="B912" s="620" t="s">
        <v>414</v>
      </c>
      <c r="C912" s="621" t="s">
        <v>2169</v>
      </c>
      <c r="D912" s="622" t="s">
        <v>2569</v>
      </c>
      <c r="E912" s="407" t="s">
        <v>2648</v>
      </c>
      <c r="F912" s="426">
        <v>365</v>
      </c>
      <c r="G912" s="427">
        <f>SUMIF(USEDRCT_Camping!C:C,INVENTORY!C:C,USEDRCT_Camping!R:R)</f>
        <v>364.75</v>
      </c>
      <c r="H912" s="620">
        <v>121</v>
      </c>
      <c r="I912" s="428">
        <f t="shared" si="14"/>
        <v>0.33150684931506852</v>
      </c>
      <c r="J912" s="716">
        <v>45</v>
      </c>
    </row>
    <row r="913" spans="1:10" s="287" customFormat="1" ht="30" x14ac:dyDescent="0.25">
      <c r="A913" s="431" t="s">
        <v>2544</v>
      </c>
      <c r="B913" s="620" t="s">
        <v>415</v>
      </c>
      <c r="C913" s="621" t="s">
        <v>2170</v>
      </c>
      <c r="D913" s="622" t="s">
        <v>2569</v>
      </c>
      <c r="E913" s="407" t="s">
        <v>2648</v>
      </c>
      <c r="F913" s="426">
        <v>365</v>
      </c>
      <c r="G913" s="427">
        <f>SUMIF(USEDRCT_Camping!C:C,INVENTORY!C:C,USEDRCT_Camping!R:R)</f>
        <v>777.33333333333337</v>
      </c>
      <c r="H913" s="620">
        <v>15</v>
      </c>
      <c r="I913" s="428">
        <f t="shared" si="14"/>
        <v>4.1095890410958902E-2</v>
      </c>
      <c r="J913" s="716">
        <v>45</v>
      </c>
    </row>
    <row r="914" spans="1:10" s="287" customFormat="1" ht="30" x14ac:dyDescent="0.25">
      <c r="A914" s="431" t="s">
        <v>2544</v>
      </c>
      <c r="B914" s="620" t="s">
        <v>416</v>
      </c>
      <c r="C914" s="621" t="s">
        <v>2171</v>
      </c>
      <c r="D914" s="622" t="s">
        <v>2569</v>
      </c>
      <c r="E914" s="407" t="s">
        <v>2648</v>
      </c>
      <c r="F914" s="426">
        <v>365</v>
      </c>
      <c r="G914" s="427">
        <f>SUMIF(USEDRCT_Camping!C:C,INVENTORY!C:C,USEDRCT_Camping!R:R)</f>
        <v>310.25</v>
      </c>
      <c r="H914" s="620">
        <v>209</v>
      </c>
      <c r="I914" s="428">
        <f t="shared" si="14"/>
        <v>0.57260273972602738</v>
      </c>
      <c r="J914" s="716">
        <v>45</v>
      </c>
    </row>
    <row r="915" spans="1:10" s="287" customFormat="1" ht="30" x14ac:dyDescent="0.25">
      <c r="A915" s="431" t="s">
        <v>2544</v>
      </c>
      <c r="B915" s="620" t="s">
        <v>417</v>
      </c>
      <c r="C915" s="621" t="s">
        <v>2172</v>
      </c>
      <c r="D915" s="622" t="s">
        <v>2569</v>
      </c>
      <c r="E915" s="407" t="s">
        <v>2648</v>
      </c>
      <c r="F915" s="426">
        <v>365</v>
      </c>
      <c r="G915" s="427">
        <f>SUMIF(USEDRCT_Camping!C:C,INVENTORY!C:C,USEDRCT_Camping!R:R)</f>
        <v>269.90909090909093</v>
      </c>
      <c r="H915" s="620">
        <v>24</v>
      </c>
      <c r="I915" s="428">
        <f t="shared" si="14"/>
        <v>6.575342465753424E-2</v>
      </c>
      <c r="J915" s="716">
        <v>45</v>
      </c>
    </row>
    <row r="916" spans="1:10" s="287" customFormat="1" ht="30" x14ac:dyDescent="0.25">
      <c r="A916" s="431" t="s">
        <v>2544</v>
      </c>
      <c r="B916" s="620" t="s">
        <v>418</v>
      </c>
      <c r="C916" s="621" t="s">
        <v>2173</v>
      </c>
      <c r="D916" s="622" t="s">
        <v>2569</v>
      </c>
      <c r="E916" s="407" t="s">
        <v>2648</v>
      </c>
      <c r="F916" s="426">
        <v>365</v>
      </c>
      <c r="G916" s="427">
        <f>SUMIF(USEDRCT_Camping!C:C,INVENTORY!C:C,USEDRCT_Camping!R:R)</f>
        <v>817.16666666666663</v>
      </c>
      <c r="H916" s="620">
        <v>87</v>
      </c>
      <c r="I916" s="428">
        <f t="shared" si="14"/>
        <v>0.23835616438356164</v>
      </c>
      <c r="J916" s="716">
        <v>45</v>
      </c>
    </row>
    <row r="917" spans="1:10" s="287" customFormat="1" ht="30" x14ac:dyDescent="0.25">
      <c r="A917" s="431" t="s">
        <v>2544</v>
      </c>
      <c r="B917" s="620" t="s">
        <v>419</v>
      </c>
      <c r="C917" s="621" t="s">
        <v>2174</v>
      </c>
      <c r="D917" s="622" t="s">
        <v>2569</v>
      </c>
      <c r="E917" s="407" t="s">
        <v>2648</v>
      </c>
      <c r="F917" s="426">
        <v>365</v>
      </c>
      <c r="G917" s="427">
        <f>SUMIF(USEDRCT_Camping!C:C,INVENTORY!C:C,USEDRCT_Camping!R:R)</f>
        <v>99.583333333333329</v>
      </c>
      <c r="H917" s="620">
        <v>28</v>
      </c>
      <c r="I917" s="428">
        <f t="shared" si="14"/>
        <v>7.6712328767123292E-2</v>
      </c>
      <c r="J917" s="716">
        <v>45</v>
      </c>
    </row>
    <row r="918" spans="1:10" s="287" customFormat="1" ht="30" x14ac:dyDescent="0.25">
      <c r="A918" s="431" t="s">
        <v>2544</v>
      </c>
      <c r="B918" s="620" t="s">
        <v>420</v>
      </c>
      <c r="C918" s="621" t="s">
        <v>2175</v>
      </c>
      <c r="D918" s="622" t="s">
        <v>2569</v>
      </c>
      <c r="E918" s="407" t="s">
        <v>2648</v>
      </c>
      <c r="F918" s="426">
        <v>365</v>
      </c>
      <c r="G918" s="427">
        <f>SUMIF(USEDRCT_Camping!C:C,INVENTORY!C:C,USEDRCT_Camping!R:R)</f>
        <v>430</v>
      </c>
      <c r="H918" s="620">
        <v>44</v>
      </c>
      <c r="I918" s="428">
        <f t="shared" si="14"/>
        <v>0.12054794520547946</v>
      </c>
      <c r="J918" s="716">
        <v>45</v>
      </c>
    </row>
    <row r="919" spans="1:10" s="287" customFormat="1" ht="30" x14ac:dyDescent="0.25">
      <c r="A919" s="431" t="s">
        <v>2544</v>
      </c>
      <c r="B919" s="620" t="s">
        <v>421</v>
      </c>
      <c r="C919" s="621" t="s">
        <v>2176</v>
      </c>
      <c r="D919" s="622" t="s">
        <v>2569</v>
      </c>
      <c r="E919" s="407" t="s">
        <v>2648</v>
      </c>
      <c r="F919" s="426">
        <v>365</v>
      </c>
      <c r="G919" s="427">
        <f>SUMIF(USEDRCT_Camping!C:C,INVENTORY!C:C,USEDRCT_Camping!R:R)</f>
        <v>309.58333333333331</v>
      </c>
      <c r="H919" s="620">
        <v>95</v>
      </c>
      <c r="I919" s="428">
        <f t="shared" si="14"/>
        <v>0.26027397260273971</v>
      </c>
      <c r="J919" s="716">
        <v>45</v>
      </c>
    </row>
    <row r="920" spans="1:10" s="287" customFormat="1" ht="30" x14ac:dyDescent="0.25">
      <c r="A920" s="431" t="s">
        <v>2544</v>
      </c>
      <c r="B920" s="620" t="s">
        <v>422</v>
      </c>
      <c r="C920" s="621" t="s">
        <v>2177</v>
      </c>
      <c r="D920" s="622" t="s">
        <v>2569</v>
      </c>
      <c r="E920" s="407" t="s">
        <v>2648</v>
      </c>
      <c r="F920" s="426">
        <v>365</v>
      </c>
      <c r="G920" s="427">
        <f>SUMIF(USEDRCT_Camping!C:C,INVENTORY!C:C,USEDRCT_Camping!R:R)</f>
        <v>330.41666666666669</v>
      </c>
      <c r="H920" s="620">
        <v>72</v>
      </c>
      <c r="I920" s="428">
        <f t="shared" si="14"/>
        <v>0.19726027397260273</v>
      </c>
      <c r="J920" s="716">
        <v>45</v>
      </c>
    </row>
    <row r="921" spans="1:10" s="287" customFormat="1" ht="30" x14ac:dyDescent="0.25">
      <c r="A921" s="431" t="s">
        <v>2544</v>
      </c>
      <c r="B921" s="620" t="s">
        <v>423</v>
      </c>
      <c r="C921" s="621" t="s">
        <v>2178</v>
      </c>
      <c r="D921" s="622" t="s">
        <v>2569</v>
      </c>
      <c r="E921" s="407" t="s">
        <v>2648</v>
      </c>
      <c r="F921" s="426">
        <v>365</v>
      </c>
      <c r="G921" s="427">
        <f>SUMIF(USEDRCT_Camping!C:C,INVENTORY!C:C,USEDRCT_Camping!R:R)</f>
        <v>115.3</v>
      </c>
      <c r="H921" s="620">
        <v>17</v>
      </c>
      <c r="I921" s="428">
        <f t="shared" si="14"/>
        <v>4.6575342465753428E-2</v>
      </c>
      <c r="J921" s="716">
        <v>45</v>
      </c>
    </row>
    <row r="922" spans="1:10" s="287" customFormat="1" ht="30" x14ac:dyDescent="0.25">
      <c r="A922" s="431" t="s">
        <v>2544</v>
      </c>
      <c r="B922" s="620" t="s">
        <v>424</v>
      </c>
      <c r="C922" s="621" t="s">
        <v>2161</v>
      </c>
      <c r="D922" s="622" t="s">
        <v>2569</v>
      </c>
      <c r="E922" s="407" t="s">
        <v>2648</v>
      </c>
      <c r="F922" s="426">
        <v>365</v>
      </c>
      <c r="G922" s="427">
        <f>SUMIF(USEDRCT_Camping!C:C,INVENTORY!C:C,USEDRCT_Camping!R:R)</f>
        <v>190.41666666666666</v>
      </c>
      <c r="H922" s="620">
        <v>75</v>
      </c>
      <c r="I922" s="428">
        <f t="shared" si="14"/>
        <v>0.20547945205479451</v>
      </c>
      <c r="J922" s="716">
        <v>45</v>
      </c>
    </row>
    <row r="923" spans="1:10" s="287" customFormat="1" ht="30" x14ac:dyDescent="0.25">
      <c r="A923" s="431" t="s">
        <v>2544</v>
      </c>
      <c r="B923" s="620" t="s">
        <v>425</v>
      </c>
      <c r="C923" s="621" t="s">
        <v>2179</v>
      </c>
      <c r="D923" s="622" t="s">
        <v>2569</v>
      </c>
      <c r="E923" s="407" t="s">
        <v>2648</v>
      </c>
      <c r="F923" s="426">
        <v>365</v>
      </c>
      <c r="G923" s="427">
        <f>SUMIF(USEDRCT_Camping!C:C,INVENTORY!C:C,USEDRCT_Camping!R:R)</f>
        <v>266.16666666666669</v>
      </c>
      <c r="H923" s="620">
        <v>40</v>
      </c>
      <c r="I923" s="428">
        <f t="shared" si="14"/>
        <v>0.1095890410958904</v>
      </c>
      <c r="J923" s="716">
        <v>45</v>
      </c>
    </row>
    <row r="924" spans="1:10" s="287" customFormat="1" ht="30" x14ac:dyDescent="0.25">
      <c r="A924" s="431" t="s">
        <v>2544</v>
      </c>
      <c r="B924" s="620" t="s">
        <v>435</v>
      </c>
      <c r="C924" s="621" t="s">
        <v>2162</v>
      </c>
      <c r="D924" s="622" t="s">
        <v>2569</v>
      </c>
      <c r="E924" s="407" t="s">
        <v>2648</v>
      </c>
      <c r="F924" s="426">
        <v>365</v>
      </c>
      <c r="G924" s="427">
        <f>SUMIF(USEDRCT_Camping!C:C,INVENTORY!C:C,USEDRCT_Camping!R:R)</f>
        <v>391.33333333333331</v>
      </c>
      <c r="H924" s="620">
        <v>125</v>
      </c>
      <c r="I924" s="428">
        <f t="shared" si="14"/>
        <v>0.34246575342465752</v>
      </c>
      <c r="J924" s="716">
        <v>45</v>
      </c>
    </row>
    <row r="925" spans="1:10" s="287" customFormat="1" ht="30" x14ac:dyDescent="0.25">
      <c r="A925" s="431" t="s">
        <v>2544</v>
      </c>
      <c r="B925" s="620" t="s">
        <v>446</v>
      </c>
      <c r="C925" s="621" t="s">
        <v>2163</v>
      </c>
      <c r="D925" s="622" t="s">
        <v>2569</v>
      </c>
      <c r="E925" s="407" t="s">
        <v>2648</v>
      </c>
      <c r="F925" s="426">
        <v>365</v>
      </c>
      <c r="G925" s="427">
        <f>SUMIF(USEDRCT_Camping!C:C,INVENTORY!C:C,USEDRCT_Camping!R:R)</f>
        <v>377.08333333333331</v>
      </c>
      <c r="H925" s="620">
        <v>36</v>
      </c>
      <c r="I925" s="428">
        <f t="shared" si="14"/>
        <v>9.8630136986301367E-2</v>
      </c>
      <c r="J925" s="716">
        <v>45</v>
      </c>
    </row>
    <row r="926" spans="1:10" s="287" customFormat="1" ht="30" x14ac:dyDescent="0.25">
      <c r="A926" s="431" t="s">
        <v>2544</v>
      </c>
      <c r="B926" s="620" t="s">
        <v>457</v>
      </c>
      <c r="C926" s="621" t="s">
        <v>2164</v>
      </c>
      <c r="D926" s="622" t="s">
        <v>2569</v>
      </c>
      <c r="E926" s="407" t="s">
        <v>2648</v>
      </c>
      <c r="F926" s="426">
        <v>365</v>
      </c>
      <c r="G926" s="427">
        <f>SUMIF(USEDRCT_Camping!C:C,INVENTORY!C:C,USEDRCT_Camping!R:R)</f>
        <v>727.5</v>
      </c>
      <c r="H926" s="620">
        <v>81</v>
      </c>
      <c r="I926" s="428">
        <f t="shared" si="14"/>
        <v>0.22191780821917809</v>
      </c>
      <c r="J926" s="716">
        <v>45</v>
      </c>
    </row>
    <row r="927" spans="1:10" s="287" customFormat="1" ht="30" x14ac:dyDescent="0.25">
      <c r="A927" s="431" t="s">
        <v>2544</v>
      </c>
      <c r="B927" s="620" t="s">
        <v>468</v>
      </c>
      <c r="C927" s="621" t="s">
        <v>2165</v>
      </c>
      <c r="D927" s="622" t="s">
        <v>2569</v>
      </c>
      <c r="E927" s="407" t="s">
        <v>2648</v>
      </c>
      <c r="F927" s="426">
        <v>365</v>
      </c>
      <c r="G927" s="427">
        <f>SUMIF(USEDRCT_Camping!C:C,INVENTORY!C:C,USEDRCT_Camping!R:R)</f>
        <v>582.83333333333337</v>
      </c>
      <c r="H927" s="620">
        <v>81</v>
      </c>
      <c r="I927" s="428">
        <f t="shared" si="14"/>
        <v>0.22191780821917809</v>
      </c>
      <c r="J927" s="716">
        <v>45</v>
      </c>
    </row>
    <row r="928" spans="1:10" s="287" customFormat="1" ht="30" x14ac:dyDescent="0.25">
      <c r="A928" s="431" t="s">
        <v>2544</v>
      </c>
      <c r="B928" s="620" t="s">
        <v>479</v>
      </c>
      <c r="C928" s="621" t="s">
        <v>2166</v>
      </c>
      <c r="D928" s="622" t="s">
        <v>2569</v>
      </c>
      <c r="E928" s="407" t="s">
        <v>2648</v>
      </c>
      <c r="F928" s="426">
        <v>365</v>
      </c>
      <c r="G928" s="427">
        <f>SUMIF(USEDRCT_Camping!C:C,INVENTORY!C:C,USEDRCT_Camping!R:R)</f>
        <v>681.5</v>
      </c>
      <c r="H928" s="620">
        <v>70</v>
      </c>
      <c r="I928" s="428">
        <f t="shared" si="14"/>
        <v>0.19178082191780821</v>
      </c>
      <c r="J928" s="716">
        <v>45</v>
      </c>
    </row>
    <row r="929" spans="1:10" s="287" customFormat="1" ht="30" x14ac:dyDescent="0.25">
      <c r="A929" s="431" t="s">
        <v>2544</v>
      </c>
      <c r="B929" s="620" t="s">
        <v>490</v>
      </c>
      <c r="C929" s="621" t="s">
        <v>2167</v>
      </c>
      <c r="D929" s="622" t="s">
        <v>2569</v>
      </c>
      <c r="E929" s="407" t="s">
        <v>2648</v>
      </c>
      <c r="F929" s="426">
        <v>365</v>
      </c>
      <c r="G929" s="427">
        <f>SUMIF(USEDRCT_Camping!C:C,INVENTORY!C:C,USEDRCT_Camping!R:R)</f>
        <v>342.25</v>
      </c>
      <c r="H929" s="620">
        <v>102</v>
      </c>
      <c r="I929" s="428">
        <f t="shared" si="14"/>
        <v>0.27945205479452057</v>
      </c>
      <c r="J929" s="716">
        <v>45</v>
      </c>
    </row>
    <row r="930" spans="1:10" s="287" customFormat="1" ht="30" x14ac:dyDescent="0.25">
      <c r="A930" s="431" t="s">
        <v>2544</v>
      </c>
      <c r="B930" s="620" t="s">
        <v>500</v>
      </c>
      <c r="C930" s="621" t="s">
        <v>2168</v>
      </c>
      <c r="D930" s="622" t="s">
        <v>2569</v>
      </c>
      <c r="E930" s="407" t="s">
        <v>2648</v>
      </c>
      <c r="F930" s="426">
        <v>365</v>
      </c>
      <c r="G930" s="427">
        <f>SUMIF(USEDRCT_Camping!C:C,INVENTORY!C:C,USEDRCT_Camping!R:R)</f>
        <v>148.5</v>
      </c>
      <c r="H930" s="620">
        <v>72</v>
      </c>
      <c r="I930" s="428">
        <f t="shared" si="14"/>
        <v>0.19726027397260273</v>
      </c>
      <c r="J930" s="716">
        <v>45</v>
      </c>
    </row>
    <row r="931" spans="1:10" s="287" customFormat="1" ht="30" x14ac:dyDescent="0.25">
      <c r="A931" s="431" t="s">
        <v>1219</v>
      </c>
      <c r="B931" s="620" t="s">
        <v>161</v>
      </c>
      <c r="C931" s="621" t="s">
        <v>2330</v>
      </c>
      <c r="D931" s="622" t="s">
        <v>2569</v>
      </c>
      <c r="E931" s="407" t="s">
        <v>2648</v>
      </c>
      <c r="F931" s="426">
        <v>365</v>
      </c>
      <c r="G931" s="427">
        <f>SUMIF(USEDRCT_Camping!C:C,INVENTORY!C:C,USEDRCT_Camping!R:R)</f>
        <v>207.25</v>
      </c>
      <c r="H931" s="620">
        <v>198</v>
      </c>
      <c r="I931" s="428">
        <f t="shared" si="14"/>
        <v>0.54246575342465753</v>
      </c>
      <c r="J931" s="716">
        <v>45</v>
      </c>
    </row>
    <row r="932" spans="1:10" s="287" customFormat="1" ht="30" x14ac:dyDescent="0.25">
      <c r="A932" s="431" t="s">
        <v>1219</v>
      </c>
      <c r="B932" s="620" t="s">
        <v>177</v>
      </c>
      <c r="C932" s="621" t="s">
        <v>2345</v>
      </c>
      <c r="D932" s="622" t="s">
        <v>2569</v>
      </c>
      <c r="E932" s="407" t="s">
        <v>2648</v>
      </c>
      <c r="F932" s="426">
        <v>365</v>
      </c>
      <c r="G932" s="427">
        <f>SUMIF(USEDRCT_Camping!C:C,INVENTORY!C:C,USEDRCT_Camping!R:R)</f>
        <v>190.83333333333334</v>
      </c>
      <c r="H932" s="620">
        <v>170</v>
      </c>
      <c r="I932" s="428">
        <f t="shared" si="14"/>
        <v>0.46575342465753422</v>
      </c>
      <c r="J932" s="716">
        <v>45</v>
      </c>
    </row>
    <row r="933" spans="1:10" s="287" customFormat="1" ht="30" x14ac:dyDescent="0.25">
      <c r="A933" s="431" t="s">
        <v>1219</v>
      </c>
      <c r="B933" s="620" t="s">
        <v>178</v>
      </c>
      <c r="C933" s="621" t="s">
        <v>2346</v>
      </c>
      <c r="D933" s="622" t="s">
        <v>2569</v>
      </c>
      <c r="E933" s="407" t="s">
        <v>2648</v>
      </c>
      <c r="F933" s="426">
        <v>365</v>
      </c>
      <c r="G933" s="427">
        <f>SUMIF(USEDRCT_Camping!C:C,INVENTORY!C:C,USEDRCT_Camping!R:R)</f>
        <v>224.66666666666666</v>
      </c>
      <c r="H933" s="620">
        <v>143</v>
      </c>
      <c r="I933" s="428">
        <f t="shared" si="14"/>
        <v>0.39178082191780822</v>
      </c>
      <c r="J933" s="716">
        <v>45</v>
      </c>
    </row>
    <row r="934" spans="1:10" s="287" customFormat="1" ht="30" x14ac:dyDescent="0.25">
      <c r="A934" s="431" t="s">
        <v>1219</v>
      </c>
      <c r="B934" s="620" t="s">
        <v>193</v>
      </c>
      <c r="C934" s="621" t="s">
        <v>2359</v>
      </c>
      <c r="D934" s="622" t="s">
        <v>2569</v>
      </c>
      <c r="E934" s="407" t="s">
        <v>2648</v>
      </c>
      <c r="F934" s="426">
        <v>365</v>
      </c>
      <c r="G934" s="427">
        <f>SUMIF(USEDRCT_Camping!C:C,INVENTORY!C:C,USEDRCT_Camping!R:R)</f>
        <v>207.08333333333334</v>
      </c>
      <c r="H934" s="620">
        <v>217</v>
      </c>
      <c r="I934" s="428">
        <f t="shared" si="14"/>
        <v>0.59452054794520548</v>
      </c>
      <c r="J934" s="716">
        <v>45</v>
      </c>
    </row>
    <row r="935" spans="1:10" s="287" customFormat="1" ht="30" x14ac:dyDescent="0.25">
      <c r="A935" s="431" t="s">
        <v>1219</v>
      </c>
      <c r="B935" s="620" t="s">
        <v>194</v>
      </c>
      <c r="C935" s="621" t="s">
        <v>2360</v>
      </c>
      <c r="D935" s="622" t="s">
        <v>2569</v>
      </c>
      <c r="E935" s="407" t="s">
        <v>2648</v>
      </c>
      <c r="F935" s="426">
        <v>365</v>
      </c>
      <c r="G935" s="427">
        <f>SUMIF(USEDRCT_Camping!C:C,INVENTORY!C:C,USEDRCT_Camping!R:R)</f>
        <v>153.33333333333334</v>
      </c>
      <c r="H935" s="620">
        <v>176</v>
      </c>
      <c r="I935" s="428">
        <f t="shared" si="14"/>
        <v>0.48219178082191783</v>
      </c>
      <c r="J935" s="716">
        <v>45</v>
      </c>
    </row>
    <row r="936" spans="1:10" s="287" customFormat="1" ht="30" x14ac:dyDescent="0.25">
      <c r="A936" s="431" t="s">
        <v>1219</v>
      </c>
      <c r="B936" s="620" t="s">
        <v>208</v>
      </c>
      <c r="C936" s="621" t="s">
        <v>2373</v>
      </c>
      <c r="D936" s="622" t="s">
        <v>2569</v>
      </c>
      <c r="E936" s="407" t="s">
        <v>2648</v>
      </c>
      <c r="F936" s="426">
        <v>365</v>
      </c>
      <c r="G936" s="427">
        <f>SUMIF(USEDRCT_Camping!C:C,INVENTORY!C:C,USEDRCT_Camping!R:R)</f>
        <v>238.58333333333334</v>
      </c>
      <c r="H936" s="620">
        <v>218</v>
      </c>
      <c r="I936" s="428">
        <f t="shared" si="14"/>
        <v>0.59726027397260273</v>
      </c>
      <c r="J936" s="716">
        <v>45</v>
      </c>
    </row>
    <row r="937" spans="1:10" s="287" customFormat="1" ht="30" x14ac:dyDescent="0.25">
      <c r="A937" s="431" t="s">
        <v>1219</v>
      </c>
      <c r="B937" s="620" t="s">
        <v>209</v>
      </c>
      <c r="C937" s="621" t="s">
        <v>2374</v>
      </c>
      <c r="D937" s="622" t="s">
        <v>2569</v>
      </c>
      <c r="E937" s="407" t="s">
        <v>2648</v>
      </c>
      <c r="F937" s="426">
        <v>365</v>
      </c>
      <c r="G937" s="427">
        <f>SUMIF(USEDRCT_Camping!C:C,INVENTORY!C:C,USEDRCT_Camping!R:R)</f>
        <v>217.91666666666666</v>
      </c>
      <c r="H937" s="620">
        <v>226</v>
      </c>
      <c r="I937" s="428">
        <f t="shared" si="14"/>
        <v>0.61917808219178083</v>
      </c>
      <c r="J937" s="716">
        <v>45</v>
      </c>
    </row>
    <row r="938" spans="1:10" s="287" customFormat="1" ht="30" x14ac:dyDescent="0.25">
      <c r="A938" s="431" t="s">
        <v>1219</v>
      </c>
      <c r="B938" s="620" t="s">
        <v>292</v>
      </c>
      <c r="C938" s="621" t="s">
        <v>2395</v>
      </c>
      <c r="D938" s="622" t="s">
        <v>2569</v>
      </c>
      <c r="E938" s="407" t="s">
        <v>2648</v>
      </c>
      <c r="F938" s="426">
        <v>365</v>
      </c>
      <c r="G938" s="427">
        <f>SUMIF(USEDRCT_Camping!C:C,INVENTORY!C:C,USEDRCT_Camping!R:R)</f>
        <v>166.41666666666666</v>
      </c>
      <c r="H938" s="620">
        <v>190</v>
      </c>
      <c r="I938" s="428">
        <f t="shared" si="14"/>
        <v>0.52054794520547942</v>
      </c>
      <c r="J938" s="716">
        <v>45</v>
      </c>
    </row>
    <row r="939" spans="1:10" s="287" customFormat="1" ht="30" x14ac:dyDescent="0.25">
      <c r="A939" s="431" t="s">
        <v>1203</v>
      </c>
      <c r="B939" s="620" t="s">
        <v>266</v>
      </c>
      <c r="C939" s="624" t="s">
        <v>1784</v>
      </c>
      <c r="D939" s="622" t="s">
        <v>2569</v>
      </c>
      <c r="E939" s="407" t="s">
        <v>2648</v>
      </c>
      <c r="F939" s="426">
        <v>365</v>
      </c>
      <c r="G939" s="427">
        <f>SUMIF(USEDRCT_Camping!C:C,INVENTORY!C:C,USEDRCT_Camping!R:R)</f>
        <v>101.41666666666667</v>
      </c>
      <c r="H939" s="620">
        <v>139</v>
      </c>
      <c r="I939" s="428">
        <f t="shared" si="14"/>
        <v>0.38082191780821917</v>
      </c>
      <c r="J939" s="716">
        <v>45</v>
      </c>
    </row>
    <row r="940" spans="1:10" s="287" customFormat="1" ht="30" x14ac:dyDescent="0.25">
      <c r="A940" s="431" t="s">
        <v>1203</v>
      </c>
      <c r="B940" s="620" t="s">
        <v>267</v>
      </c>
      <c r="C940" s="624" t="s">
        <v>1785</v>
      </c>
      <c r="D940" s="622" t="s">
        <v>2569</v>
      </c>
      <c r="E940" s="407" t="s">
        <v>2648</v>
      </c>
      <c r="F940" s="426">
        <v>365</v>
      </c>
      <c r="G940" s="427">
        <f>SUMIF(USEDRCT_Camping!C:C,INVENTORY!C:C,USEDRCT_Camping!R:R)</f>
        <v>90</v>
      </c>
      <c r="H940" s="620">
        <v>130</v>
      </c>
      <c r="I940" s="428">
        <f t="shared" si="14"/>
        <v>0.35616438356164382</v>
      </c>
      <c r="J940" s="716">
        <v>45</v>
      </c>
    </row>
    <row r="941" spans="1:10" s="287" customFormat="1" ht="30" x14ac:dyDescent="0.25">
      <c r="A941" s="431" t="s">
        <v>1203</v>
      </c>
      <c r="B941" s="620" t="s">
        <v>564</v>
      </c>
      <c r="C941" s="624" t="s">
        <v>1804</v>
      </c>
      <c r="D941" s="622" t="s">
        <v>2569</v>
      </c>
      <c r="E941" s="407" t="s">
        <v>2648</v>
      </c>
      <c r="F941" s="426">
        <v>365</v>
      </c>
      <c r="G941" s="427">
        <f>SUMIF(USEDRCT_Camping!C:C,INVENTORY!C:C,USEDRCT_Camping!R:R)</f>
        <v>70.5</v>
      </c>
      <c r="H941" s="620">
        <v>127</v>
      </c>
      <c r="I941" s="428">
        <f t="shared" si="14"/>
        <v>0.34794520547945207</v>
      </c>
      <c r="J941" s="716">
        <v>45</v>
      </c>
    </row>
    <row r="942" spans="1:10" s="287" customFormat="1" ht="30" x14ac:dyDescent="0.25">
      <c r="A942" s="431" t="s">
        <v>1203</v>
      </c>
      <c r="B942" s="620" t="s">
        <v>565</v>
      </c>
      <c r="C942" s="624" t="s">
        <v>1805</v>
      </c>
      <c r="D942" s="622" t="s">
        <v>2569</v>
      </c>
      <c r="E942" s="407" t="s">
        <v>2648</v>
      </c>
      <c r="F942" s="426">
        <v>365</v>
      </c>
      <c r="G942" s="427">
        <f>SUMIF(USEDRCT_Camping!C:C,INVENTORY!C:C,USEDRCT_Camping!R:R)</f>
        <v>64.083333333333329</v>
      </c>
      <c r="H942" s="620">
        <v>125</v>
      </c>
      <c r="I942" s="428">
        <f t="shared" si="14"/>
        <v>0.34246575342465752</v>
      </c>
      <c r="J942" s="716">
        <v>45</v>
      </c>
    </row>
    <row r="943" spans="1:10" s="287" customFormat="1" ht="30" x14ac:dyDescent="0.25">
      <c r="A943" s="431" t="s">
        <v>1203</v>
      </c>
      <c r="B943" s="620" t="s">
        <v>566</v>
      </c>
      <c r="C943" s="624" t="s">
        <v>1806</v>
      </c>
      <c r="D943" s="622" t="s">
        <v>2569</v>
      </c>
      <c r="E943" s="407" t="s">
        <v>2648</v>
      </c>
      <c r="F943" s="426">
        <v>365</v>
      </c>
      <c r="G943" s="427">
        <f>SUMIF(USEDRCT_Camping!C:C,INVENTORY!C:C,USEDRCT_Camping!R:R)</f>
        <v>94.416666666666671</v>
      </c>
      <c r="H943" s="620">
        <v>132</v>
      </c>
      <c r="I943" s="428">
        <f t="shared" si="14"/>
        <v>0.36164383561643837</v>
      </c>
      <c r="J943" s="716">
        <v>45</v>
      </c>
    </row>
    <row r="944" spans="1:10" s="287" customFormat="1" ht="30" x14ac:dyDescent="0.25">
      <c r="A944" s="431" t="s">
        <v>1203</v>
      </c>
      <c r="B944" s="620" t="s">
        <v>567</v>
      </c>
      <c r="C944" s="624" t="s">
        <v>1807</v>
      </c>
      <c r="D944" s="622" t="s">
        <v>2569</v>
      </c>
      <c r="E944" s="407" t="s">
        <v>2648</v>
      </c>
      <c r="F944" s="426">
        <v>365</v>
      </c>
      <c r="G944" s="427">
        <f>SUMIF(USEDRCT_Camping!C:C,INVENTORY!C:C,USEDRCT_Camping!R:R)</f>
        <v>69.833333333333329</v>
      </c>
      <c r="H944" s="620">
        <v>138</v>
      </c>
      <c r="I944" s="428">
        <f t="shared" si="14"/>
        <v>0.37808219178082192</v>
      </c>
      <c r="J944" s="716">
        <v>45</v>
      </c>
    </row>
    <row r="945" spans="1:10" s="287" customFormat="1" ht="30" x14ac:dyDescent="0.25">
      <c r="A945" s="431" t="s">
        <v>1203</v>
      </c>
      <c r="B945" s="620" t="s">
        <v>584</v>
      </c>
      <c r="C945" s="624" t="s">
        <v>1823</v>
      </c>
      <c r="D945" s="622" t="s">
        <v>2569</v>
      </c>
      <c r="E945" s="407" t="s">
        <v>2648</v>
      </c>
      <c r="F945" s="426">
        <v>365</v>
      </c>
      <c r="G945" s="427">
        <f>SUMIF(USEDRCT_Camping!C:C,INVENTORY!C:C,USEDRCT_Camping!R:R)</f>
        <v>49.833333333333336</v>
      </c>
      <c r="H945" s="620">
        <v>132</v>
      </c>
      <c r="I945" s="428">
        <f t="shared" si="14"/>
        <v>0.36164383561643837</v>
      </c>
      <c r="J945" s="716">
        <v>45</v>
      </c>
    </row>
    <row r="946" spans="1:10" s="287" customFormat="1" ht="30" x14ac:dyDescent="0.25">
      <c r="A946" s="431" t="s">
        <v>1203</v>
      </c>
      <c r="B946" s="620" t="s">
        <v>585</v>
      </c>
      <c r="C946" s="624" t="s">
        <v>1824</v>
      </c>
      <c r="D946" s="622" t="s">
        <v>2569</v>
      </c>
      <c r="E946" s="407" t="s">
        <v>2648</v>
      </c>
      <c r="F946" s="426">
        <v>365</v>
      </c>
      <c r="G946" s="427">
        <f>SUMIF(USEDRCT_Camping!C:C,INVENTORY!C:C,USEDRCT_Camping!R:R)</f>
        <v>75.5</v>
      </c>
      <c r="H946" s="620">
        <v>111</v>
      </c>
      <c r="I946" s="428">
        <f t="shared" si="14"/>
        <v>0.30410958904109592</v>
      </c>
      <c r="J946" s="716">
        <v>45</v>
      </c>
    </row>
    <row r="947" spans="1:10" s="287" customFormat="1" ht="30" x14ac:dyDescent="0.25">
      <c r="A947" s="431" t="s">
        <v>1203</v>
      </c>
      <c r="B947" s="620" t="s">
        <v>586</v>
      </c>
      <c r="C947" s="624" t="s">
        <v>1825</v>
      </c>
      <c r="D947" s="622" t="s">
        <v>2569</v>
      </c>
      <c r="E947" s="407" t="s">
        <v>2648</v>
      </c>
      <c r="F947" s="426">
        <v>365</v>
      </c>
      <c r="G947" s="427">
        <f>SUMIF(USEDRCT_Camping!C:C,INVENTORY!C:C,USEDRCT_Camping!R:R)</f>
        <v>73.333333333333329</v>
      </c>
      <c r="H947" s="620">
        <v>128</v>
      </c>
      <c r="I947" s="428">
        <f t="shared" si="14"/>
        <v>0.35068493150684932</v>
      </c>
      <c r="J947" s="716">
        <v>45</v>
      </c>
    </row>
    <row r="948" spans="1:10" s="287" customFormat="1" ht="30" x14ac:dyDescent="0.25">
      <c r="A948" s="431" t="s">
        <v>1203</v>
      </c>
      <c r="B948" s="620" t="s">
        <v>587</v>
      </c>
      <c r="C948" s="624" t="s">
        <v>1826</v>
      </c>
      <c r="D948" s="622" t="s">
        <v>2569</v>
      </c>
      <c r="E948" s="407" t="s">
        <v>2648</v>
      </c>
      <c r="F948" s="426">
        <v>365</v>
      </c>
      <c r="G948" s="427">
        <f>SUMIF(USEDRCT_Camping!C:C,INVENTORY!C:C,USEDRCT_Camping!R:R)</f>
        <v>56.916666666666664</v>
      </c>
      <c r="H948" s="620">
        <v>109</v>
      </c>
      <c r="I948" s="428">
        <f t="shared" si="14"/>
        <v>0.29863013698630136</v>
      </c>
      <c r="J948" s="716">
        <v>45</v>
      </c>
    </row>
    <row r="949" spans="1:10" s="287" customFormat="1" ht="30" x14ac:dyDescent="0.25">
      <c r="A949" s="431" t="s">
        <v>1203</v>
      </c>
      <c r="B949" s="620" t="s">
        <v>588</v>
      </c>
      <c r="C949" s="624" t="s">
        <v>1827</v>
      </c>
      <c r="D949" s="622" t="s">
        <v>2569</v>
      </c>
      <c r="E949" s="407" t="s">
        <v>2648</v>
      </c>
      <c r="F949" s="426">
        <v>365</v>
      </c>
      <c r="G949" s="427">
        <f>SUMIF(USEDRCT_Camping!C:C,INVENTORY!C:C,USEDRCT_Camping!R:R)</f>
        <v>77.916666666666671</v>
      </c>
      <c r="H949" s="620">
        <v>113</v>
      </c>
      <c r="I949" s="428">
        <f t="shared" si="14"/>
        <v>0.30958904109589042</v>
      </c>
      <c r="J949" s="716">
        <v>45</v>
      </c>
    </row>
    <row r="950" spans="1:10" s="287" customFormat="1" ht="30" x14ac:dyDescent="0.25">
      <c r="A950" s="431" t="s">
        <v>1203</v>
      </c>
      <c r="B950" s="620" t="s">
        <v>589</v>
      </c>
      <c r="C950" s="624" t="s">
        <v>1828</v>
      </c>
      <c r="D950" s="622" t="s">
        <v>2569</v>
      </c>
      <c r="E950" s="407" t="s">
        <v>2648</v>
      </c>
      <c r="F950" s="426">
        <v>365</v>
      </c>
      <c r="G950" s="427">
        <f>SUMIF(USEDRCT_Camping!C:C,INVENTORY!C:C,USEDRCT_Camping!R:R)</f>
        <v>72.5</v>
      </c>
      <c r="H950" s="620">
        <v>127</v>
      </c>
      <c r="I950" s="428">
        <f t="shared" si="14"/>
        <v>0.34794520547945207</v>
      </c>
      <c r="J950" s="716">
        <v>45</v>
      </c>
    </row>
    <row r="951" spans="1:10" s="287" customFormat="1" ht="30" x14ac:dyDescent="0.25">
      <c r="A951" s="431" t="s">
        <v>1203</v>
      </c>
      <c r="B951" s="620" t="s">
        <v>609</v>
      </c>
      <c r="C951" s="624" t="s">
        <v>1848</v>
      </c>
      <c r="D951" s="622" t="s">
        <v>2569</v>
      </c>
      <c r="E951" s="407" t="s">
        <v>2648</v>
      </c>
      <c r="F951" s="426">
        <v>365</v>
      </c>
      <c r="G951" s="427">
        <f>SUMIF(USEDRCT_Camping!C:C,INVENTORY!C:C,USEDRCT_Camping!R:R)</f>
        <v>96.333333333333329</v>
      </c>
      <c r="H951" s="620">
        <v>172</v>
      </c>
      <c r="I951" s="428">
        <f t="shared" si="14"/>
        <v>0.47123287671232877</v>
      </c>
      <c r="J951" s="716">
        <v>45</v>
      </c>
    </row>
    <row r="952" spans="1:10" s="287" customFormat="1" ht="30" x14ac:dyDescent="0.25">
      <c r="A952" s="431" t="s">
        <v>1203</v>
      </c>
      <c r="B952" s="626" t="s">
        <v>610</v>
      </c>
      <c r="C952" s="627" t="s">
        <v>1849</v>
      </c>
      <c r="D952" s="622" t="s">
        <v>2569</v>
      </c>
      <c r="E952" s="407" t="s">
        <v>2648</v>
      </c>
      <c r="F952" s="426">
        <v>365</v>
      </c>
      <c r="G952" s="451">
        <f>SUMIF(USEDRCT_Camping!C:C,INVENTORY!C:C,USEDRCT_Camping!R:R)</f>
        <v>103.58333333333333</v>
      </c>
      <c r="H952" s="626">
        <v>176</v>
      </c>
      <c r="I952" s="428">
        <f t="shared" si="14"/>
        <v>0.48219178082191783</v>
      </c>
      <c r="J952" s="716">
        <v>45</v>
      </c>
    </row>
  </sheetData>
  <autoFilter ref="A1:J952" xr:uid="{E21406C1-F688-4BB4-A0DE-CED926CC35B8}"/>
  <phoneticPr fontId="112" type="noConversion"/>
  <conditionalFormatting sqref="E4">
    <cfRule type="duplicateValues" dxfId="30" priority="4"/>
  </conditionalFormatting>
  <conditionalFormatting sqref="E7">
    <cfRule type="duplicateValues" dxfId="29" priority="3"/>
  </conditionalFormatting>
  <conditionalFormatting sqref="E6">
    <cfRule type="duplicateValues" dxfId="28" priority="2"/>
  </conditionalFormatting>
  <conditionalFormatting sqref="E5">
    <cfRule type="duplicateValues" dxfId="27" priority="1"/>
  </conditionalFormatting>
  <dataValidations disablePrompts="1" count="1">
    <dataValidation allowBlank="1" showInputMessage="1" showErrorMessage="1" promptTitle="Attention" prompt="Please don't change the formatting." sqref="D7:D8 D3:D4 D901:D952 E4 E7" xr:uid="{B0646B39-BF0C-427B-B8EA-4FFCBD3D0A22}"/>
  </dataValidations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C1E49-6CC6-4C56-8121-375706A5F3BF}">
  <dimension ref="A1:G895"/>
  <sheetViews>
    <sheetView workbookViewId="0">
      <selection activeCell="A3" sqref="A3:XFD3"/>
    </sheetView>
  </sheetViews>
  <sheetFormatPr defaultRowHeight="15.75" x14ac:dyDescent="0.25"/>
  <cols>
    <col min="1" max="1" width="20.6640625" customWidth="1"/>
    <col min="2" max="2" width="42.77734375" customWidth="1"/>
    <col min="3" max="3" width="46.5546875" style="433" bestFit="1" customWidth="1"/>
    <col min="4" max="4" width="6.88671875" style="433" bestFit="1" customWidth="1"/>
    <col min="5" max="5" width="10.44140625" bestFit="1" customWidth="1"/>
    <col min="6" max="6" width="14.88671875" customWidth="1"/>
    <col min="7" max="7" width="14" customWidth="1"/>
  </cols>
  <sheetData>
    <row r="1" spans="1:7" x14ac:dyDescent="0.25">
      <c r="E1" s="436"/>
    </row>
    <row r="2" spans="1:7" x14ac:dyDescent="0.25">
      <c r="E2" s="436"/>
      <c r="F2" s="436"/>
    </row>
    <row r="3" spans="1:7" s="435" customFormat="1" ht="47.25" x14ac:dyDescent="0.25">
      <c r="A3" s="434" t="s">
        <v>151</v>
      </c>
      <c r="B3" s="340" t="s">
        <v>153</v>
      </c>
      <c r="C3" s="434" t="s">
        <v>2471</v>
      </c>
      <c r="D3" s="343" t="s">
        <v>1108</v>
      </c>
      <c r="E3" s="435" t="s">
        <v>2536</v>
      </c>
      <c r="F3" s="438" t="s">
        <v>2541</v>
      </c>
      <c r="G3" t="s">
        <v>2652</v>
      </c>
    </row>
    <row r="4" spans="1:7" x14ac:dyDescent="0.25">
      <c r="A4" t="s">
        <v>1198</v>
      </c>
      <c r="B4" t="s">
        <v>157</v>
      </c>
      <c r="C4" t="s">
        <v>1156</v>
      </c>
      <c r="D4">
        <v>45</v>
      </c>
      <c r="E4" s="437">
        <v>3</v>
      </c>
      <c r="F4" s="437">
        <v>1095</v>
      </c>
      <c r="G4" s="437">
        <v>395</v>
      </c>
    </row>
    <row r="5" spans="1:7" x14ac:dyDescent="0.25">
      <c r="A5" t="s">
        <v>1198</v>
      </c>
      <c r="B5" t="s">
        <v>2539</v>
      </c>
      <c r="C5" t="s">
        <v>1153</v>
      </c>
      <c r="D5">
        <v>30</v>
      </c>
      <c r="E5" s="437">
        <v>36</v>
      </c>
      <c r="F5" s="437">
        <v>13140</v>
      </c>
      <c r="G5" s="437">
        <v>2803</v>
      </c>
    </row>
    <row r="6" spans="1:7" x14ac:dyDescent="0.25">
      <c r="A6" t="s">
        <v>1198</v>
      </c>
      <c r="B6" t="s">
        <v>2560</v>
      </c>
      <c r="C6" t="s">
        <v>1155</v>
      </c>
      <c r="D6">
        <v>40</v>
      </c>
      <c r="E6" s="437">
        <v>47</v>
      </c>
      <c r="F6" s="437">
        <v>17155</v>
      </c>
      <c r="G6" s="437">
        <v>5317</v>
      </c>
    </row>
    <row r="7" spans="1:7" x14ac:dyDescent="0.25">
      <c r="A7" t="s">
        <v>1198</v>
      </c>
      <c r="B7" t="s">
        <v>2569</v>
      </c>
      <c r="C7" t="s">
        <v>2648</v>
      </c>
      <c r="D7">
        <v>45</v>
      </c>
      <c r="E7" s="437">
        <v>10</v>
      </c>
      <c r="F7" s="437">
        <v>3650</v>
      </c>
      <c r="G7" s="437">
        <v>1750</v>
      </c>
    </row>
    <row r="8" spans="1:7" x14ac:dyDescent="0.25">
      <c r="A8" t="s">
        <v>2523</v>
      </c>
      <c r="B8" t="s">
        <v>2539</v>
      </c>
      <c r="C8" t="s">
        <v>1153</v>
      </c>
      <c r="D8">
        <v>30</v>
      </c>
      <c r="E8" s="437">
        <v>112</v>
      </c>
      <c r="F8" s="437">
        <v>40880</v>
      </c>
      <c r="G8" s="437">
        <v>6151</v>
      </c>
    </row>
    <row r="9" spans="1:7" x14ac:dyDescent="0.25">
      <c r="A9" t="s">
        <v>2523</v>
      </c>
      <c r="B9" t="s">
        <v>2564</v>
      </c>
      <c r="C9" t="s">
        <v>2647</v>
      </c>
      <c r="D9">
        <v>35</v>
      </c>
      <c r="E9" s="437">
        <v>22</v>
      </c>
      <c r="F9" s="437">
        <v>8030</v>
      </c>
      <c r="G9" s="437">
        <v>1932</v>
      </c>
    </row>
    <row r="10" spans="1:7" x14ac:dyDescent="0.25">
      <c r="A10" t="s">
        <v>2542</v>
      </c>
      <c r="B10" t="s">
        <v>2539</v>
      </c>
      <c r="C10" t="s">
        <v>1153</v>
      </c>
      <c r="D10">
        <v>30</v>
      </c>
      <c r="E10" s="437">
        <v>79</v>
      </c>
      <c r="F10" s="437">
        <v>28835</v>
      </c>
      <c r="G10" s="437">
        <v>5815</v>
      </c>
    </row>
    <row r="11" spans="1:7" x14ac:dyDescent="0.25">
      <c r="A11" t="s">
        <v>2542</v>
      </c>
      <c r="B11" t="s">
        <v>2564</v>
      </c>
      <c r="C11" t="s">
        <v>2647</v>
      </c>
      <c r="D11">
        <v>35</v>
      </c>
      <c r="E11" s="437">
        <v>15</v>
      </c>
      <c r="F11" s="437">
        <v>5475</v>
      </c>
      <c r="G11" s="437">
        <v>1644</v>
      </c>
    </row>
    <row r="12" spans="1:7" x14ac:dyDescent="0.25">
      <c r="A12" t="s">
        <v>2543</v>
      </c>
      <c r="B12" t="s">
        <v>2539</v>
      </c>
      <c r="C12" t="s">
        <v>1153</v>
      </c>
      <c r="D12">
        <v>30</v>
      </c>
      <c r="E12" s="437">
        <v>32</v>
      </c>
      <c r="F12" s="437">
        <v>11680</v>
      </c>
      <c r="G12" s="437">
        <v>355</v>
      </c>
    </row>
    <row r="13" spans="1:7" x14ac:dyDescent="0.25">
      <c r="A13" t="s">
        <v>2544</v>
      </c>
      <c r="B13" t="s">
        <v>157</v>
      </c>
      <c r="C13" t="s">
        <v>1156</v>
      </c>
      <c r="D13">
        <v>50</v>
      </c>
      <c r="E13" s="437">
        <v>6</v>
      </c>
      <c r="F13" s="437">
        <v>2190</v>
      </c>
      <c r="G13" s="437">
        <v>209</v>
      </c>
    </row>
    <row r="14" spans="1:7" x14ac:dyDescent="0.25">
      <c r="A14" t="s">
        <v>2544</v>
      </c>
      <c r="B14" t="s">
        <v>412</v>
      </c>
      <c r="C14" t="s">
        <v>1156</v>
      </c>
      <c r="D14">
        <v>50</v>
      </c>
      <c r="E14" s="437">
        <v>1</v>
      </c>
      <c r="F14" s="437">
        <v>365</v>
      </c>
      <c r="G14" s="437">
        <v>0</v>
      </c>
    </row>
    <row r="15" spans="1:7" x14ac:dyDescent="0.25">
      <c r="A15" t="s">
        <v>2544</v>
      </c>
      <c r="B15" t="s">
        <v>392</v>
      </c>
      <c r="C15" t="s">
        <v>1155</v>
      </c>
      <c r="D15">
        <v>40</v>
      </c>
      <c r="E15" s="437">
        <v>8</v>
      </c>
      <c r="F15" s="437">
        <v>2920</v>
      </c>
      <c r="G15" s="437">
        <v>237</v>
      </c>
    </row>
    <row r="16" spans="1:7" x14ac:dyDescent="0.25">
      <c r="A16" t="s">
        <v>2544</v>
      </c>
      <c r="B16" t="s">
        <v>2539</v>
      </c>
      <c r="C16" t="s">
        <v>1153</v>
      </c>
      <c r="D16">
        <v>30</v>
      </c>
      <c r="E16" s="437">
        <v>18</v>
      </c>
      <c r="F16" s="437">
        <v>6570</v>
      </c>
      <c r="G16" s="437">
        <v>349</v>
      </c>
    </row>
    <row r="17" spans="1:7" x14ac:dyDescent="0.25">
      <c r="A17" t="s">
        <v>2544</v>
      </c>
      <c r="B17" t="s">
        <v>2560</v>
      </c>
      <c r="C17" t="s">
        <v>1155</v>
      </c>
      <c r="D17">
        <v>40</v>
      </c>
      <c r="E17" s="437">
        <v>117</v>
      </c>
      <c r="F17" s="437">
        <v>42705</v>
      </c>
      <c r="G17" s="437">
        <v>6931</v>
      </c>
    </row>
    <row r="18" spans="1:7" x14ac:dyDescent="0.25">
      <c r="A18" t="s">
        <v>2544</v>
      </c>
      <c r="B18" t="s">
        <v>2564</v>
      </c>
      <c r="C18" t="s">
        <v>2647</v>
      </c>
      <c r="D18">
        <v>35</v>
      </c>
      <c r="E18" s="437">
        <v>9</v>
      </c>
      <c r="F18" s="437">
        <v>3285</v>
      </c>
      <c r="G18" s="437">
        <v>425</v>
      </c>
    </row>
    <row r="19" spans="1:7" x14ac:dyDescent="0.25">
      <c r="A19" t="s">
        <v>2544</v>
      </c>
      <c r="B19" t="s">
        <v>2569</v>
      </c>
      <c r="C19" t="s">
        <v>2648</v>
      </c>
      <c r="D19">
        <v>45</v>
      </c>
      <c r="E19" s="437">
        <v>20</v>
      </c>
      <c r="F19" s="437">
        <v>7300</v>
      </c>
      <c r="G19" s="437">
        <v>1524</v>
      </c>
    </row>
    <row r="20" spans="1:7" x14ac:dyDescent="0.25">
      <c r="A20" t="s">
        <v>1219</v>
      </c>
      <c r="B20" t="s">
        <v>157</v>
      </c>
      <c r="C20" t="s">
        <v>1156</v>
      </c>
      <c r="D20">
        <v>45</v>
      </c>
      <c r="E20" s="437">
        <v>48</v>
      </c>
      <c r="F20" s="437">
        <v>17520</v>
      </c>
      <c r="G20" s="437">
        <v>12312</v>
      </c>
    </row>
    <row r="21" spans="1:7" x14ac:dyDescent="0.25">
      <c r="A21" t="s">
        <v>1219</v>
      </c>
      <c r="B21" t="s">
        <v>412</v>
      </c>
      <c r="C21" t="s">
        <v>1156</v>
      </c>
      <c r="D21">
        <v>45</v>
      </c>
      <c r="E21" s="437">
        <v>4</v>
      </c>
      <c r="F21" s="437">
        <v>1460</v>
      </c>
      <c r="G21" s="437">
        <v>311</v>
      </c>
    </row>
    <row r="22" spans="1:7" x14ac:dyDescent="0.25">
      <c r="A22" t="s">
        <v>1219</v>
      </c>
      <c r="B22" t="s">
        <v>392</v>
      </c>
      <c r="C22" t="s">
        <v>1155</v>
      </c>
      <c r="D22">
        <v>40</v>
      </c>
      <c r="E22" s="437">
        <v>7</v>
      </c>
      <c r="F22" s="437">
        <v>2555</v>
      </c>
      <c r="G22" s="437">
        <v>67</v>
      </c>
    </row>
    <row r="23" spans="1:7" x14ac:dyDescent="0.25">
      <c r="A23" t="s">
        <v>1219</v>
      </c>
      <c r="B23" t="s">
        <v>2565</v>
      </c>
      <c r="C23" t="s">
        <v>2646</v>
      </c>
      <c r="D23">
        <v>50</v>
      </c>
      <c r="E23" s="437">
        <v>22</v>
      </c>
      <c r="F23" s="437">
        <v>8030</v>
      </c>
      <c r="G23" s="437">
        <v>5704</v>
      </c>
    </row>
    <row r="24" spans="1:7" x14ac:dyDescent="0.25">
      <c r="A24" t="s">
        <v>1219</v>
      </c>
      <c r="B24" t="s">
        <v>2567</v>
      </c>
      <c r="C24" t="s">
        <v>860</v>
      </c>
      <c r="D24">
        <v>135</v>
      </c>
      <c r="E24" s="437">
        <v>2</v>
      </c>
      <c r="F24" s="437">
        <v>730</v>
      </c>
      <c r="G24" s="437">
        <v>220.08333333333331</v>
      </c>
    </row>
    <row r="25" spans="1:7" x14ac:dyDescent="0.25">
      <c r="A25" t="s">
        <v>1219</v>
      </c>
      <c r="B25" t="s">
        <v>2566</v>
      </c>
      <c r="C25" t="s">
        <v>861</v>
      </c>
      <c r="D25">
        <v>120</v>
      </c>
      <c r="E25" s="437">
        <v>2</v>
      </c>
      <c r="F25" s="437">
        <v>730</v>
      </c>
      <c r="G25" s="437">
        <v>178.25</v>
      </c>
    </row>
    <row r="26" spans="1:7" x14ac:dyDescent="0.25">
      <c r="A26" t="s">
        <v>1219</v>
      </c>
      <c r="B26" t="s">
        <v>2568</v>
      </c>
      <c r="C26" t="s">
        <v>862</v>
      </c>
      <c r="D26">
        <v>150</v>
      </c>
      <c r="E26" s="437">
        <v>2</v>
      </c>
      <c r="F26" s="437">
        <v>730</v>
      </c>
      <c r="G26" s="437">
        <v>224.5</v>
      </c>
    </row>
    <row r="27" spans="1:7" x14ac:dyDescent="0.25">
      <c r="A27" t="s">
        <v>1219</v>
      </c>
      <c r="B27" t="s">
        <v>2560</v>
      </c>
      <c r="C27" t="s">
        <v>1155</v>
      </c>
      <c r="D27">
        <v>40</v>
      </c>
      <c r="E27" s="437">
        <v>52</v>
      </c>
      <c r="F27" s="437">
        <v>18980</v>
      </c>
      <c r="G27" s="437">
        <v>8725</v>
      </c>
    </row>
    <row r="28" spans="1:7" x14ac:dyDescent="0.25">
      <c r="A28" t="s">
        <v>1219</v>
      </c>
      <c r="B28" t="s">
        <v>2569</v>
      </c>
      <c r="C28" t="s">
        <v>2648</v>
      </c>
      <c r="D28">
        <v>45</v>
      </c>
      <c r="E28" s="437">
        <v>8</v>
      </c>
      <c r="F28" s="437">
        <v>2920</v>
      </c>
      <c r="G28" s="437">
        <v>1538</v>
      </c>
    </row>
    <row r="29" spans="1:7" x14ac:dyDescent="0.25">
      <c r="A29" t="s">
        <v>1203</v>
      </c>
      <c r="B29" t="s">
        <v>157</v>
      </c>
      <c r="C29" t="s">
        <v>1156</v>
      </c>
      <c r="D29">
        <v>45</v>
      </c>
      <c r="E29" s="437">
        <v>126</v>
      </c>
      <c r="F29" s="437">
        <v>45990</v>
      </c>
      <c r="G29" s="437">
        <v>18318</v>
      </c>
    </row>
    <row r="30" spans="1:7" x14ac:dyDescent="0.25">
      <c r="A30" t="s">
        <v>1203</v>
      </c>
      <c r="B30" t="s">
        <v>412</v>
      </c>
      <c r="C30" t="s">
        <v>1156</v>
      </c>
      <c r="D30">
        <v>45</v>
      </c>
      <c r="E30" s="437">
        <v>22</v>
      </c>
      <c r="F30" s="437">
        <v>8030</v>
      </c>
      <c r="G30" s="437">
        <v>258</v>
      </c>
    </row>
    <row r="31" spans="1:7" x14ac:dyDescent="0.25">
      <c r="A31" t="s">
        <v>1203</v>
      </c>
      <c r="B31" t="s">
        <v>392</v>
      </c>
      <c r="C31" t="s">
        <v>1155</v>
      </c>
      <c r="D31" t="s">
        <v>2653</v>
      </c>
      <c r="E31" s="437">
        <v>2</v>
      </c>
      <c r="F31" s="437">
        <v>730</v>
      </c>
      <c r="G31" s="437">
        <v>35</v>
      </c>
    </row>
    <row r="32" spans="1:7" x14ac:dyDescent="0.25">
      <c r="A32" t="s">
        <v>1203</v>
      </c>
      <c r="B32" t="s">
        <v>2540</v>
      </c>
      <c r="C32" t="s">
        <v>1153</v>
      </c>
      <c r="D32">
        <v>30</v>
      </c>
      <c r="E32" s="437">
        <v>1</v>
      </c>
      <c r="F32" s="437">
        <v>365</v>
      </c>
      <c r="G32" s="437">
        <v>13</v>
      </c>
    </row>
    <row r="33" spans="1:7" x14ac:dyDescent="0.25">
      <c r="A33" t="s">
        <v>1203</v>
      </c>
      <c r="B33" t="s">
        <v>2539</v>
      </c>
      <c r="C33" t="s">
        <v>1153</v>
      </c>
      <c r="D33">
        <v>30</v>
      </c>
      <c r="E33" s="437">
        <v>31</v>
      </c>
      <c r="F33" s="437">
        <v>11315</v>
      </c>
      <c r="G33" s="437">
        <v>2768</v>
      </c>
    </row>
    <row r="34" spans="1:7" x14ac:dyDescent="0.25">
      <c r="A34" t="s">
        <v>1203</v>
      </c>
      <c r="B34" t="s">
        <v>2565</v>
      </c>
      <c r="C34" t="s">
        <v>2646</v>
      </c>
      <c r="D34">
        <v>50</v>
      </c>
      <c r="E34" s="437">
        <v>63</v>
      </c>
      <c r="F34" s="437">
        <v>22995</v>
      </c>
      <c r="G34" s="437">
        <v>11457</v>
      </c>
    </row>
    <row r="35" spans="1:7" x14ac:dyDescent="0.25">
      <c r="A35" t="s">
        <v>1203</v>
      </c>
      <c r="B35" t="s">
        <v>2564</v>
      </c>
      <c r="C35" t="s">
        <v>2647</v>
      </c>
      <c r="D35">
        <v>35</v>
      </c>
      <c r="E35" s="437">
        <v>10</v>
      </c>
      <c r="F35" s="437">
        <v>3650</v>
      </c>
      <c r="G35" s="437">
        <v>1254</v>
      </c>
    </row>
    <row r="36" spans="1:7" x14ac:dyDescent="0.25">
      <c r="A36" t="s">
        <v>1203</v>
      </c>
      <c r="B36" t="s">
        <v>2569</v>
      </c>
      <c r="C36" t="s">
        <v>2648</v>
      </c>
      <c r="D36">
        <v>45</v>
      </c>
      <c r="E36" s="437">
        <v>14</v>
      </c>
      <c r="F36" s="437">
        <v>5110</v>
      </c>
      <c r="G36" s="437">
        <v>1859</v>
      </c>
    </row>
    <row r="37" spans="1:7" x14ac:dyDescent="0.25">
      <c r="A37" t="s">
        <v>763</v>
      </c>
      <c r="C37"/>
      <c r="D37"/>
      <c r="E37" s="437">
        <v>951</v>
      </c>
      <c r="F37" s="437">
        <v>347115</v>
      </c>
      <c r="G37" s="437">
        <v>101078.83333333334</v>
      </c>
    </row>
    <row r="38" spans="1:7" x14ac:dyDescent="0.25">
      <c r="C38"/>
      <c r="D38"/>
    </row>
    <row r="39" spans="1:7" x14ac:dyDescent="0.25">
      <c r="C39"/>
      <c r="D39"/>
    </row>
    <row r="40" spans="1:7" x14ac:dyDescent="0.25">
      <c r="C40"/>
      <c r="D40"/>
    </row>
    <row r="41" spans="1:7" x14ac:dyDescent="0.25">
      <c r="C41"/>
      <c r="D41"/>
    </row>
    <row r="42" spans="1:7" x14ac:dyDescent="0.25">
      <c r="C42"/>
      <c r="D42"/>
    </row>
    <row r="43" spans="1:7" x14ac:dyDescent="0.25">
      <c r="C43"/>
      <c r="D43"/>
    </row>
    <row r="44" spans="1:7" x14ac:dyDescent="0.25">
      <c r="C44"/>
      <c r="D44"/>
    </row>
    <row r="45" spans="1:7" x14ac:dyDescent="0.25">
      <c r="C45"/>
      <c r="D45"/>
    </row>
    <row r="46" spans="1:7" x14ac:dyDescent="0.25">
      <c r="C46"/>
      <c r="D46"/>
    </row>
    <row r="47" spans="1:7" x14ac:dyDescent="0.25">
      <c r="C47"/>
      <c r="D47"/>
    </row>
    <row r="48" spans="1:7" x14ac:dyDescent="0.25">
      <c r="C48"/>
      <c r="D48"/>
    </row>
    <row r="49" spans="3:4" x14ac:dyDescent="0.25">
      <c r="C49"/>
      <c r="D49"/>
    </row>
    <row r="50" spans="3:4" x14ac:dyDescent="0.25">
      <c r="C50"/>
      <c r="D50"/>
    </row>
    <row r="51" spans="3:4" x14ac:dyDescent="0.25">
      <c r="C51"/>
      <c r="D51"/>
    </row>
    <row r="52" spans="3:4" x14ac:dyDescent="0.25">
      <c r="C52"/>
      <c r="D52"/>
    </row>
    <row r="53" spans="3:4" x14ac:dyDescent="0.25">
      <c r="C53"/>
      <c r="D53"/>
    </row>
    <row r="54" spans="3:4" x14ac:dyDescent="0.25">
      <c r="C54"/>
      <c r="D54"/>
    </row>
    <row r="55" spans="3:4" x14ac:dyDescent="0.25">
      <c r="C55"/>
      <c r="D55"/>
    </row>
    <row r="56" spans="3:4" x14ac:dyDescent="0.25">
      <c r="C56"/>
      <c r="D56"/>
    </row>
    <row r="57" spans="3:4" x14ac:dyDescent="0.25">
      <c r="C57"/>
      <c r="D57"/>
    </row>
    <row r="58" spans="3:4" x14ac:dyDescent="0.25">
      <c r="C58"/>
      <c r="D58"/>
    </row>
    <row r="59" spans="3:4" x14ac:dyDescent="0.25">
      <c r="C59"/>
      <c r="D59"/>
    </row>
    <row r="60" spans="3:4" x14ac:dyDescent="0.25">
      <c r="C60"/>
      <c r="D60"/>
    </row>
    <row r="61" spans="3:4" x14ac:dyDescent="0.25">
      <c r="C61"/>
      <c r="D61"/>
    </row>
    <row r="62" spans="3:4" x14ac:dyDescent="0.25">
      <c r="C62"/>
      <c r="D62"/>
    </row>
    <row r="63" spans="3:4" x14ac:dyDescent="0.25">
      <c r="C63"/>
      <c r="D63"/>
    </row>
    <row r="64" spans="3:4" x14ac:dyDescent="0.25">
      <c r="C64"/>
      <c r="D64"/>
    </row>
    <row r="65" spans="3:4" x14ac:dyDescent="0.25">
      <c r="C65"/>
      <c r="D65"/>
    </row>
    <row r="66" spans="3:4" x14ac:dyDescent="0.25">
      <c r="C66"/>
      <c r="D66"/>
    </row>
    <row r="67" spans="3:4" x14ac:dyDescent="0.25">
      <c r="C67"/>
      <c r="D67"/>
    </row>
    <row r="68" spans="3:4" x14ac:dyDescent="0.25">
      <c r="C68"/>
      <c r="D68"/>
    </row>
    <row r="69" spans="3:4" x14ac:dyDescent="0.25">
      <c r="C69"/>
      <c r="D69"/>
    </row>
    <row r="70" spans="3:4" x14ac:dyDescent="0.25">
      <c r="C70"/>
      <c r="D70"/>
    </row>
    <row r="71" spans="3:4" x14ac:dyDescent="0.25">
      <c r="C71"/>
      <c r="D71"/>
    </row>
    <row r="72" spans="3:4" x14ac:dyDescent="0.25">
      <c r="C72"/>
      <c r="D72"/>
    </row>
    <row r="73" spans="3:4" x14ac:dyDescent="0.25">
      <c r="C73"/>
      <c r="D73"/>
    </row>
    <row r="74" spans="3:4" x14ac:dyDescent="0.25">
      <c r="C74"/>
      <c r="D74"/>
    </row>
    <row r="75" spans="3:4" x14ac:dyDescent="0.25">
      <c r="C75"/>
      <c r="D75"/>
    </row>
    <row r="76" spans="3:4" x14ac:dyDescent="0.25">
      <c r="C76"/>
      <c r="D76"/>
    </row>
    <row r="77" spans="3:4" x14ac:dyDescent="0.25">
      <c r="C77"/>
      <c r="D77"/>
    </row>
    <row r="78" spans="3:4" x14ac:dyDescent="0.25">
      <c r="C78"/>
      <c r="D78"/>
    </row>
    <row r="79" spans="3:4" x14ac:dyDescent="0.25">
      <c r="C79"/>
      <c r="D79"/>
    </row>
    <row r="80" spans="3:4" x14ac:dyDescent="0.25">
      <c r="C80"/>
      <c r="D80"/>
    </row>
    <row r="81" spans="3:4" x14ac:dyDescent="0.25">
      <c r="C81"/>
      <c r="D81"/>
    </row>
    <row r="82" spans="3:4" x14ac:dyDescent="0.25">
      <c r="C82"/>
      <c r="D82"/>
    </row>
    <row r="83" spans="3:4" x14ac:dyDescent="0.25">
      <c r="C83"/>
      <c r="D83"/>
    </row>
    <row r="84" spans="3:4" x14ac:dyDescent="0.25">
      <c r="C84"/>
      <c r="D84"/>
    </row>
    <row r="85" spans="3:4" x14ac:dyDescent="0.25">
      <c r="C85"/>
      <c r="D85"/>
    </row>
    <row r="86" spans="3:4" x14ac:dyDescent="0.25">
      <c r="C86"/>
      <c r="D86"/>
    </row>
    <row r="87" spans="3:4" x14ac:dyDescent="0.25">
      <c r="C87"/>
      <c r="D87"/>
    </row>
    <row r="88" spans="3:4" x14ac:dyDescent="0.25">
      <c r="C88"/>
      <c r="D88"/>
    </row>
    <row r="89" spans="3:4" x14ac:dyDescent="0.25">
      <c r="C89"/>
      <c r="D89"/>
    </row>
    <row r="90" spans="3:4" x14ac:dyDescent="0.25">
      <c r="C90"/>
      <c r="D90"/>
    </row>
    <row r="91" spans="3:4" x14ac:dyDescent="0.25">
      <c r="C91"/>
      <c r="D91"/>
    </row>
    <row r="92" spans="3:4" x14ac:dyDescent="0.25">
      <c r="C92"/>
      <c r="D92"/>
    </row>
    <row r="93" spans="3:4" x14ac:dyDescent="0.25">
      <c r="C93"/>
      <c r="D93"/>
    </row>
    <row r="94" spans="3:4" x14ac:dyDescent="0.25">
      <c r="C94"/>
      <c r="D94"/>
    </row>
    <row r="95" spans="3:4" x14ac:dyDescent="0.25">
      <c r="C95"/>
      <c r="D95"/>
    </row>
    <row r="96" spans="3:4" x14ac:dyDescent="0.25">
      <c r="C96"/>
      <c r="D96"/>
    </row>
    <row r="97" spans="3:4" x14ac:dyDescent="0.25">
      <c r="C97"/>
      <c r="D97"/>
    </row>
    <row r="98" spans="3:4" x14ac:dyDescent="0.25">
      <c r="C98"/>
      <c r="D98"/>
    </row>
    <row r="99" spans="3:4" x14ac:dyDescent="0.25">
      <c r="C99"/>
      <c r="D99"/>
    </row>
    <row r="100" spans="3:4" x14ac:dyDescent="0.25">
      <c r="C100"/>
      <c r="D100"/>
    </row>
    <row r="101" spans="3:4" x14ac:dyDescent="0.25">
      <c r="C101"/>
      <c r="D101"/>
    </row>
    <row r="102" spans="3:4" x14ac:dyDescent="0.25">
      <c r="C102"/>
      <c r="D102"/>
    </row>
    <row r="103" spans="3:4" x14ac:dyDescent="0.25">
      <c r="C103"/>
      <c r="D103"/>
    </row>
    <row r="104" spans="3:4" x14ac:dyDescent="0.25">
      <c r="C104"/>
      <c r="D104"/>
    </row>
    <row r="105" spans="3:4" x14ac:dyDescent="0.25">
      <c r="C105"/>
      <c r="D105"/>
    </row>
    <row r="106" spans="3:4" x14ac:dyDescent="0.25">
      <c r="C106"/>
      <c r="D106"/>
    </row>
    <row r="107" spans="3:4" x14ac:dyDescent="0.25">
      <c r="C107"/>
      <c r="D107"/>
    </row>
    <row r="108" spans="3:4" x14ac:dyDescent="0.25">
      <c r="C108"/>
      <c r="D108"/>
    </row>
    <row r="109" spans="3:4" x14ac:dyDescent="0.25">
      <c r="C109"/>
      <c r="D109"/>
    </row>
    <row r="110" spans="3:4" x14ac:dyDescent="0.25">
      <c r="C110"/>
      <c r="D110"/>
    </row>
    <row r="111" spans="3:4" x14ac:dyDescent="0.25">
      <c r="C111"/>
      <c r="D111"/>
    </row>
    <row r="112" spans="3:4" x14ac:dyDescent="0.25">
      <c r="C112"/>
      <c r="D112"/>
    </row>
    <row r="113" spans="3:4" x14ac:dyDescent="0.25">
      <c r="C113"/>
      <c r="D113"/>
    </row>
    <row r="114" spans="3:4" x14ac:dyDescent="0.25">
      <c r="C114"/>
      <c r="D114"/>
    </row>
    <row r="115" spans="3:4" x14ac:dyDescent="0.25">
      <c r="C115"/>
      <c r="D115"/>
    </row>
    <row r="116" spans="3:4" x14ac:dyDescent="0.25">
      <c r="C116"/>
      <c r="D116"/>
    </row>
    <row r="117" spans="3:4" x14ac:dyDescent="0.25">
      <c r="C117"/>
      <c r="D117"/>
    </row>
    <row r="118" spans="3:4" x14ac:dyDescent="0.25">
      <c r="C118"/>
      <c r="D118"/>
    </row>
    <row r="119" spans="3:4" x14ac:dyDescent="0.25">
      <c r="C119"/>
      <c r="D119"/>
    </row>
    <row r="120" spans="3:4" x14ac:dyDescent="0.25">
      <c r="C120"/>
      <c r="D120"/>
    </row>
    <row r="121" spans="3:4" x14ac:dyDescent="0.25">
      <c r="C121"/>
      <c r="D121"/>
    </row>
    <row r="122" spans="3:4" x14ac:dyDescent="0.25">
      <c r="C122"/>
      <c r="D122"/>
    </row>
    <row r="123" spans="3:4" x14ac:dyDescent="0.25">
      <c r="C123"/>
      <c r="D123"/>
    </row>
    <row r="124" spans="3:4" x14ac:dyDescent="0.25">
      <c r="C124"/>
      <c r="D124"/>
    </row>
    <row r="125" spans="3:4" x14ac:dyDescent="0.25">
      <c r="C125"/>
      <c r="D125"/>
    </row>
    <row r="126" spans="3:4" x14ac:dyDescent="0.25">
      <c r="C126"/>
      <c r="D126"/>
    </row>
    <row r="127" spans="3:4" x14ac:dyDescent="0.25">
      <c r="C127"/>
      <c r="D127"/>
    </row>
    <row r="128" spans="3:4" x14ac:dyDescent="0.25">
      <c r="C128"/>
      <c r="D128"/>
    </row>
    <row r="129" spans="3:4" x14ac:dyDescent="0.25">
      <c r="C129"/>
      <c r="D129"/>
    </row>
    <row r="130" spans="3:4" x14ac:dyDescent="0.25">
      <c r="C130"/>
      <c r="D130"/>
    </row>
    <row r="131" spans="3:4" x14ac:dyDescent="0.25">
      <c r="C131"/>
      <c r="D131"/>
    </row>
    <row r="132" spans="3:4" x14ac:dyDescent="0.25">
      <c r="C132"/>
      <c r="D132"/>
    </row>
    <row r="133" spans="3:4" x14ac:dyDescent="0.25">
      <c r="C133"/>
      <c r="D133"/>
    </row>
    <row r="134" spans="3:4" x14ac:dyDescent="0.25">
      <c r="C134"/>
      <c r="D134"/>
    </row>
    <row r="135" spans="3:4" x14ac:dyDescent="0.25">
      <c r="C135"/>
      <c r="D135"/>
    </row>
    <row r="136" spans="3:4" x14ac:dyDescent="0.25">
      <c r="C136"/>
      <c r="D136"/>
    </row>
    <row r="137" spans="3:4" x14ac:dyDescent="0.25">
      <c r="C137"/>
      <c r="D137"/>
    </row>
    <row r="138" spans="3:4" x14ac:dyDescent="0.25">
      <c r="C138"/>
      <c r="D138"/>
    </row>
    <row r="139" spans="3:4" x14ac:dyDescent="0.25">
      <c r="C139"/>
      <c r="D139"/>
    </row>
    <row r="140" spans="3:4" x14ac:dyDescent="0.25">
      <c r="C140"/>
      <c r="D140"/>
    </row>
    <row r="141" spans="3:4" x14ac:dyDescent="0.25">
      <c r="C141"/>
      <c r="D141"/>
    </row>
    <row r="142" spans="3:4" x14ac:dyDescent="0.25">
      <c r="C142"/>
      <c r="D142"/>
    </row>
    <row r="143" spans="3:4" x14ac:dyDescent="0.25">
      <c r="C143"/>
      <c r="D143"/>
    </row>
    <row r="144" spans="3:4" x14ac:dyDescent="0.25">
      <c r="C144"/>
      <c r="D144"/>
    </row>
    <row r="145" spans="3:4" x14ac:dyDescent="0.25">
      <c r="C145"/>
      <c r="D145"/>
    </row>
    <row r="146" spans="3:4" x14ac:dyDescent="0.25">
      <c r="C146"/>
      <c r="D146"/>
    </row>
    <row r="147" spans="3:4" x14ac:dyDescent="0.25">
      <c r="C147"/>
      <c r="D147"/>
    </row>
    <row r="148" spans="3:4" x14ac:dyDescent="0.25">
      <c r="C148"/>
      <c r="D148"/>
    </row>
    <row r="149" spans="3:4" x14ac:dyDescent="0.25">
      <c r="C149"/>
      <c r="D149"/>
    </row>
    <row r="150" spans="3:4" x14ac:dyDescent="0.25">
      <c r="C150"/>
      <c r="D150"/>
    </row>
    <row r="151" spans="3:4" x14ac:dyDescent="0.25">
      <c r="C151"/>
      <c r="D151"/>
    </row>
    <row r="152" spans="3:4" x14ac:dyDescent="0.25">
      <c r="C152"/>
      <c r="D152"/>
    </row>
    <row r="153" spans="3:4" x14ac:dyDescent="0.25">
      <c r="C153"/>
      <c r="D153"/>
    </row>
    <row r="154" spans="3:4" x14ac:dyDescent="0.25">
      <c r="C154"/>
      <c r="D154"/>
    </row>
    <row r="155" spans="3:4" x14ac:dyDescent="0.25">
      <c r="C155"/>
      <c r="D155"/>
    </row>
    <row r="156" spans="3:4" x14ac:dyDescent="0.25">
      <c r="C156"/>
      <c r="D156"/>
    </row>
    <row r="157" spans="3:4" x14ac:dyDescent="0.25">
      <c r="C157"/>
      <c r="D157"/>
    </row>
    <row r="158" spans="3:4" x14ac:dyDescent="0.25">
      <c r="C158"/>
      <c r="D158"/>
    </row>
    <row r="159" spans="3:4" x14ac:dyDescent="0.25">
      <c r="C159"/>
      <c r="D159"/>
    </row>
    <row r="160" spans="3:4" x14ac:dyDescent="0.25">
      <c r="C160"/>
      <c r="D160"/>
    </row>
    <row r="161" spans="3:4" x14ac:dyDescent="0.25">
      <c r="C161"/>
      <c r="D161"/>
    </row>
    <row r="162" spans="3:4" x14ac:dyDescent="0.25">
      <c r="C162"/>
      <c r="D162"/>
    </row>
    <row r="163" spans="3:4" x14ac:dyDescent="0.25">
      <c r="C163"/>
      <c r="D163"/>
    </row>
    <row r="164" spans="3:4" x14ac:dyDescent="0.25">
      <c r="C164"/>
      <c r="D164"/>
    </row>
    <row r="165" spans="3:4" x14ac:dyDescent="0.25">
      <c r="C165"/>
      <c r="D165"/>
    </row>
    <row r="166" spans="3:4" x14ac:dyDescent="0.25">
      <c r="C166"/>
      <c r="D166"/>
    </row>
    <row r="167" spans="3:4" x14ac:dyDescent="0.25">
      <c r="C167"/>
      <c r="D167"/>
    </row>
    <row r="168" spans="3:4" x14ac:dyDescent="0.25">
      <c r="C168"/>
      <c r="D168"/>
    </row>
    <row r="169" spans="3:4" x14ac:dyDescent="0.25">
      <c r="C169"/>
      <c r="D169"/>
    </row>
    <row r="170" spans="3:4" x14ac:dyDescent="0.25">
      <c r="C170"/>
      <c r="D170"/>
    </row>
    <row r="171" spans="3:4" x14ac:dyDescent="0.25">
      <c r="C171"/>
      <c r="D171"/>
    </row>
    <row r="172" spans="3:4" x14ac:dyDescent="0.25">
      <c r="C172"/>
      <c r="D172"/>
    </row>
    <row r="173" spans="3:4" x14ac:dyDescent="0.25">
      <c r="C173"/>
      <c r="D173"/>
    </row>
    <row r="174" spans="3:4" x14ac:dyDescent="0.25">
      <c r="C174"/>
      <c r="D174"/>
    </row>
    <row r="175" spans="3:4" x14ac:dyDescent="0.25">
      <c r="C175"/>
      <c r="D175"/>
    </row>
    <row r="176" spans="3:4" x14ac:dyDescent="0.25">
      <c r="C176"/>
      <c r="D176"/>
    </row>
    <row r="177" spans="3:4" x14ac:dyDescent="0.25">
      <c r="C177"/>
      <c r="D177"/>
    </row>
    <row r="178" spans="3:4" x14ac:dyDescent="0.25">
      <c r="C178"/>
      <c r="D178"/>
    </row>
    <row r="179" spans="3:4" x14ac:dyDescent="0.25">
      <c r="C179"/>
      <c r="D179"/>
    </row>
    <row r="180" spans="3:4" x14ac:dyDescent="0.25">
      <c r="C180"/>
      <c r="D180"/>
    </row>
    <row r="181" spans="3:4" x14ac:dyDescent="0.25">
      <c r="C181"/>
      <c r="D181"/>
    </row>
    <row r="182" spans="3:4" x14ac:dyDescent="0.25">
      <c r="C182"/>
      <c r="D182"/>
    </row>
    <row r="183" spans="3:4" x14ac:dyDescent="0.25">
      <c r="C183"/>
      <c r="D183"/>
    </row>
    <row r="184" spans="3:4" x14ac:dyDescent="0.25">
      <c r="C184"/>
      <c r="D184"/>
    </row>
    <row r="185" spans="3:4" x14ac:dyDescent="0.25">
      <c r="C185"/>
      <c r="D185"/>
    </row>
    <row r="186" spans="3:4" x14ac:dyDescent="0.25">
      <c r="C186"/>
      <c r="D186"/>
    </row>
    <row r="187" spans="3:4" x14ac:dyDescent="0.25">
      <c r="C187"/>
      <c r="D187"/>
    </row>
    <row r="188" spans="3:4" x14ac:dyDescent="0.25">
      <c r="C188"/>
      <c r="D188"/>
    </row>
    <row r="189" spans="3:4" x14ac:dyDescent="0.25">
      <c r="C189"/>
      <c r="D189"/>
    </row>
    <row r="190" spans="3:4" x14ac:dyDescent="0.25">
      <c r="C190"/>
      <c r="D190"/>
    </row>
    <row r="191" spans="3:4" x14ac:dyDescent="0.25">
      <c r="C191"/>
      <c r="D191"/>
    </row>
    <row r="192" spans="3:4" x14ac:dyDescent="0.25">
      <c r="C192"/>
      <c r="D192"/>
    </row>
    <row r="193" spans="3:4" x14ac:dyDescent="0.25">
      <c r="C193"/>
      <c r="D193"/>
    </row>
    <row r="194" spans="3:4" x14ac:dyDescent="0.25">
      <c r="C194"/>
      <c r="D194"/>
    </row>
    <row r="195" spans="3:4" x14ac:dyDescent="0.25">
      <c r="C195"/>
      <c r="D195"/>
    </row>
    <row r="196" spans="3:4" x14ac:dyDescent="0.25">
      <c r="C196"/>
      <c r="D196"/>
    </row>
    <row r="197" spans="3:4" x14ac:dyDescent="0.25">
      <c r="C197"/>
      <c r="D197"/>
    </row>
    <row r="198" spans="3:4" x14ac:dyDescent="0.25">
      <c r="C198"/>
      <c r="D198"/>
    </row>
    <row r="199" spans="3:4" x14ac:dyDescent="0.25">
      <c r="C199"/>
      <c r="D199"/>
    </row>
    <row r="200" spans="3:4" x14ac:dyDescent="0.25">
      <c r="C200"/>
      <c r="D200"/>
    </row>
    <row r="201" spans="3:4" x14ac:dyDescent="0.25">
      <c r="C201"/>
      <c r="D201"/>
    </row>
    <row r="202" spans="3:4" x14ac:dyDescent="0.25">
      <c r="C202"/>
      <c r="D202"/>
    </row>
    <row r="203" spans="3:4" x14ac:dyDescent="0.25">
      <c r="C203"/>
      <c r="D203"/>
    </row>
    <row r="204" spans="3:4" x14ac:dyDescent="0.25">
      <c r="C204"/>
      <c r="D204"/>
    </row>
    <row r="205" spans="3:4" x14ac:dyDescent="0.25">
      <c r="C205"/>
      <c r="D205"/>
    </row>
    <row r="206" spans="3:4" x14ac:dyDescent="0.25">
      <c r="C206"/>
      <c r="D206"/>
    </row>
    <row r="207" spans="3:4" x14ac:dyDescent="0.25">
      <c r="C207"/>
      <c r="D207"/>
    </row>
    <row r="208" spans="3:4" x14ac:dyDescent="0.25">
      <c r="C208"/>
      <c r="D208"/>
    </row>
    <row r="209" spans="3:4" x14ac:dyDescent="0.25">
      <c r="C209"/>
      <c r="D209"/>
    </row>
    <row r="210" spans="3:4" x14ac:dyDescent="0.25">
      <c r="C210"/>
      <c r="D210"/>
    </row>
    <row r="211" spans="3:4" x14ac:dyDescent="0.25">
      <c r="C211"/>
      <c r="D211"/>
    </row>
    <row r="212" spans="3:4" x14ac:dyDescent="0.25">
      <c r="C212"/>
      <c r="D212"/>
    </row>
    <row r="213" spans="3:4" x14ac:dyDescent="0.25">
      <c r="C213"/>
      <c r="D213"/>
    </row>
    <row r="214" spans="3:4" x14ac:dyDescent="0.25">
      <c r="C214"/>
      <c r="D214"/>
    </row>
    <row r="215" spans="3:4" x14ac:dyDescent="0.25">
      <c r="C215"/>
      <c r="D215"/>
    </row>
    <row r="216" spans="3:4" x14ac:dyDescent="0.25">
      <c r="C216"/>
      <c r="D216"/>
    </row>
    <row r="217" spans="3:4" x14ac:dyDescent="0.25">
      <c r="C217"/>
      <c r="D217"/>
    </row>
    <row r="218" spans="3:4" x14ac:dyDescent="0.25">
      <c r="C218"/>
      <c r="D218"/>
    </row>
    <row r="219" spans="3:4" x14ac:dyDescent="0.25">
      <c r="C219"/>
      <c r="D219"/>
    </row>
    <row r="220" spans="3:4" x14ac:dyDescent="0.25">
      <c r="C220"/>
      <c r="D220"/>
    </row>
    <row r="221" spans="3:4" x14ac:dyDescent="0.25">
      <c r="C221"/>
      <c r="D221"/>
    </row>
    <row r="222" spans="3:4" x14ac:dyDescent="0.25">
      <c r="C222"/>
      <c r="D222"/>
    </row>
    <row r="223" spans="3:4" x14ac:dyDescent="0.25">
      <c r="C223"/>
      <c r="D223"/>
    </row>
    <row r="224" spans="3:4" x14ac:dyDescent="0.25">
      <c r="C224"/>
      <c r="D224"/>
    </row>
    <row r="225" spans="3:4" x14ac:dyDescent="0.25">
      <c r="C225"/>
      <c r="D225"/>
    </row>
    <row r="226" spans="3:4" x14ac:dyDescent="0.25">
      <c r="C226"/>
      <c r="D226"/>
    </row>
    <row r="227" spans="3:4" x14ac:dyDescent="0.25">
      <c r="C227"/>
      <c r="D227"/>
    </row>
    <row r="228" spans="3:4" x14ac:dyDescent="0.25">
      <c r="C228"/>
      <c r="D228"/>
    </row>
    <row r="229" spans="3:4" x14ac:dyDescent="0.25">
      <c r="C229"/>
      <c r="D229"/>
    </row>
    <row r="230" spans="3:4" x14ac:dyDescent="0.25">
      <c r="C230"/>
      <c r="D230"/>
    </row>
    <row r="231" spans="3:4" x14ac:dyDescent="0.25">
      <c r="C231"/>
      <c r="D231"/>
    </row>
    <row r="232" spans="3:4" x14ac:dyDescent="0.25">
      <c r="C232"/>
      <c r="D232"/>
    </row>
    <row r="233" spans="3:4" x14ac:dyDescent="0.25">
      <c r="C233"/>
      <c r="D233"/>
    </row>
    <row r="234" spans="3:4" x14ac:dyDescent="0.25">
      <c r="C234"/>
      <c r="D234"/>
    </row>
    <row r="235" spans="3:4" x14ac:dyDescent="0.25">
      <c r="C235"/>
      <c r="D235"/>
    </row>
    <row r="236" spans="3:4" x14ac:dyDescent="0.25">
      <c r="C236"/>
      <c r="D236"/>
    </row>
    <row r="237" spans="3:4" x14ac:dyDescent="0.25">
      <c r="C237"/>
      <c r="D237"/>
    </row>
    <row r="238" spans="3:4" x14ac:dyDescent="0.25">
      <c r="C238"/>
      <c r="D238"/>
    </row>
    <row r="239" spans="3:4" x14ac:dyDescent="0.25">
      <c r="C239"/>
      <c r="D239"/>
    </row>
    <row r="240" spans="3:4" x14ac:dyDescent="0.25">
      <c r="C240"/>
      <c r="D240"/>
    </row>
    <row r="241" spans="3:4" x14ac:dyDescent="0.25">
      <c r="C241"/>
      <c r="D241"/>
    </row>
    <row r="242" spans="3:4" x14ac:dyDescent="0.25">
      <c r="C242"/>
      <c r="D242"/>
    </row>
    <row r="243" spans="3:4" x14ac:dyDescent="0.25">
      <c r="C243"/>
      <c r="D243"/>
    </row>
    <row r="244" spans="3:4" x14ac:dyDescent="0.25">
      <c r="C244"/>
      <c r="D244"/>
    </row>
    <row r="245" spans="3:4" x14ac:dyDescent="0.25">
      <c r="C245"/>
      <c r="D245"/>
    </row>
    <row r="246" spans="3:4" x14ac:dyDescent="0.25">
      <c r="C246"/>
      <c r="D246"/>
    </row>
    <row r="247" spans="3:4" x14ac:dyDescent="0.25">
      <c r="C247"/>
      <c r="D247"/>
    </row>
    <row r="248" spans="3:4" x14ac:dyDescent="0.25">
      <c r="C248"/>
      <c r="D248"/>
    </row>
    <row r="249" spans="3:4" x14ac:dyDescent="0.25">
      <c r="C249"/>
      <c r="D249"/>
    </row>
    <row r="250" spans="3:4" x14ac:dyDescent="0.25">
      <c r="C250"/>
      <c r="D250"/>
    </row>
    <row r="251" spans="3:4" x14ac:dyDescent="0.25">
      <c r="C251"/>
      <c r="D251"/>
    </row>
    <row r="252" spans="3:4" x14ac:dyDescent="0.25">
      <c r="C252"/>
      <c r="D252"/>
    </row>
    <row r="253" spans="3:4" x14ac:dyDescent="0.25">
      <c r="C253"/>
      <c r="D253"/>
    </row>
    <row r="254" spans="3:4" x14ac:dyDescent="0.25">
      <c r="C254"/>
      <c r="D254"/>
    </row>
    <row r="255" spans="3:4" x14ac:dyDescent="0.25">
      <c r="C255"/>
      <c r="D255"/>
    </row>
    <row r="256" spans="3:4" x14ac:dyDescent="0.25">
      <c r="C256"/>
      <c r="D256"/>
    </row>
    <row r="257" spans="3:4" x14ac:dyDescent="0.25">
      <c r="C257"/>
      <c r="D257"/>
    </row>
    <row r="258" spans="3:4" x14ac:dyDescent="0.25">
      <c r="C258"/>
      <c r="D258"/>
    </row>
    <row r="259" spans="3:4" x14ac:dyDescent="0.25">
      <c r="C259"/>
      <c r="D259"/>
    </row>
    <row r="260" spans="3:4" x14ac:dyDescent="0.25">
      <c r="C260"/>
      <c r="D260"/>
    </row>
    <row r="261" spans="3:4" x14ac:dyDescent="0.25">
      <c r="C261"/>
      <c r="D261"/>
    </row>
    <row r="262" spans="3:4" x14ac:dyDescent="0.25">
      <c r="C262"/>
      <c r="D262"/>
    </row>
    <row r="263" spans="3:4" x14ac:dyDescent="0.25">
      <c r="C263"/>
      <c r="D263"/>
    </row>
    <row r="264" spans="3:4" x14ac:dyDescent="0.25">
      <c r="C264"/>
      <c r="D264"/>
    </row>
    <row r="265" spans="3:4" x14ac:dyDescent="0.25">
      <c r="C265"/>
      <c r="D265"/>
    </row>
    <row r="266" spans="3:4" x14ac:dyDescent="0.25">
      <c r="C266"/>
      <c r="D266"/>
    </row>
    <row r="267" spans="3:4" x14ac:dyDescent="0.25">
      <c r="C267"/>
      <c r="D267"/>
    </row>
    <row r="268" spans="3:4" x14ac:dyDescent="0.25">
      <c r="C268"/>
      <c r="D268"/>
    </row>
    <row r="269" spans="3:4" x14ac:dyDescent="0.25">
      <c r="C269"/>
      <c r="D269"/>
    </row>
    <row r="270" spans="3:4" x14ac:dyDescent="0.25">
      <c r="C270"/>
      <c r="D270"/>
    </row>
    <row r="271" spans="3:4" x14ac:dyDescent="0.25">
      <c r="C271"/>
      <c r="D271"/>
    </row>
    <row r="272" spans="3:4" x14ac:dyDescent="0.25">
      <c r="C272"/>
      <c r="D272"/>
    </row>
    <row r="273" spans="3:4" x14ac:dyDescent="0.25">
      <c r="C273"/>
      <c r="D273"/>
    </row>
    <row r="274" spans="3:4" x14ac:dyDescent="0.25">
      <c r="C274"/>
      <c r="D274"/>
    </row>
    <row r="275" spans="3:4" x14ac:dyDescent="0.25">
      <c r="C275"/>
      <c r="D275"/>
    </row>
    <row r="276" spans="3:4" x14ac:dyDescent="0.25">
      <c r="C276"/>
      <c r="D276"/>
    </row>
    <row r="277" spans="3:4" x14ac:dyDescent="0.25">
      <c r="C277"/>
      <c r="D277"/>
    </row>
    <row r="278" spans="3:4" x14ac:dyDescent="0.25">
      <c r="C278"/>
      <c r="D278"/>
    </row>
    <row r="279" spans="3:4" x14ac:dyDescent="0.25">
      <c r="C279"/>
      <c r="D279"/>
    </row>
    <row r="280" spans="3:4" x14ac:dyDescent="0.25">
      <c r="C280"/>
      <c r="D280"/>
    </row>
    <row r="281" spans="3:4" x14ac:dyDescent="0.25">
      <c r="C281"/>
      <c r="D281"/>
    </row>
    <row r="282" spans="3:4" x14ac:dyDescent="0.25">
      <c r="C282"/>
      <c r="D282"/>
    </row>
    <row r="283" spans="3:4" x14ac:dyDescent="0.25">
      <c r="C283"/>
      <c r="D283"/>
    </row>
    <row r="284" spans="3:4" x14ac:dyDescent="0.25">
      <c r="C284"/>
      <c r="D284"/>
    </row>
    <row r="285" spans="3:4" x14ac:dyDescent="0.25">
      <c r="C285"/>
      <c r="D285"/>
    </row>
    <row r="286" spans="3:4" x14ac:dyDescent="0.25">
      <c r="C286"/>
      <c r="D286"/>
    </row>
    <row r="287" spans="3:4" x14ac:dyDescent="0.25">
      <c r="C287"/>
      <c r="D287"/>
    </row>
    <row r="288" spans="3:4" x14ac:dyDescent="0.25">
      <c r="C288"/>
      <c r="D288"/>
    </row>
    <row r="289" spans="3:4" x14ac:dyDescent="0.25">
      <c r="C289"/>
      <c r="D289"/>
    </row>
    <row r="290" spans="3:4" x14ac:dyDescent="0.25">
      <c r="C290"/>
      <c r="D290"/>
    </row>
    <row r="291" spans="3:4" x14ac:dyDescent="0.25">
      <c r="C291"/>
      <c r="D291"/>
    </row>
    <row r="292" spans="3:4" x14ac:dyDescent="0.25">
      <c r="C292"/>
      <c r="D292"/>
    </row>
    <row r="293" spans="3:4" x14ac:dyDescent="0.25">
      <c r="C293"/>
      <c r="D293"/>
    </row>
    <row r="294" spans="3:4" x14ac:dyDescent="0.25">
      <c r="C294"/>
      <c r="D294"/>
    </row>
    <row r="295" spans="3:4" x14ac:dyDescent="0.25">
      <c r="C295"/>
      <c r="D295"/>
    </row>
    <row r="296" spans="3:4" x14ac:dyDescent="0.25">
      <c r="C296"/>
      <c r="D296"/>
    </row>
    <row r="297" spans="3:4" x14ac:dyDescent="0.25">
      <c r="C297"/>
      <c r="D297"/>
    </row>
    <row r="298" spans="3:4" x14ac:dyDescent="0.25">
      <c r="C298"/>
      <c r="D298"/>
    </row>
    <row r="299" spans="3:4" x14ac:dyDescent="0.25">
      <c r="C299"/>
      <c r="D299"/>
    </row>
    <row r="300" spans="3:4" x14ac:dyDescent="0.25">
      <c r="C300"/>
      <c r="D300"/>
    </row>
    <row r="301" spans="3:4" x14ac:dyDescent="0.25">
      <c r="C301"/>
      <c r="D301"/>
    </row>
    <row r="302" spans="3:4" x14ac:dyDescent="0.25">
      <c r="C302"/>
      <c r="D302"/>
    </row>
    <row r="303" spans="3:4" x14ac:dyDescent="0.25">
      <c r="C303"/>
      <c r="D303"/>
    </row>
    <row r="304" spans="3:4" x14ac:dyDescent="0.25">
      <c r="C304"/>
      <c r="D304"/>
    </row>
    <row r="305" spans="3:4" x14ac:dyDescent="0.25">
      <c r="C305"/>
      <c r="D305"/>
    </row>
    <row r="306" spans="3:4" x14ac:dyDescent="0.25">
      <c r="C306"/>
      <c r="D306"/>
    </row>
    <row r="307" spans="3:4" x14ac:dyDescent="0.25">
      <c r="C307"/>
      <c r="D307"/>
    </row>
    <row r="308" spans="3:4" x14ac:dyDescent="0.25">
      <c r="C308"/>
      <c r="D308"/>
    </row>
    <row r="309" spans="3:4" x14ac:dyDescent="0.25">
      <c r="C309"/>
      <c r="D309"/>
    </row>
    <row r="310" spans="3:4" x14ac:dyDescent="0.25">
      <c r="C310"/>
      <c r="D310"/>
    </row>
    <row r="311" spans="3:4" x14ac:dyDescent="0.25">
      <c r="C311"/>
      <c r="D311"/>
    </row>
    <row r="312" spans="3:4" x14ac:dyDescent="0.25">
      <c r="C312"/>
      <c r="D312"/>
    </row>
    <row r="313" spans="3:4" x14ac:dyDescent="0.25">
      <c r="C313"/>
      <c r="D313"/>
    </row>
    <row r="314" spans="3:4" x14ac:dyDescent="0.25">
      <c r="C314"/>
      <c r="D314"/>
    </row>
    <row r="315" spans="3:4" x14ac:dyDescent="0.25">
      <c r="C315"/>
      <c r="D315"/>
    </row>
    <row r="316" spans="3:4" x14ac:dyDescent="0.25">
      <c r="C316"/>
      <c r="D316"/>
    </row>
    <row r="317" spans="3:4" x14ac:dyDescent="0.25">
      <c r="C317"/>
      <c r="D317"/>
    </row>
    <row r="318" spans="3:4" x14ac:dyDescent="0.25">
      <c r="C318"/>
      <c r="D318"/>
    </row>
    <row r="319" spans="3:4" x14ac:dyDescent="0.25">
      <c r="C319"/>
      <c r="D319"/>
    </row>
    <row r="320" spans="3:4" x14ac:dyDescent="0.25">
      <c r="C320"/>
      <c r="D320"/>
    </row>
    <row r="321" spans="3:4" x14ac:dyDescent="0.25">
      <c r="C321"/>
      <c r="D321"/>
    </row>
    <row r="322" spans="3:4" x14ac:dyDescent="0.25">
      <c r="C322"/>
      <c r="D322"/>
    </row>
    <row r="323" spans="3:4" x14ac:dyDescent="0.25">
      <c r="C323"/>
      <c r="D323"/>
    </row>
    <row r="324" spans="3:4" x14ac:dyDescent="0.25">
      <c r="C324"/>
      <c r="D324"/>
    </row>
    <row r="325" spans="3:4" x14ac:dyDescent="0.25">
      <c r="C325"/>
      <c r="D325"/>
    </row>
    <row r="326" spans="3:4" x14ac:dyDescent="0.25">
      <c r="C326"/>
      <c r="D326"/>
    </row>
    <row r="327" spans="3:4" x14ac:dyDescent="0.25">
      <c r="C327"/>
      <c r="D327"/>
    </row>
    <row r="328" spans="3:4" x14ac:dyDescent="0.25">
      <c r="C328"/>
      <c r="D328"/>
    </row>
    <row r="329" spans="3:4" x14ac:dyDescent="0.25">
      <c r="C329"/>
      <c r="D329"/>
    </row>
    <row r="330" spans="3:4" x14ac:dyDescent="0.25">
      <c r="C330"/>
      <c r="D330"/>
    </row>
    <row r="331" spans="3:4" x14ac:dyDescent="0.25">
      <c r="C331"/>
      <c r="D331"/>
    </row>
    <row r="332" spans="3:4" x14ac:dyDescent="0.25">
      <c r="C332"/>
      <c r="D332"/>
    </row>
    <row r="333" spans="3:4" x14ac:dyDescent="0.25">
      <c r="C333"/>
      <c r="D333"/>
    </row>
    <row r="334" spans="3:4" x14ac:dyDescent="0.25">
      <c r="C334"/>
      <c r="D334"/>
    </row>
    <row r="335" spans="3:4" x14ac:dyDescent="0.25">
      <c r="C335"/>
      <c r="D335"/>
    </row>
    <row r="336" spans="3:4" x14ac:dyDescent="0.25">
      <c r="C336"/>
      <c r="D336"/>
    </row>
    <row r="337" spans="3:4" x14ac:dyDescent="0.25">
      <c r="C337"/>
      <c r="D337"/>
    </row>
    <row r="338" spans="3:4" x14ac:dyDescent="0.25">
      <c r="C338"/>
      <c r="D338"/>
    </row>
    <row r="339" spans="3:4" x14ac:dyDescent="0.25">
      <c r="C339"/>
      <c r="D339"/>
    </row>
    <row r="340" spans="3:4" x14ac:dyDescent="0.25">
      <c r="C340"/>
      <c r="D340"/>
    </row>
    <row r="341" spans="3:4" x14ac:dyDescent="0.25">
      <c r="C341"/>
      <c r="D341"/>
    </row>
    <row r="342" spans="3:4" x14ac:dyDescent="0.25">
      <c r="C342"/>
      <c r="D342"/>
    </row>
    <row r="343" spans="3:4" x14ac:dyDescent="0.25">
      <c r="C343"/>
      <c r="D343"/>
    </row>
    <row r="344" spans="3:4" x14ac:dyDescent="0.25">
      <c r="C344"/>
      <c r="D344"/>
    </row>
    <row r="345" spans="3:4" x14ac:dyDescent="0.25">
      <c r="C345"/>
      <c r="D345"/>
    </row>
    <row r="346" spans="3:4" x14ac:dyDescent="0.25">
      <c r="C346"/>
      <c r="D346"/>
    </row>
    <row r="347" spans="3:4" x14ac:dyDescent="0.25">
      <c r="C347"/>
      <c r="D347"/>
    </row>
    <row r="348" spans="3:4" x14ac:dyDescent="0.25">
      <c r="C348"/>
      <c r="D348"/>
    </row>
    <row r="349" spans="3:4" x14ac:dyDescent="0.25">
      <c r="C349"/>
      <c r="D349"/>
    </row>
    <row r="350" spans="3:4" x14ac:dyDescent="0.25">
      <c r="C350"/>
      <c r="D350"/>
    </row>
    <row r="351" spans="3:4" x14ac:dyDescent="0.25">
      <c r="C351"/>
      <c r="D351"/>
    </row>
    <row r="352" spans="3:4" x14ac:dyDescent="0.25">
      <c r="C352"/>
      <c r="D352"/>
    </row>
    <row r="353" spans="3:4" x14ac:dyDescent="0.25">
      <c r="C353"/>
      <c r="D353"/>
    </row>
    <row r="354" spans="3:4" x14ac:dyDescent="0.25">
      <c r="C354"/>
      <c r="D354"/>
    </row>
    <row r="355" spans="3:4" x14ac:dyDescent="0.25">
      <c r="C355"/>
      <c r="D355"/>
    </row>
    <row r="356" spans="3:4" x14ac:dyDescent="0.25">
      <c r="C356"/>
      <c r="D356"/>
    </row>
    <row r="357" spans="3:4" x14ac:dyDescent="0.25">
      <c r="C357"/>
      <c r="D357"/>
    </row>
    <row r="358" spans="3:4" x14ac:dyDescent="0.25">
      <c r="C358"/>
      <c r="D358"/>
    </row>
    <row r="359" spans="3:4" x14ac:dyDescent="0.25">
      <c r="C359"/>
      <c r="D359"/>
    </row>
    <row r="360" spans="3:4" x14ac:dyDescent="0.25">
      <c r="C360"/>
      <c r="D360"/>
    </row>
    <row r="361" spans="3:4" x14ac:dyDescent="0.25">
      <c r="C361"/>
      <c r="D361"/>
    </row>
    <row r="362" spans="3:4" x14ac:dyDescent="0.25">
      <c r="C362"/>
      <c r="D362"/>
    </row>
    <row r="363" spans="3:4" x14ac:dyDescent="0.25">
      <c r="C363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  <row r="455" spans="3:4" x14ac:dyDescent="0.25">
      <c r="C455"/>
      <c r="D455"/>
    </row>
    <row r="456" spans="3:4" x14ac:dyDescent="0.25">
      <c r="C456"/>
      <c r="D456"/>
    </row>
    <row r="457" spans="3:4" x14ac:dyDescent="0.25">
      <c r="C457"/>
      <c r="D457"/>
    </row>
    <row r="458" spans="3:4" x14ac:dyDescent="0.25">
      <c r="C458"/>
      <c r="D458"/>
    </row>
    <row r="459" spans="3:4" x14ac:dyDescent="0.25">
      <c r="C459"/>
      <c r="D459"/>
    </row>
    <row r="460" spans="3:4" x14ac:dyDescent="0.25">
      <c r="C460"/>
      <c r="D460"/>
    </row>
    <row r="461" spans="3:4" x14ac:dyDescent="0.25">
      <c r="C461"/>
      <c r="D461"/>
    </row>
    <row r="462" spans="3:4" x14ac:dyDescent="0.25">
      <c r="C462"/>
      <c r="D462"/>
    </row>
    <row r="463" spans="3:4" x14ac:dyDescent="0.25">
      <c r="C463"/>
      <c r="D463"/>
    </row>
    <row r="464" spans="3:4" x14ac:dyDescent="0.25">
      <c r="C464"/>
      <c r="D464"/>
    </row>
    <row r="465" spans="3:4" x14ac:dyDescent="0.25">
      <c r="C465"/>
      <c r="D465"/>
    </row>
    <row r="466" spans="3:4" x14ac:dyDescent="0.25">
      <c r="C466"/>
      <c r="D466"/>
    </row>
    <row r="467" spans="3:4" x14ac:dyDescent="0.25">
      <c r="C467"/>
      <c r="D467"/>
    </row>
    <row r="468" spans="3:4" x14ac:dyDescent="0.25">
      <c r="C468"/>
      <c r="D468"/>
    </row>
    <row r="469" spans="3:4" x14ac:dyDescent="0.25">
      <c r="C469"/>
      <c r="D469"/>
    </row>
    <row r="470" spans="3:4" x14ac:dyDescent="0.25">
      <c r="C470"/>
      <c r="D470"/>
    </row>
    <row r="471" spans="3:4" x14ac:dyDescent="0.25">
      <c r="C471"/>
      <c r="D471"/>
    </row>
    <row r="472" spans="3:4" x14ac:dyDescent="0.25">
      <c r="C472"/>
      <c r="D472"/>
    </row>
    <row r="473" spans="3:4" x14ac:dyDescent="0.25">
      <c r="C473"/>
      <c r="D473"/>
    </row>
    <row r="474" spans="3:4" x14ac:dyDescent="0.25">
      <c r="C474"/>
      <c r="D474"/>
    </row>
    <row r="475" spans="3:4" x14ac:dyDescent="0.25">
      <c r="C475"/>
      <c r="D475"/>
    </row>
    <row r="476" spans="3:4" x14ac:dyDescent="0.25">
      <c r="C476"/>
      <c r="D476"/>
    </row>
    <row r="477" spans="3:4" x14ac:dyDescent="0.25">
      <c r="C477"/>
      <c r="D477"/>
    </row>
    <row r="478" spans="3:4" x14ac:dyDescent="0.25">
      <c r="C478"/>
      <c r="D478"/>
    </row>
    <row r="479" spans="3:4" x14ac:dyDescent="0.25">
      <c r="C479"/>
      <c r="D479"/>
    </row>
    <row r="480" spans="3:4" x14ac:dyDescent="0.25">
      <c r="C480"/>
      <c r="D480"/>
    </row>
    <row r="481" spans="3:4" x14ac:dyDescent="0.25">
      <c r="C481"/>
      <c r="D481"/>
    </row>
    <row r="482" spans="3:4" x14ac:dyDescent="0.25">
      <c r="C482"/>
      <c r="D482"/>
    </row>
    <row r="483" spans="3:4" x14ac:dyDescent="0.25">
      <c r="C483"/>
      <c r="D483"/>
    </row>
    <row r="484" spans="3:4" x14ac:dyDescent="0.25">
      <c r="C484"/>
      <c r="D484"/>
    </row>
    <row r="485" spans="3:4" x14ac:dyDescent="0.25">
      <c r="C485"/>
      <c r="D485"/>
    </row>
    <row r="486" spans="3:4" x14ac:dyDescent="0.25">
      <c r="C486"/>
      <c r="D486"/>
    </row>
    <row r="487" spans="3:4" x14ac:dyDescent="0.25">
      <c r="C487"/>
      <c r="D487"/>
    </row>
    <row r="488" spans="3:4" x14ac:dyDescent="0.25">
      <c r="C488"/>
      <c r="D488"/>
    </row>
    <row r="489" spans="3:4" x14ac:dyDescent="0.25">
      <c r="C489"/>
      <c r="D489"/>
    </row>
    <row r="490" spans="3:4" x14ac:dyDescent="0.25">
      <c r="C490"/>
      <c r="D490"/>
    </row>
    <row r="491" spans="3:4" x14ac:dyDescent="0.25">
      <c r="C491"/>
      <c r="D491"/>
    </row>
    <row r="492" spans="3:4" x14ac:dyDescent="0.25">
      <c r="C492"/>
      <c r="D492"/>
    </row>
    <row r="493" spans="3:4" x14ac:dyDescent="0.25">
      <c r="C493"/>
      <c r="D493"/>
    </row>
    <row r="494" spans="3:4" x14ac:dyDescent="0.25">
      <c r="C494"/>
      <c r="D494"/>
    </row>
    <row r="495" spans="3:4" x14ac:dyDescent="0.25">
      <c r="C495"/>
      <c r="D495"/>
    </row>
    <row r="496" spans="3:4" x14ac:dyDescent="0.25">
      <c r="C496"/>
      <c r="D496"/>
    </row>
    <row r="497" spans="3:4" x14ac:dyDescent="0.25">
      <c r="C497"/>
      <c r="D497"/>
    </row>
    <row r="498" spans="3:4" x14ac:dyDescent="0.25">
      <c r="C498"/>
      <c r="D498"/>
    </row>
    <row r="499" spans="3:4" x14ac:dyDescent="0.25">
      <c r="C499"/>
      <c r="D499"/>
    </row>
    <row r="500" spans="3:4" x14ac:dyDescent="0.25">
      <c r="C500"/>
      <c r="D500"/>
    </row>
    <row r="501" spans="3:4" x14ac:dyDescent="0.25">
      <c r="C501"/>
      <c r="D501"/>
    </row>
    <row r="502" spans="3:4" x14ac:dyDescent="0.25">
      <c r="C502"/>
      <c r="D502"/>
    </row>
    <row r="503" spans="3:4" x14ac:dyDescent="0.25">
      <c r="C503"/>
      <c r="D503"/>
    </row>
    <row r="504" spans="3:4" x14ac:dyDescent="0.25">
      <c r="C504"/>
      <c r="D504"/>
    </row>
    <row r="505" spans="3:4" x14ac:dyDescent="0.25">
      <c r="C505"/>
      <c r="D505"/>
    </row>
    <row r="506" spans="3:4" x14ac:dyDescent="0.25">
      <c r="C506"/>
      <c r="D506"/>
    </row>
    <row r="507" spans="3:4" x14ac:dyDescent="0.25">
      <c r="C507"/>
      <c r="D507"/>
    </row>
    <row r="508" spans="3:4" x14ac:dyDescent="0.25">
      <c r="C508"/>
      <c r="D508"/>
    </row>
    <row r="509" spans="3:4" x14ac:dyDescent="0.25">
      <c r="C509"/>
      <c r="D509"/>
    </row>
    <row r="510" spans="3:4" x14ac:dyDescent="0.25">
      <c r="C510"/>
      <c r="D510"/>
    </row>
    <row r="511" spans="3:4" x14ac:dyDescent="0.25">
      <c r="C511"/>
      <c r="D511"/>
    </row>
    <row r="512" spans="3:4" x14ac:dyDescent="0.25">
      <c r="C512"/>
      <c r="D512"/>
    </row>
    <row r="513" spans="3:4" x14ac:dyDescent="0.25">
      <c r="C513"/>
      <c r="D513"/>
    </row>
    <row r="514" spans="3:4" x14ac:dyDescent="0.25">
      <c r="C514"/>
      <c r="D514"/>
    </row>
    <row r="515" spans="3:4" x14ac:dyDescent="0.25">
      <c r="C515"/>
      <c r="D515"/>
    </row>
    <row r="516" spans="3:4" x14ac:dyDescent="0.25">
      <c r="C516"/>
      <c r="D516"/>
    </row>
    <row r="517" spans="3:4" x14ac:dyDescent="0.25">
      <c r="C517"/>
      <c r="D517"/>
    </row>
    <row r="518" spans="3:4" x14ac:dyDescent="0.25">
      <c r="C518"/>
      <c r="D518"/>
    </row>
    <row r="519" spans="3:4" x14ac:dyDescent="0.25">
      <c r="C519"/>
      <c r="D519"/>
    </row>
    <row r="520" spans="3:4" x14ac:dyDescent="0.25">
      <c r="C520"/>
      <c r="D520"/>
    </row>
    <row r="521" spans="3:4" x14ac:dyDescent="0.25">
      <c r="C521"/>
      <c r="D521"/>
    </row>
    <row r="522" spans="3:4" x14ac:dyDescent="0.25">
      <c r="C522"/>
      <c r="D522"/>
    </row>
    <row r="523" spans="3:4" x14ac:dyDescent="0.25">
      <c r="C523"/>
      <c r="D523"/>
    </row>
    <row r="524" spans="3:4" x14ac:dyDescent="0.25">
      <c r="C524"/>
      <c r="D524"/>
    </row>
    <row r="525" spans="3:4" x14ac:dyDescent="0.25">
      <c r="C525"/>
      <c r="D525"/>
    </row>
    <row r="526" spans="3:4" x14ac:dyDescent="0.25">
      <c r="C526"/>
      <c r="D526"/>
    </row>
    <row r="527" spans="3:4" x14ac:dyDescent="0.25">
      <c r="C527"/>
      <c r="D527"/>
    </row>
    <row r="528" spans="3:4" x14ac:dyDescent="0.25">
      <c r="C528"/>
      <c r="D528"/>
    </row>
    <row r="529" spans="3:4" x14ac:dyDescent="0.25">
      <c r="C529"/>
      <c r="D529"/>
    </row>
    <row r="530" spans="3:4" x14ac:dyDescent="0.25">
      <c r="C530"/>
      <c r="D530"/>
    </row>
    <row r="531" spans="3:4" x14ac:dyDescent="0.25">
      <c r="C531"/>
      <c r="D531"/>
    </row>
    <row r="532" spans="3:4" x14ac:dyDescent="0.25">
      <c r="C532"/>
      <c r="D532"/>
    </row>
    <row r="533" spans="3:4" x14ac:dyDescent="0.25">
      <c r="C533"/>
      <c r="D533"/>
    </row>
    <row r="534" spans="3:4" x14ac:dyDescent="0.25">
      <c r="C534"/>
      <c r="D534"/>
    </row>
    <row r="535" spans="3:4" x14ac:dyDescent="0.25">
      <c r="C535"/>
      <c r="D535"/>
    </row>
    <row r="536" spans="3:4" x14ac:dyDescent="0.25">
      <c r="C536"/>
      <c r="D536"/>
    </row>
    <row r="537" spans="3:4" x14ac:dyDescent="0.25">
      <c r="C537"/>
      <c r="D537"/>
    </row>
    <row r="538" spans="3:4" x14ac:dyDescent="0.25">
      <c r="C538"/>
      <c r="D538"/>
    </row>
    <row r="539" spans="3:4" x14ac:dyDescent="0.25">
      <c r="C539"/>
      <c r="D539"/>
    </row>
    <row r="540" spans="3:4" x14ac:dyDescent="0.25">
      <c r="C540"/>
      <c r="D540"/>
    </row>
    <row r="541" spans="3:4" x14ac:dyDescent="0.25">
      <c r="C541"/>
      <c r="D541"/>
    </row>
    <row r="542" spans="3:4" x14ac:dyDescent="0.25">
      <c r="C542"/>
      <c r="D542"/>
    </row>
    <row r="543" spans="3:4" x14ac:dyDescent="0.25">
      <c r="C543"/>
      <c r="D543"/>
    </row>
    <row r="544" spans="3:4" x14ac:dyDescent="0.25">
      <c r="C544"/>
      <c r="D544"/>
    </row>
    <row r="545" spans="3:4" x14ac:dyDescent="0.25">
      <c r="C545"/>
      <c r="D545"/>
    </row>
    <row r="546" spans="3:4" x14ac:dyDescent="0.25">
      <c r="C546"/>
      <c r="D546"/>
    </row>
    <row r="547" spans="3:4" x14ac:dyDescent="0.25">
      <c r="C547"/>
      <c r="D547"/>
    </row>
    <row r="548" spans="3:4" x14ac:dyDescent="0.25">
      <c r="C548"/>
      <c r="D548"/>
    </row>
    <row r="549" spans="3:4" x14ac:dyDescent="0.25">
      <c r="C549"/>
      <c r="D549"/>
    </row>
    <row r="550" spans="3:4" x14ac:dyDescent="0.25">
      <c r="C550"/>
      <c r="D550"/>
    </row>
    <row r="551" spans="3:4" x14ac:dyDescent="0.25">
      <c r="C551"/>
      <c r="D551"/>
    </row>
    <row r="552" spans="3:4" x14ac:dyDescent="0.25">
      <c r="C552"/>
      <c r="D552"/>
    </row>
    <row r="553" spans="3:4" x14ac:dyDescent="0.25">
      <c r="C553"/>
      <c r="D553"/>
    </row>
    <row r="554" spans="3:4" x14ac:dyDescent="0.25">
      <c r="C554"/>
      <c r="D554"/>
    </row>
    <row r="555" spans="3:4" x14ac:dyDescent="0.25">
      <c r="C555"/>
      <c r="D555"/>
    </row>
    <row r="556" spans="3:4" x14ac:dyDescent="0.25">
      <c r="C556"/>
      <c r="D556"/>
    </row>
    <row r="557" spans="3:4" x14ac:dyDescent="0.25">
      <c r="C557"/>
      <c r="D557"/>
    </row>
    <row r="558" spans="3:4" x14ac:dyDescent="0.25">
      <c r="C558"/>
      <c r="D558"/>
    </row>
    <row r="559" spans="3:4" x14ac:dyDescent="0.25">
      <c r="C559"/>
      <c r="D559"/>
    </row>
    <row r="560" spans="3:4" x14ac:dyDescent="0.25">
      <c r="C560"/>
      <c r="D560"/>
    </row>
    <row r="561" spans="3:4" x14ac:dyDescent="0.25">
      <c r="C561"/>
      <c r="D561"/>
    </row>
    <row r="562" spans="3:4" x14ac:dyDescent="0.25">
      <c r="C562"/>
      <c r="D562"/>
    </row>
    <row r="563" spans="3:4" x14ac:dyDescent="0.25">
      <c r="C563"/>
      <c r="D563"/>
    </row>
    <row r="564" spans="3:4" x14ac:dyDescent="0.25">
      <c r="C564"/>
      <c r="D564"/>
    </row>
    <row r="565" spans="3:4" x14ac:dyDescent="0.25">
      <c r="C565"/>
      <c r="D565"/>
    </row>
    <row r="566" spans="3:4" x14ac:dyDescent="0.25">
      <c r="C566"/>
      <c r="D566"/>
    </row>
    <row r="567" spans="3:4" x14ac:dyDescent="0.25">
      <c r="C567"/>
      <c r="D567"/>
    </row>
    <row r="568" spans="3:4" x14ac:dyDescent="0.25">
      <c r="C568"/>
      <c r="D568"/>
    </row>
    <row r="569" spans="3:4" x14ac:dyDescent="0.25">
      <c r="C569"/>
      <c r="D569"/>
    </row>
    <row r="570" spans="3:4" x14ac:dyDescent="0.25">
      <c r="C570"/>
      <c r="D570"/>
    </row>
    <row r="571" spans="3:4" x14ac:dyDescent="0.25">
      <c r="C571"/>
      <c r="D571"/>
    </row>
    <row r="572" spans="3:4" x14ac:dyDescent="0.25">
      <c r="C572"/>
      <c r="D572"/>
    </row>
    <row r="573" spans="3:4" x14ac:dyDescent="0.25">
      <c r="C573"/>
      <c r="D573"/>
    </row>
    <row r="574" spans="3:4" x14ac:dyDescent="0.25">
      <c r="C574"/>
      <c r="D574"/>
    </row>
    <row r="575" spans="3:4" x14ac:dyDescent="0.25">
      <c r="C575"/>
      <c r="D575"/>
    </row>
    <row r="576" spans="3:4" x14ac:dyDescent="0.25">
      <c r="C576"/>
      <c r="D576"/>
    </row>
    <row r="577" spans="3:4" x14ac:dyDescent="0.25">
      <c r="C577"/>
      <c r="D577"/>
    </row>
    <row r="578" spans="3:4" x14ac:dyDescent="0.25">
      <c r="C578"/>
      <c r="D578"/>
    </row>
    <row r="579" spans="3:4" x14ac:dyDescent="0.25">
      <c r="C579"/>
      <c r="D579"/>
    </row>
    <row r="580" spans="3:4" x14ac:dyDescent="0.25">
      <c r="C580"/>
      <c r="D580"/>
    </row>
    <row r="581" spans="3:4" x14ac:dyDescent="0.25">
      <c r="C581"/>
      <c r="D581"/>
    </row>
    <row r="582" spans="3:4" x14ac:dyDescent="0.25">
      <c r="C582"/>
      <c r="D582"/>
    </row>
    <row r="583" spans="3:4" x14ac:dyDescent="0.25">
      <c r="C583"/>
      <c r="D583"/>
    </row>
    <row r="584" spans="3:4" x14ac:dyDescent="0.25">
      <c r="C584"/>
      <c r="D584"/>
    </row>
    <row r="585" spans="3:4" x14ac:dyDescent="0.25">
      <c r="C585"/>
      <c r="D585"/>
    </row>
    <row r="586" spans="3:4" x14ac:dyDescent="0.25">
      <c r="C586"/>
      <c r="D586"/>
    </row>
    <row r="587" spans="3:4" x14ac:dyDescent="0.25">
      <c r="C587"/>
      <c r="D587"/>
    </row>
    <row r="588" spans="3:4" x14ac:dyDescent="0.25">
      <c r="C588"/>
      <c r="D588"/>
    </row>
    <row r="589" spans="3:4" x14ac:dyDescent="0.25">
      <c r="C589"/>
      <c r="D589"/>
    </row>
    <row r="590" spans="3:4" x14ac:dyDescent="0.25">
      <c r="C590"/>
      <c r="D590"/>
    </row>
    <row r="591" spans="3:4" x14ac:dyDescent="0.25">
      <c r="C591"/>
      <c r="D591"/>
    </row>
    <row r="592" spans="3:4" x14ac:dyDescent="0.25">
      <c r="C592"/>
      <c r="D592"/>
    </row>
    <row r="593" spans="3:4" x14ac:dyDescent="0.25">
      <c r="C593"/>
      <c r="D593"/>
    </row>
    <row r="594" spans="3:4" x14ac:dyDescent="0.25">
      <c r="C594"/>
      <c r="D594"/>
    </row>
    <row r="595" spans="3:4" x14ac:dyDescent="0.25">
      <c r="C595"/>
      <c r="D595"/>
    </row>
    <row r="596" spans="3:4" x14ac:dyDescent="0.25">
      <c r="C596"/>
      <c r="D596"/>
    </row>
    <row r="597" spans="3:4" x14ac:dyDescent="0.25">
      <c r="C597"/>
      <c r="D597"/>
    </row>
    <row r="598" spans="3:4" x14ac:dyDescent="0.25">
      <c r="C598"/>
      <c r="D598"/>
    </row>
    <row r="599" spans="3:4" x14ac:dyDescent="0.25">
      <c r="C599"/>
      <c r="D599"/>
    </row>
    <row r="600" spans="3:4" x14ac:dyDescent="0.25">
      <c r="C600"/>
      <c r="D600"/>
    </row>
    <row r="601" spans="3:4" x14ac:dyDescent="0.25">
      <c r="C601"/>
      <c r="D601"/>
    </row>
    <row r="602" spans="3:4" x14ac:dyDescent="0.25">
      <c r="C602"/>
      <c r="D602"/>
    </row>
    <row r="603" spans="3:4" x14ac:dyDescent="0.25">
      <c r="C603"/>
      <c r="D603"/>
    </row>
    <row r="604" spans="3:4" x14ac:dyDescent="0.25">
      <c r="C604"/>
      <c r="D604"/>
    </row>
    <row r="605" spans="3:4" x14ac:dyDescent="0.25">
      <c r="C605"/>
      <c r="D605"/>
    </row>
    <row r="606" spans="3:4" x14ac:dyDescent="0.25">
      <c r="C606"/>
      <c r="D606"/>
    </row>
    <row r="607" spans="3:4" x14ac:dyDescent="0.25">
      <c r="C607"/>
      <c r="D607"/>
    </row>
    <row r="608" spans="3:4" x14ac:dyDescent="0.25">
      <c r="C608"/>
      <c r="D608"/>
    </row>
    <row r="609" spans="3:4" x14ac:dyDescent="0.25">
      <c r="C609"/>
      <c r="D609"/>
    </row>
    <row r="610" spans="3:4" x14ac:dyDescent="0.25">
      <c r="C610"/>
      <c r="D610"/>
    </row>
    <row r="611" spans="3:4" x14ac:dyDescent="0.25">
      <c r="C611"/>
      <c r="D611"/>
    </row>
    <row r="612" spans="3:4" x14ac:dyDescent="0.25">
      <c r="C612"/>
      <c r="D612"/>
    </row>
    <row r="613" spans="3:4" x14ac:dyDescent="0.25">
      <c r="C613"/>
      <c r="D613"/>
    </row>
    <row r="614" spans="3:4" x14ac:dyDescent="0.25">
      <c r="C614"/>
      <c r="D614"/>
    </row>
    <row r="615" spans="3:4" x14ac:dyDescent="0.25">
      <c r="C615"/>
      <c r="D615"/>
    </row>
    <row r="616" spans="3:4" x14ac:dyDescent="0.25">
      <c r="C616"/>
      <c r="D616"/>
    </row>
    <row r="617" spans="3:4" x14ac:dyDescent="0.25">
      <c r="C617"/>
      <c r="D617"/>
    </row>
    <row r="618" spans="3:4" x14ac:dyDescent="0.25">
      <c r="C618"/>
      <c r="D618"/>
    </row>
    <row r="619" spans="3:4" x14ac:dyDescent="0.25">
      <c r="C619"/>
      <c r="D619"/>
    </row>
    <row r="620" spans="3:4" x14ac:dyDescent="0.25">
      <c r="C620"/>
      <c r="D620"/>
    </row>
    <row r="621" spans="3:4" x14ac:dyDescent="0.25">
      <c r="C621"/>
      <c r="D621"/>
    </row>
    <row r="622" spans="3:4" x14ac:dyDescent="0.25">
      <c r="C622"/>
      <c r="D622"/>
    </row>
    <row r="623" spans="3:4" x14ac:dyDescent="0.25">
      <c r="C623"/>
      <c r="D623"/>
    </row>
    <row r="624" spans="3:4" x14ac:dyDescent="0.25">
      <c r="C624"/>
      <c r="D624"/>
    </row>
    <row r="625" spans="3:4" x14ac:dyDescent="0.25">
      <c r="C625"/>
      <c r="D625"/>
    </row>
    <row r="626" spans="3:4" x14ac:dyDescent="0.25">
      <c r="C626"/>
      <c r="D626"/>
    </row>
    <row r="627" spans="3:4" x14ac:dyDescent="0.25">
      <c r="C627"/>
      <c r="D627"/>
    </row>
    <row r="628" spans="3:4" x14ac:dyDescent="0.25">
      <c r="C628"/>
      <c r="D628"/>
    </row>
    <row r="629" spans="3:4" x14ac:dyDescent="0.25">
      <c r="C629"/>
      <c r="D629"/>
    </row>
    <row r="630" spans="3:4" x14ac:dyDescent="0.25">
      <c r="C630"/>
      <c r="D630"/>
    </row>
    <row r="631" spans="3:4" x14ac:dyDescent="0.25">
      <c r="C631"/>
      <c r="D631"/>
    </row>
    <row r="632" spans="3:4" x14ac:dyDescent="0.25">
      <c r="C632"/>
      <c r="D632"/>
    </row>
    <row r="633" spans="3:4" x14ac:dyDescent="0.25">
      <c r="C633"/>
      <c r="D633"/>
    </row>
    <row r="634" spans="3:4" x14ac:dyDescent="0.25">
      <c r="C634"/>
      <c r="D634"/>
    </row>
    <row r="635" spans="3:4" x14ac:dyDescent="0.25">
      <c r="C635"/>
      <c r="D635"/>
    </row>
    <row r="636" spans="3:4" x14ac:dyDescent="0.25">
      <c r="C636"/>
      <c r="D636"/>
    </row>
    <row r="637" spans="3:4" x14ac:dyDescent="0.25">
      <c r="C637"/>
      <c r="D637"/>
    </row>
    <row r="638" spans="3:4" x14ac:dyDescent="0.25">
      <c r="C638"/>
      <c r="D638"/>
    </row>
    <row r="639" spans="3:4" x14ac:dyDescent="0.25">
      <c r="C639"/>
      <c r="D639"/>
    </row>
    <row r="640" spans="3:4" x14ac:dyDescent="0.25">
      <c r="C640"/>
      <c r="D640"/>
    </row>
    <row r="641" spans="3:4" x14ac:dyDescent="0.25">
      <c r="C641"/>
      <c r="D641"/>
    </row>
    <row r="642" spans="3:4" x14ac:dyDescent="0.25">
      <c r="C642"/>
      <c r="D642"/>
    </row>
    <row r="643" spans="3:4" x14ac:dyDescent="0.25">
      <c r="C643"/>
      <c r="D643"/>
    </row>
    <row r="644" spans="3:4" x14ac:dyDescent="0.25">
      <c r="C644"/>
      <c r="D644"/>
    </row>
    <row r="645" spans="3:4" x14ac:dyDescent="0.25">
      <c r="C645"/>
      <c r="D645"/>
    </row>
    <row r="646" spans="3:4" x14ac:dyDescent="0.25">
      <c r="C646"/>
      <c r="D646"/>
    </row>
    <row r="647" spans="3:4" x14ac:dyDescent="0.25">
      <c r="C647"/>
      <c r="D647"/>
    </row>
    <row r="648" spans="3:4" x14ac:dyDescent="0.25">
      <c r="C648"/>
      <c r="D648"/>
    </row>
    <row r="649" spans="3:4" x14ac:dyDescent="0.25">
      <c r="C649"/>
      <c r="D649"/>
    </row>
    <row r="650" spans="3:4" x14ac:dyDescent="0.25">
      <c r="C650"/>
      <c r="D650"/>
    </row>
    <row r="651" spans="3:4" x14ac:dyDescent="0.25">
      <c r="C651"/>
      <c r="D651"/>
    </row>
    <row r="652" spans="3:4" x14ac:dyDescent="0.25">
      <c r="C652"/>
      <c r="D652"/>
    </row>
    <row r="653" spans="3:4" x14ac:dyDescent="0.25">
      <c r="C653"/>
      <c r="D653"/>
    </row>
    <row r="654" spans="3:4" x14ac:dyDescent="0.25">
      <c r="C654"/>
      <c r="D654"/>
    </row>
    <row r="655" spans="3:4" x14ac:dyDescent="0.25">
      <c r="C655"/>
      <c r="D655"/>
    </row>
    <row r="656" spans="3:4" x14ac:dyDescent="0.25">
      <c r="C656"/>
      <c r="D656"/>
    </row>
    <row r="657" spans="3:4" x14ac:dyDescent="0.25">
      <c r="C657"/>
      <c r="D657"/>
    </row>
    <row r="658" spans="3:4" x14ac:dyDescent="0.25">
      <c r="C658"/>
      <c r="D658"/>
    </row>
    <row r="659" spans="3:4" x14ac:dyDescent="0.25">
      <c r="C659"/>
      <c r="D659"/>
    </row>
    <row r="660" spans="3:4" x14ac:dyDescent="0.25">
      <c r="C660"/>
      <c r="D660"/>
    </row>
    <row r="661" spans="3:4" x14ac:dyDescent="0.25">
      <c r="C661"/>
      <c r="D661"/>
    </row>
    <row r="662" spans="3:4" x14ac:dyDescent="0.25">
      <c r="C662"/>
      <c r="D662"/>
    </row>
    <row r="663" spans="3:4" x14ac:dyDescent="0.25">
      <c r="C663"/>
      <c r="D663"/>
    </row>
    <row r="664" spans="3:4" x14ac:dyDescent="0.25">
      <c r="C664"/>
      <c r="D664"/>
    </row>
    <row r="665" spans="3:4" x14ac:dyDescent="0.25">
      <c r="C665"/>
      <c r="D665"/>
    </row>
    <row r="666" spans="3:4" x14ac:dyDescent="0.25">
      <c r="C666"/>
      <c r="D666"/>
    </row>
    <row r="667" spans="3:4" x14ac:dyDescent="0.25">
      <c r="C667"/>
      <c r="D667"/>
    </row>
    <row r="668" spans="3:4" x14ac:dyDescent="0.25">
      <c r="C668"/>
      <c r="D668"/>
    </row>
    <row r="669" spans="3:4" x14ac:dyDescent="0.25">
      <c r="C669"/>
      <c r="D669"/>
    </row>
    <row r="670" spans="3:4" x14ac:dyDescent="0.25">
      <c r="C670"/>
      <c r="D670"/>
    </row>
    <row r="671" spans="3:4" x14ac:dyDescent="0.25">
      <c r="C671"/>
      <c r="D671"/>
    </row>
    <row r="672" spans="3:4" x14ac:dyDescent="0.25">
      <c r="C672"/>
      <c r="D672"/>
    </row>
    <row r="673" spans="3:4" x14ac:dyDescent="0.25">
      <c r="C673"/>
      <c r="D673"/>
    </row>
    <row r="674" spans="3:4" x14ac:dyDescent="0.25">
      <c r="C674"/>
      <c r="D674"/>
    </row>
    <row r="675" spans="3:4" x14ac:dyDescent="0.25">
      <c r="C675"/>
      <c r="D675"/>
    </row>
    <row r="676" spans="3:4" x14ac:dyDescent="0.25">
      <c r="C676"/>
      <c r="D676"/>
    </row>
    <row r="677" spans="3:4" x14ac:dyDescent="0.25">
      <c r="C677"/>
      <c r="D677"/>
    </row>
    <row r="678" spans="3:4" x14ac:dyDescent="0.25">
      <c r="C678"/>
      <c r="D678"/>
    </row>
    <row r="679" spans="3:4" x14ac:dyDescent="0.25">
      <c r="C679"/>
      <c r="D679"/>
    </row>
    <row r="680" spans="3:4" x14ac:dyDescent="0.25">
      <c r="C680"/>
      <c r="D680"/>
    </row>
    <row r="681" spans="3:4" x14ac:dyDescent="0.25">
      <c r="C681"/>
      <c r="D681"/>
    </row>
    <row r="682" spans="3:4" x14ac:dyDescent="0.25">
      <c r="C682"/>
      <c r="D682"/>
    </row>
    <row r="683" spans="3:4" x14ac:dyDescent="0.25">
      <c r="C683"/>
      <c r="D683"/>
    </row>
    <row r="684" spans="3:4" x14ac:dyDescent="0.25">
      <c r="C684"/>
      <c r="D684"/>
    </row>
    <row r="685" spans="3:4" x14ac:dyDescent="0.25">
      <c r="C685"/>
      <c r="D685"/>
    </row>
    <row r="686" spans="3:4" x14ac:dyDescent="0.25">
      <c r="C686"/>
      <c r="D686"/>
    </row>
    <row r="687" spans="3:4" x14ac:dyDescent="0.25">
      <c r="C687"/>
      <c r="D687"/>
    </row>
    <row r="688" spans="3:4" x14ac:dyDescent="0.25">
      <c r="C688"/>
      <c r="D688"/>
    </row>
    <row r="689" spans="3:4" x14ac:dyDescent="0.25">
      <c r="C689"/>
      <c r="D689"/>
    </row>
    <row r="690" spans="3:4" x14ac:dyDescent="0.25">
      <c r="C690"/>
      <c r="D690"/>
    </row>
    <row r="691" spans="3:4" x14ac:dyDescent="0.25">
      <c r="C691"/>
      <c r="D691"/>
    </row>
    <row r="692" spans="3:4" x14ac:dyDescent="0.25">
      <c r="C692"/>
      <c r="D692"/>
    </row>
    <row r="693" spans="3:4" x14ac:dyDescent="0.25">
      <c r="C693"/>
      <c r="D693"/>
    </row>
    <row r="694" spans="3:4" x14ac:dyDescent="0.25">
      <c r="C694"/>
      <c r="D694"/>
    </row>
    <row r="695" spans="3:4" x14ac:dyDescent="0.25">
      <c r="C695"/>
      <c r="D695"/>
    </row>
    <row r="696" spans="3:4" x14ac:dyDescent="0.25">
      <c r="C696"/>
      <c r="D696"/>
    </row>
    <row r="697" spans="3:4" x14ac:dyDescent="0.25">
      <c r="C697"/>
      <c r="D697"/>
    </row>
    <row r="698" spans="3:4" x14ac:dyDescent="0.25">
      <c r="C698"/>
      <c r="D698"/>
    </row>
    <row r="699" spans="3:4" x14ac:dyDescent="0.25">
      <c r="C699"/>
      <c r="D699"/>
    </row>
    <row r="700" spans="3:4" x14ac:dyDescent="0.25">
      <c r="C700"/>
      <c r="D700"/>
    </row>
    <row r="701" spans="3:4" x14ac:dyDescent="0.25">
      <c r="C701"/>
      <c r="D701"/>
    </row>
    <row r="702" spans="3:4" x14ac:dyDescent="0.25">
      <c r="C702"/>
      <c r="D702"/>
    </row>
    <row r="703" spans="3:4" x14ac:dyDescent="0.25">
      <c r="C703"/>
      <c r="D703"/>
    </row>
    <row r="704" spans="3:4" x14ac:dyDescent="0.25">
      <c r="C704"/>
      <c r="D704"/>
    </row>
    <row r="705" spans="3:4" x14ac:dyDescent="0.25">
      <c r="C705"/>
      <c r="D705"/>
    </row>
    <row r="706" spans="3:4" x14ac:dyDescent="0.25">
      <c r="C706"/>
      <c r="D706"/>
    </row>
    <row r="707" spans="3:4" x14ac:dyDescent="0.25">
      <c r="C707"/>
      <c r="D707"/>
    </row>
    <row r="708" spans="3:4" x14ac:dyDescent="0.25">
      <c r="C708"/>
      <c r="D708"/>
    </row>
    <row r="709" spans="3:4" x14ac:dyDescent="0.25">
      <c r="C709"/>
      <c r="D709"/>
    </row>
    <row r="710" spans="3:4" x14ac:dyDescent="0.25">
      <c r="C710"/>
      <c r="D710"/>
    </row>
    <row r="711" spans="3:4" x14ac:dyDescent="0.25">
      <c r="C711"/>
      <c r="D711"/>
    </row>
    <row r="712" spans="3:4" x14ac:dyDescent="0.25">
      <c r="C712"/>
      <c r="D712"/>
    </row>
    <row r="713" spans="3:4" x14ac:dyDescent="0.25">
      <c r="C713"/>
      <c r="D713"/>
    </row>
    <row r="714" spans="3:4" x14ac:dyDescent="0.25">
      <c r="C714"/>
      <c r="D714"/>
    </row>
    <row r="715" spans="3:4" x14ac:dyDescent="0.25">
      <c r="C715"/>
      <c r="D715"/>
    </row>
    <row r="716" spans="3:4" x14ac:dyDescent="0.25">
      <c r="C716"/>
      <c r="D716"/>
    </row>
    <row r="717" spans="3:4" x14ac:dyDescent="0.25">
      <c r="C717"/>
      <c r="D717"/>
    </row>
    <row r="718" spans="3:4" x14ac:dyDescent="0.25">
      <c r="C718"/>
      <c r="D718"/>
    </row>
    <row r="719" spans="3:4" x14ac:dyDescent="0.25">
      <c r="C719"/>
      <c r="D719"/>
    </row>
    <row r="720" spans="3:4" x14ac:dyDescent="0.25">
      <c r="C720"/>
      <c r="D720"/>
    </row>
    <row r="721" spans="3:4" x14ac:dyDescent="0.25">
      <c r="C721"/>
      <c r="D721"/>
    </row>
    <row r="722" spans="3:4" x14ac:dyDescent="0.25">
      <c r="C722"/>
      <c r="D722"/>
    </row>
    <row r="723" spans="3:4" x14ac:dyDescent="0.25">
      <c r="C723"/>
      <c r="D723"/>
    </row>
    <row r="724" spans="3:4" x14ac:dyDescent="0.25">
      <c r="C724"/>
      <c r="D724"/>
    </row>
    <row r="725" spans="3:4" x14ac:dyDescent="0.25">
      <c r="C725"/>
      <c r="D725"/>
    </row>
    <row r="726" spans="3:4" x14ac:dyDescent="0.25">
      <c r="C726"/>
      <c r="D726"/>
    </row>
    <row r="727" spans="3:4" x14ac:dyDescent="0.25">
      <c r="C727"/>
      <c r="D727"/>
    </row>
    <row r="728" spans="3:4" x14ac:dyDescent="0.25">
      <c r="C728"/>
      <c r="D728"/>
    </row>
    <row r="729" spans="3:4" x14ac:dyDescent="0.25">
      <c r="C729"/>
      <c r="D729"/>
    </row>
    <row r="730" spans="3:4" x14ac:dyDescent="0.25">
      <c r="C730"/>
      <c r="D730"/>
    </row>
    <row r="731" spans="3:4" x14ac:dyDescent="0.25">
      <c r="C731"/>
      <c r="D731"/>
    </row>
    <row r="732" spans="3:4" x14ac:dyDescent="0.25">
      <c r="C732"/>
      <c r="D732"/>
    </row>
    <row r="733" spans="3:4" x14ac:dyDescent="0.25">
      <c r="C733"/>
      <c r="D733"/>
    </row>
    <row r="734" spans="3:4" x14ac:dyDescent="0.25">
      <c r="C734"/>
      <c r="D734"/>
    </row>
    <row r="735" spans="3:4" x14ac:dyDescent="0.25">
      <c r="C735"/>
      <c r="D735"/>
    </row>
    <row r="736" spans="3:4" x14ac:dyDescent="0.25">
      <c r="C736"/>
      <c r="D736"/>
    </row>
    <row r="737" spans="3:4" x14ac:dyDescent="0.25">
      <c r="C737"/>
      <c r="D737"/>
    </row>
    <row r="738" spans="3:4" x14ac:dyDescent="0.25">
      <c r="C738"/>
      <c r="D738"/>
    </row>
    <row r="739" spans="3:4" x14ac:dyDescent="0.25">
      <c r="C739"/>
      <c r="D739"/>
    </row>
    <row r="740" spans="3:4" x14ac:dyDescent="0.25">
      <c r="C740"/>
      <c r="D740"/>
    </row>
    <row r="741" spans="3:4" x14ac:dyDescent="0.25">
      <c r="C741"/>
      <c r="D741"/>
    </row>
    <row r="742" spans="3:4" x14ac:dyDescent="0.25">
      <c r="C742"/>
      <c r="D742"/>
    </row>
    <row r="743" spans="3:4" x14ac:dyDescent="0.25">
      <c r="C743"/>
      <c r="D743"/>
    </row>
    <row r="744" spans="3:4" x14ac:dyDescent="0.25">
      <c r="C744"/>
      <c r="D744"/>
    </row>
    <row r="745" spans="3:4" x14ac:dyDescent="0.25">
      <c r="C745"/>
      <c r="D745"/>
    </row>
    <row r="746" spans="3:4" x14ac:dyDescent="0.25">
      <c r="C746"/>
      <c r="D746"/>
    </row>
    <row r="747" spans="3:4" x14ac:dyDescent="0.25">
      <c r="C747"/>
      <c r="D747"/>
    </row>
    <row r="748" spans="3:4" x14ac:dyDescent="0.25">
      <c r="C748"/>
      <c r="D748"/>
    </row>
    <row r="749" spans="3:4" x14ac:dyDescent="0.25">
      <c r="C749"/>
      <c r="D749"/>
    </row>
    <row r="750" spans="3:4" x14ac:dyDescent="0.25">
      <c r="C750"/>
      <c r="D750"/>
    </row>
    <row r="751" spans="3:4" x14ac:dyDescent="0.25">
      <c r="C751"/>
      <c r="D751"/>
    </row>
    <row r="752" spans="3:4" x14ac:dyDescent="0.25">
      <c r="C752"/>
      <c r="D752"/>
    </row>
    <row r="753" spans="3:4" x14ac:dyDescent="0.25">
      <c r="C753"/>
      <c r="D753"/>
    </row>
    <row r="754" spans="3:4" x14ac:dyDescent="0.25">
      <c r="C754"/>
      <c r="D754"/>
    </row>
    <row r="755" spans="3:4" x14ac:dyDescent="0.25">
      <c r="C755"/>
      <c r="D755"/>
    </row>
    <row r="756" spans="3:4" x14ac:dyDescent="0.25">
      <c r="C756"/>
      <c r="D756"/>
    </row>
    <row r="757" spans="3:4" x14ac:dyDescent="0.25">
      <c r="C757"/>
      <c r="D757"/>
    </row>
    <row r="758" spans="3:4" x14ac:dyDescent="0.25">
      <c r="C758"/>
      <c r="D758"/>
    </row>
    <row r="759" spans="3:4" x14ac:dyDescent="0.25">
      <c r="C759"/>
      <c r="D759"/>
    </row>
    <row r="760" spans="3:4" x14ac:dyDescent="0.25">
      <c r="C760"/>
      <c r="D760"/>
    </row>
    <row r="761" spans="3:4" x14ac:dyDescent="0.25">
      <c r="C761"/>
      <c r="D761"/>
    </row>
    <row r="762" spans="3:4" x14ac:dyDescent="0.25">
      <c r="C762"/>
      <c r="D762"/>
    </row>
    <row r="763" spans="3:4" x14ac:dyDescent="0.25">
      <c r="C763"/>
      <c r="D763"/>
    </row>
    <row r="764" spans="3:4" x14ac:dyDescent="0.25">
      <c r="C764"/>
      <c r="D764"/>
    </row>
    <row r="765" spans="3:4" x14ac:dyDescent="0.25">
      <c r="C765"/>
      <c r="D765"/>
    </row>
    <row r="766" spans="3:4" x14ac:dyDescent="0.25">
      <c r="C766"/>
      <c r="D766"/>
    </row>
    <row r="767" spans="3:4" x14ac:dyDescent="0.25">
      <c r="C767"/>
      <c r="D767"/>
    </row>
    <row r="768" spans="3:4" x14ac:dyDescent="0.25">
      <c r="C768"/>
      <c r="D768"/>
    </row>
    <row r="769" spans="3:4" x14ac:dyDescent="0.25">
      <c r="C769"/>
      <c r="D769"/>
    </row>
    <row r="770" spans="3:4" x14ac:dyDescent="0.25">
      <c r="C770"/>
      <c r="D770"/>
    </row>
    <row r="771" spans="3:4" x14ac:dyDescent="0.25">
      <c r="C771"/>
      <c r="D771"/>
    </row>
    <row r="772" spans="3:4" x14ac:dyDescent="0.25">
      <c r="C772"/>
      <c r="D772"/>
    </row>
    <row r="773" spans="3:4" x14ac:dyDescent="0.25">
      <c r="C773"/>
      <c r="D773"/>
    </row>
    <row r="774" spans="3:4" x14ac:dyDescent="0.25">
      <c r="C774"/>
      <c r="D774"/>
    </row>
    <row r="775" spans="3:4" x14ac:dyDescent="0.25">
      <c r="C775"/>
      <c r="D775"/>
    </row>
    <row r="776" spans="3:4" x14ac:dyDescent="0.25">
      <c r="C776"/>
      <c r="D776"/>
    </row>
    <row r="777" spans="3:4" x14ac:dyDescent="0.25">
      <c r="C777"/>
      <c r="D777"/>
    </row>
    <row r="778" spans="3:4" x14ac:dyDescent="0.25">
      <c r="C778"/>
      <c r="D778"/>
    </row>
    <row r="779" spans="3:4" x14ac:dyDescent="0.25">
      <c r="C779"/>
      <c r="D779"/>
    </row>
    <row r="780" spans="3:4" x14ac:dyDescent="0.25">
      <c r="C780"/>
      <c r="D780"/>
    </row>
    <row r="781" spans="3:4" x14ac:dyDescent="0.25">
      <c r="C781"/>
      <c r="D781"/>
    </row>
    <row r="782" spans="3:4" x14ac:dyDescent="0.25">
      <c r="C782"/>
      <c r="D782"/>
    </row>
    <row r="783" spans="3:4" x14ac:dyDescent="0.25">
      <c r="C783"/>
      <c r="D783"/>
    </row>
    <row r="784" spans="3:4" x14ac:dyDescent="0.25">
      <c r="C784"/>
      <c r="D784"/>
    </row>
    <row r="785" spans="3:4" x14ac:dyDescent="0.25">
      <c r="C785"/>
      <c r="D785"/>
    </row>
    <row r="786" spans="3:4" x14ac:dyDescent="0.25">
      <c r="C786"/>
      <c r="D786"/>
    </row>
    <row r="787" spans="3:4" x14ac:dyDescent="0.25">
      <c r="C787"/>
      <c r="D787"/>
    </row>
    <row r="788" spans="3:4" x14ac:dyDescent="0.25">
      <c r="C788"/>
      <c r="D788"/>
    </row>
    <row r="789" spans="3:4" x14ac:dyDescent="0.25">
      <c r="C789"/>
      <c r="D789"/>
    </row>
    <row r="790" spans="3:4" x14ac:dyDescent="0.25">
      <c r="C790"/>
      <c r="D790"/>
    </row>
    <row r="791" spans="3:4" x14ac:dyDescent="0.25">
      <c r="C791"/>
      <c r="D791"/>
    </row>
    <row r="792" spans="3:4" x14ac:dyDescent="0.25">
      <c r="C792"/>
      <c r="D792"/>
    </row>
    <row r="793" spans="3:4" x14ac:dyDescent="0.25">
      <c r="C793"/>
      <c r="D793"/>
    </row>
    <row r="794" spans="3:4" x14ac:dyDescent="0.25">
      <c r="C794"/>
      <c r="D794"/>
    </row>
    <row r="795" spans="3:4" x14ac:dyDescent="0.25">
      <c r="C795"/>
      <c r="D795"/>
    </row>
    <row r="796" spans="3:4" x14ac:dyDescent="0.25">
      <c r="C796"/>
      <c r="D796"/>
    </row>
    <row r="797" spans="3:4" x14ac:dyDescent="0.25">
      <c r="C797"/>
      <c r="D797"/>
    </row>
    <row r="798" spans="3:4" x14ac:dyDescent="0.25">
      <c r="C798"/>
      <c r="D798"/>
    </row>
    <row r="799" spans="3:4" x14ac:dyDescent="0.25">
      <c r="C799"/>
      <c r="D799"/>
    </row>
    <row r="800" spans="3:4" x14ac:dyDescent="0.25">
      <c r="C800"/>
      <c r="D800"/>
    </row>
    <row r="801" spans="3:4" x14ac:dyDescent="0.25">
      <c r="C801"/>
      <c r="D801"/>
    </row>
    <row r="802" spans="3:4" x14ac:dyDescent="0.25">
      <c r="C802"/>
      <c r="D802"/>
    </row>
    <row r="803" spans="3:4" x14ac:dyDescent="0.25">
      <c r="C803"/>
      <c r="D803"/>
    </row>
    <row r="804" spans="3:4" x14ac:dyDescent="0.25">
      <c r="C804"/>
      <c r="D804"/>
    </row>
    <row r="805" spans="3:4" x14ac:dyDescent="0.25">
      <c r="C805"/>
      <c r="D805"/>
    </row>
    <row r="806" spans="3:4" x14ac:dyDescent="0.25">
      <c r="C806"/>
      <c r="D806"/>
    </row>
    <row r="807" spans="3:4" x14ac:dyDescent="0.25">
      <c r="C807"/>
      <c r="D807"/>
    </row>
    <row r="808" spans="3:4" x14ac:dyDescent="0.25">
      <c r="C808"/>
      <c r="D808"/>
    </row>
    <row r="809" spans="3:4" x14ac:dyDescent="0.25">
      <c r="C809"/>
      <c r="D809"/>
    </row>
    <row r="810" spans="3:4" x14ac:dyDescent="0.25">
      <c r="C810"/>
      <c r="D810"/>
    </row>
    <row r="811" spans="3:4" x14ac:dyDescent="0.25">
      <c r="C811"/>
      <c r="D811"/>
    </row>
    <row r="812" spans="3:4" x14ac:dyDescent="0.25">
      <c r="C812"/>
      <c r="D812"/>
    </row>
    <row r="813" spans="3:4" x14ac:dyDescent="0.25">
      <c r="C813"/>
      <c r="D813"/>
    </row>
    <row r="814" spans="3:4" x14ac:dyDescent="0.25">
      <c r="C814"/>
      <c r="D814"/>
    </row>
    <row r="815" spans="3:4" x14ac:dyDescent="0.25">
      <c r="C815"/>
      <c r="D815"/>
    </row>
    <row r="816" spans="3:4" x14ac:dyDescent="0.25">
      <c r="C816"/>
      <c r="D816"/>
    </row>
    <row r="817" spans="3:4" x14ac:dyDescent="0.25">
      <c r="C817"/>
      <c r="D817"/>
    </row>
    <row r="818" spans="3:4" x14ac:dyDescent="0.25">
      <c r="C818"/>
      <c r="D818"/>
    </row>
    <row r="819" spans="3:4" x14ac:dyDescent="0.25">
      <c r="C819"/>
      <c r="D819"/>
    </row>
    <row r="820" spans="3:4" x14ac:dyDescent="0.25">
      <c r="C820"/>
      <c r="D820"/>
    </row>
    <row r="821" spans="3:4" x14ac:dyDescent="0.25">
      <c r="C821"/>
      <c r="D821"/>
    </row>
    <row r="822" spans="3:4" x14ac:dyDescent="0.25">
      <c r="C822"/>
      <c r="D822"/>
    </row>
    <row r="823" spans="3:4" x14ac:dyDescent="0.25">
      <c r="C823"/>
      <c r="D823"/>
    </row>
    <row r="824" spans="3:4" x14ac:dyDescent="0.25">
      <c r="C824"/>
      <c r="D824"/>
    </row>
    <row r="825" spans="3:4" x14ac:dyDescent="0.25">
      <c r="C825"/>
      <c r="D825"/>
    </row>
    <row r="826" spans="3:4" x14ac:dyDescent="0.25">
      <c r="C826"/>
      <c r="D826"/>
    </row>
    <row r="827" spans="3:4" x14ac:dyDescent="0.25">
      <c r="C827"/>
      <c r="D827"/>
    </row>
    <row r="828" spans="3:4" x14ac:dyDescent="0.25">
      <c r="C828"/>
      <c r="D828"/>
    </row>
    <row r="829" spans="3:4" x14ac:dyDescent="0.25">
      <c r="C829"/>
      <c r="D829"/>
    </row>
    <row r="830" spans="3:4" x14ac:dyDescent="0.25">
      <c r="C830"/>
      <c r="D830"/>
    </row>
    <row r="831" spans="3:4" x14ac:dyDescent="0.25">
      <c r="C831"/>
      <c r="D831"/>
    </row>
    <row r="832" spans="3:4" x14ac:dyDescent="0.25">
      <c r="C832"/>
      <c r="D832"/>
    </row>
    <row r="833" spans="3:4" x14ac:dyDescent="0.25">
      <c r="C833"/>
      <c r="D833"/>
    </row>
    <row r="834" spans="3:4" x14ac:dyDescent="0.25">
      <c r="C834"/>
      <c r="D834"/>
    </row>
    <row r="835" spans="3:4" x14ac:dyDescent="0.25">
      <c r="C835"/>
      <c r="D835"/>
    </row>
    <row r="836" spans="3:4" x14ac:dyDescent="0.25">
      <c r="C836"/>
      <c r="D836"/>
    </row>
    <row r="837" spans="3:4" x14ac:dyDescent="0.25">
      <c r="C837"/>
      <c r="D837"/>
    </row>
    <row r="838" spans="3:4" x14ac:dyDescent="0.25">
      <c r="C838"/>
      <c r="D838"/>
    </row>
    <row r="839" spans="3:4" x14ac:dyDescent="0.25">
      <c r="C839"/>
      <c r="D839"/>
    </row>
    <row r="840" spans="3:4" x14ac:dyDescent="0.25">
      <c r="C840"/>
      <c r="D840"/>
    </row>
    <row r="841" spans="3:4" x14ac:dyDescent="0.25">
      <c r="C841"/>
      <c r="D841"/>
    </row>
    <row r="842" spans="3:4" x14ac:dyDescent="0.25">
      <c r="C842"/>
      <c r="D842"/>
    </row>
    <row r="843" spans="3:4" x14ac:dyDescent="0.25">
      <c r="C843"/>
      <c r="D843"/>
    </row>
    <row r="844" spans="3:4" x14ac:dyDescent="0.25">
      <c r="C844"/>
      <c r="D844"/>
    </row>
    <row r="845" spans="3:4" x14ac:dyDescent="0.25">
      <c r="C845"/>
      <c r="D845"/>
    </row>
    <row r="846" spans="3:4" x14ac:dyDescent="0.25">
      <c r="C846"/>
      <c r="D846"/>
    </row>
    <row r="847" spans="3:4" x14ac:dyDescent="0.25">
      <c r="C847"/>
      <c r="D847"/>
    </row>
    <row r="848" spans="3:4" x14ac:dyDescent="0.25">
      <c r="C848"/>
      <c r="D848"/>
    </row>
    <row r="849" spans="3:4" x14ac:dyDescent="0.25">
      <c r="C849"/>
      <c r="D849"/>
    </row>
    <row r="850" spans="3:4" x14ac:dyDescent="0.25">
      <c r="C850"/>
      <c r="D850"/>
    </row>
    <row r="851" spans="3:4" x14ac:dyDescent="0.25">
      <c r="C851"/>
      <c r="D851"/>
    </row>
    <row r="852" spans="3:4" x14ac:dyDescent="0.25">
      <c r="C852"/>
      <c r="D852"/>
    </row>
    <row r="853" spans="3:4" x14ac:dyDescent="0.25">
      <c r="C853"/>
      <c r="D853"/>
    </row>
    <row r="854" spans="3:4" x14ac:dyDescent="0.25">
      <c r="C854"/>
      <c r="D854"/>
    </row>
    <row r="855" spans="3:4" x14ac:dyDescent="0.25">
      <c r="C855"/>
      <c r="D855"/>
    </row>
    <row r="856" spans="3:4" x14ac:dyDescent="0.25">
      <c r="C856"/>
      <c r="D856"/>
    </row>
    <row r="857" spans="3:4" x14ac:dyDescent="0.25">
      <c r="C857"/>
      <c r="D857"/>
    </row>
    <row r="858" spans="3:4" x14ac:dyDescent="0.25">
      <c r="C858"/>
      <c r="D858"/>
    </row>
    <row r="859" spans="3:4" x14ac:dyDescent="0.25">
      <c r="C859"/>
      <c r="D859"/>
    </row>
    <row r="860" spans="3:4" x14ac:dyDescent="0.25">
      <c r="C860"/>
      <c r="D860"/>
    </row>
    <row r="861" spans="3:4" x14ac:dyDescent="0.25">
      <c r="C861"/>
      <c r="D861"/>
    </row>
    <row r="862" spans="3:4" x14ac:dyDescent="0.25">
      <c r="C862"/>
      <c r="D862"/>
    </row>
    <row r="863" spans="3:4" x14ac:dyDescent="0.25">
      <c r="C863"/>
      <c r="D863"/>
    </row>
    <row r="864" spans="3:4" x14ac:dyDescent="0.25">
      <c r="C864"/>
      <c r="D864"/>
    </row>
    <row r="865" spans="3:4" x14ac:dyDescent="0.25">
      <c r="C865"/>
      <c r="D865"/>
    </row>
    <row r="866" spans="3:4" x14ac:dyDescent="0.25">
      <c r="C866"/>
      <c r="D866"/>
    </row>
    <row r="867" spans="3:4" x14ac:dyDescent="0.25">
      <c r="C867"/>
      <c r="D867"/>
    </row>
    <row r="868" spans="3:4" x14ac:dyDescent="0.25">
      <c r="C868"/>
      <c r="D868"/>
    </row>
    <row r="869" spans="3:4" x14ac:dyDescent="0.25">
      <c r="C869"/>
      <c r="D869"/>
    </row>
    <row r="870" spans="3:4" x14ac:dyDescent="0.25">
      <c r="C870"/>
      <c r="D870"/>
    </row>
    <row r="871" spans="3:4" x14ac:dyDescent="0.25">
      <c r="C871"/>
      <c r="D871"/>
    </row>
    <row r="872" spans="3:4" x14ac:dyDescent="0.25">
      <c r="C872"/>
      <c r="D872"/>
    </row>
    <row r="873" spans="3:4" x14ac:dyDescent="0.25">
      <c r="C873"/>
      <c r="D873"/>
    </row>
    <row r="874" spans="3:4" x14ac:dyDescent="0.25">
      <c r="C874"/>
      <c r="D874"/>
    </row>
    <row r="875" spans="3:4" x14ac:dyDescent="0.25">
      <c r="C875"/>
      <c r="D875"/>
    </row>
    <row r="876" spans="3:4" x14ac:dyDescent="0.25">
      <c r="C876"/>
      <c r="D876"/>
    </row>
    <row r="877" spans="3:4" x14ac:dyDescent="0.25">
      <c r="C877"/>
      <c r="D877"/>
    </row>
    <row r="878" spans="3:4" x14ac:dyDescent="0.25">
      <c r="C878"/>
      <c r="D878"/>
    </row>
    <row r="879" spans="3:4" x14ac:dyDescent="0.25">
      <c r="C879"/>
      <c r="D879"/>
    </row>
    <row r="880" spans="3:4" x14ac:dyDescent="0.25">
      <c r="C880"/>
      <c r="D880"/>
    </row>
    <row r="881" spans="3:4" x14ac:dyDescent="0.25">
      <c r="C881"/>
      <c r="D881"/>
    </row>
    <row r="882" spans="3:4" x14ac:dyDescent="0.25">
      <c r="C882"/>
      <c r="D882"/>
    </row>
    <row r="883" spans="3:4" x14ac:dyDescent="0.25">
      <c r="C883"/>
      <c r="D883"/>
    </row>
    <row r="884" spans="3:4" x14ac:dyDescent="0.25">
      <c r="C884"/>
      <c r="D884"/>
    </row>
    <row r="885" spans="3:4" x14ac:dyDescent="0.25">
      <c r="C885"/>
      <c r="D885"/>
    </row>
    <row r="886" spans="3:4" x14ac:dyDescent="0.25">
      <c r="C886"/>
      <c r="D886"/>
    </row>
    <row r="887" spans="3:4" x14ac:dyDescent="0.25">
      <c r="C887"/>
      <c r="D887"/>
    </row>
    <row r="888" spans="3:4" x14ac:dyDescent="0.25">
      <c r="C888"/>
      <c r="D888"/>
    </row>
    <row r="889" spans="3:4" x14ac:dyDescent="0.25">
      <c r="C889"/>
      <c r="D889"/>
    </row>
    <row r="890" spans="3:4" x14ac:dyDescent="0.25">
      <c r="C890"/>
      <c r="D890"/>
    </row>
    <row r="891" spans="3:4" x14ac:dyDescent="0.25">
      <c r="C891"/>
      <c r="D891"/>
    </row>
    <row r="892" spans="3:4" x14ac:dyDescent="0.25">
      <c r="C892"/>
      <c r="D892"/>
    </row>
    <row r="893" spans="3:4" x14ac:dyDescent="0.25">
      <c r="C893"/>
      <c r="D893"/>
    </row>
    <row r="894" spans="3:4" x14ac:dyDescent="0.25">
      <c r="C894"/>
      <c r="D894"/>
    </row>
    <row r="895" spans="3:4" x14ac:dyDescent="0.25">
      <c r="C895"/>
      <c r="D89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E1071-082C-44AD-9E5E-6DBA03DA71FC}">
  <dimension ref="A1:AH200"/>
  <sheetViews>
    <sheetView workbookViewId="0"/>
  </sheetViews>
  <sheetFormatPr defaultRowHeight="15.75" x14ac:dyDescent="0.25"/>
  <cols>
    <col min="1" max="1" width="9.88671875" style="341" bestFit="1" customWidth="1"/>
    <col min="2" max="2" width="22.44140625" style="341" bestFit="1" customWidth="1"/>
    <col min="3" max="3" width="22.44140625" style="341" customWidth="1"/>
    <col min="4" max="4" width="8.88671875" style="341"/>
    <col min="5" max="5" width="24.33203125" style="341" bestFit="1" customWidth="1"/>
    <col min="6" max="6" width="24.5546875" style="341" customWidth="1"/>
    <col min="7" max="8" width="8.5546875" style="341" bestFit="1" customWidth="1"/>
    <col min="9" max="10" width="8.88671875" style="341"/>
    <col min="11" max="11" width="19.6640625" style="341" bestFit="1" customWidth="1"/>
    <col min="12" max="12" width="16.21875" style="342" bestFit="1" customWidth="1"/>
    <col min="13" max="14" width="9.109375" style="341" bestFit="1" customWidth="1"/>
    <col min="15" max="15" width="10.21875" style="341" bestFit="1" customWidth="1"/>
    <col min="16" max="17" width="9.109375" style="341" bestFit="1" customWidth="1"/>
    <col min="18" max="18" width="5.21875" style="341" bestFit="1" customWidth="1"/>
    <col min="19" max="19" width="12.33203125" style="341" bestFit="1" customWidth="1"/>
    <col min="20" max="21" width="10.21875" style="341" bestFit="1" customWidth="1"/>
    <col min="22" max="22" width="5.109375" style="341" bestFit="1" customWidth="1"/>
    <col min="23" max="23" width="10.21875" style="341" bestFit="1" customWidth="1"/>
    <col min="24" max="24" width="9.109375" style="341" bestFit="1" customWidth="1"/>
    <col min="25" max="25" width="8" style="341" bestFit="1" customWidth="1"/>
    <col min="26" max="26" width="10.21875" style="341" bestFit="1" customWidth="1"/>
    <col min="27" max="28" width="11.88671875" style="341" bestFit="1" customWidth="1"/>
    <col min="29" max="29" width="10.21875" style="341" bestFit="1" customWidth="1"/>
    <col min="30" max="30" width="11.88671875" style="341" bestFit="1" customWidth="1"/>
    <col min="31" max="31" width="10.21875" style="341" bestFit="1" customWidth="1"/>
    <col min="32" max="32" width="9.77734375" style="341" bestFit="1" customWidth="1"/>
    <col min="33" max="33" width="9.109375" style="341" bestFit="1" customWidth="1"/>
    <col min="34" max="34" width="11.88671875" style="341" bestFit="1" customWidth="1"/>
    <col min="35" max="16384" width="8.88671875" style="341"/>
  </cols>
  <sheetData>
    <row r="1" spans="1:34" ht="15" x14ac:dyDescent="0.25">
      <c r="A1" s="341" t="s">
        <v>764</v>
      </c>
      <c r="B1" s="341" t="s">
        <v>765</v>
      </c>
      <c r="C1" s="341" t="s">
        <v>879</v>
      </c>
      <c r="D1" s="341" t="s">
        <v>766</v>
      </c>
      <c r="E1" s="341" t="s">
        <v>765</v>
      </c>
      <c r="F1" s="341" t="s">
        <v>880</v>
      </c>
      <c r="G1" s="341" t="s">
        <v>746</v>
      </c>
      <c r="H1" s="341" t="s">
        <v>747</v>
      </c>
      <c r="I1" s="341" t="s">
        <v>881</v>
      </c>
      <c r="L1" s="341"/>
    </row>
    <row r="2" spans="1:34" ht="15" x14ac:dyDescent="0.25">
      <c r="A2" s="341">
        <v>931101</v>
      </c>
      <c r="B2" s="341" t="s">
        <v>882</v>
      </c>
      <c r="C2" s="341" t="s">
        <v>119</v>
      </c>
      <c r="D2" s="341">
        <v>740020</v>
      </c>
      <c r="E2" s="341" t="s">
        <v>799</v>
      </c>
      <c r="F2" s="341" t="s">
        <v>751</v>
      </c>
      <c r="G2" s="341">
        <v>-54721.19</v>
      </c>
      <c r="H2" s="341">
        <v>91708.77</v>
      </c>
      <c r="I2" s="341">
        <f>AVERAGE(G2:H2)</f>
        <v>18493.79</v>
      </c>
      <c r="L2" s="341"/>
    </row>
    <row r="3" spans="1:34" x14ac:dyDescent="0.25">
      <c r="A3" s="341">
        <v>931101</v>
      </c>
      <c r="B3" s="341" t="s">
        <v>882</v>
      </c>
      <c r="C3" s="341" t="s">
        <v>119</v>
      </c>
      <c r="D3" s="341">
        <v>781120</v>
      </c>
      <c r="E3" s="341" t="s">
        <v>883</v>
      </c>
      <c r="F3" s="341" t="s">
        <v>751</v>
      </c>
      <c r="G3" s="341">
        <v>0</v>
      </c>
      <c r="H3" s="341">
        <v>17.52</v>
      </c>
      <c r="I3" s="341">
        <f t="shared" ref="I3:I66" si="0">AVERAGE(G3:H3)</f>
        <v>8.76</v>
      </c>
      <c r="K3" s="343" t="s">
        <v>884</v>
      </c>
      <c r="L3" s="343" t="s">
        <v>885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4" x14ac:dyDescent="0.25">
      <c r="A4" s="341">
        <v>931103</v>
      </c>
      <c r="B4" s="341" t="s">
        <v>886</v>
      </c>
      <c r="C4" s="341" t="s">
        <v>887</v>
      </c>
      <c r="D4" s="341">
        <v>740020</v>
      </c>
      <c r="E4" s="341" t="s">
        <v>799</v>
      </c>
      <c r="F4" s="341" t="s">
        <v>751</v>
      </c>
      <c r="G4" s="341">
        <v>-255.81</v>
      </c>
      <c r="H4" s="341">
        <v>411.05</v>
      </c>
      <c r="I4" s="341">
        <f t="shared" si="0"/>
        <v>77.62</v>
      </c>
      <c r="K4" s="343" t="s">
        <v>831</v>
      </c>
      <c r="L4" t="s">
        <v>812</v>
      </c>
      <c r="M4" t="s">
        <v>99</v>
      </c>
      <c r="N4" t="s">
        <v>101</v>
      </c>
      <c r="O4" t="s">
        <v>760</v>
      </c>
      <c r="P4" t="s">
        <v>103</v>
      </c>
      <c r="Q4" t="s">
        <v>104</v>
      </c>
      <c r="R4" t="s">
        <v>762</v>
      </c>
      <c r="S4" t="s">
        <v>113</v>
      </c>
      <c r="T4" t="s">
        <v>107</v>
      </c>
      <c r="U4" t="s">
        <v>316</v>
      </c>
      <c r="V4" t="s">
        <v>109</v>
      </c>
      <c r="W4" t="s">
        <v>106</v>
      </c>
      <c r="X4" t="s">
        <v>761</v>
      </c>
      <c r="Y4" t="s">
        <v>740</v>
      </c>
      <c r="Z4" t="s">
        <v>112</v>
      </c>
      <c r="AA4" t="s">
        <v>114</v>
      </c>
      <c r="AB4" t="s">
        <v>115</v>
      </c>
      <c r="AC4" t="s">
        <v>116</v>
      </c>
      <c r="AD4" t="s">
        <v>117</v>
      </c>
      <c r="AE4" t="s">
        <v>118</v>
      </c>
      <c r="AF4" t="s">
        <v>119</v>
      </c>
      <c r="AG4" t="s">
        <v>832</v>
      </c>
      <c r="AH4" t="s">
        <v>763</v>
      </c>
    </row>
    <row r="5" spans="1:34" x14ac:dyDescent="0.25">
      <c r="A5" s="341">
        <v>931103</v>
      </c>
      <c r="B5" s="341" t="s">
        <v>886</v>
      </c>
      <c r="C5" s="341" t="s">
        <v>887</v>
      </c>
      <c r="D5" s="341">
        <v>777730</v>
      </c>
      <c r="E5" s="341" t="s">
        <v>888</v>
      </c>
      <c r="F5" s="341" t="s">
        <v>751</v>
      </c>
      <c r="G5" s="341">
        <v>2096.7800000000002</v>
      </c>
      <c r="H5" s="341">
        <v>1882.39</v>
      </c>
      <c r="I5" s="341">
        <f t="shared" si="0"/>
        <v>1989.585</v>
      </c>
      <c r="K5" s="344" t="s">
        <v>752</v>
      </c>
      <c r="L5" s="345">
        <v>745.2</v>
      </c>
      <c r="M5" s="345">
        <v>780</v>
      </c>
      <c r="N5" s="345">
        <v>3126</v>
      </c>
      <c r="O5" s="345">
        <v>78902.14</v>
      </c>
      <c r="P5" s="345">
        <v>404.5</v>
      </c>
      <c r="Q5" s="345">
        <v>20926</v>
      </c>
      <c r="R5" s="345"/>
      <c r="S5" s="345">
        <v>13483</v>
      </c>
      <c r="T5" s="345">
        <v>46210.275000000001</v>
      </c>
      <c r="U5" s="345">
        <v>81508.26999999999</v>
      </c>
      <c r="V5" s="345"/>
      <c r="W5" s="345">
        <v>94197</v>
      </c>
      <c r="X5" s="345">
        <v>43</v>
      </c>
      <c r="Y5" s="345">
        <v>1666</v>
      </c>
      <c r="Z5" s="345">
        <v>28022.325000000001</v>
      </c>
      <c r="AA5" s="345">
        <v>233234.53499999997</v>
      </c>
      <c r="AB5" s="345">
        <v>304248.505</v>
      </c>
      <c r="AC5" s="345">
        <v>7039</v>
      </c>
      <c r="AD5" s="345"/>
      <c r="AE5" s="345"/>
      <c r="AF5" s="345"/>
      <c r="AG5" s="345"/>
      <c r="AH5" s="345">
        <v>914535.75</v>
      </c>
    </row>
    <row r="6" spans="1:34" x14ac:dyDescent="0.25">
      <c r="A6" s="341">
        <v>931104</v>
      </c>
      <c r="B6" s="341" t="s">
        <v>889</v>
      </c>
      <c r="C6" s="341" t="s">
        <v>890</v>
      </c>
      <c r="D6" s="341">
        <v>740020</v>
      </c>
      <c r="E6" s="341" t="s">
        <v>799</v>
      </c>
      <c r="F6" s="341" t="s">
        <v>751</v>
      </c>
      <c r="G6" s="341">
        <v>-154309.18</v>
      </c>
      <c r="H6" s="341">
        <v>-53593.2</v>
      </c>
      <c r="I6" s="341">
        <f t="shared" si="0"/>
        <v>-103951.19</v>
      </c>
      <c r="K6" s="344" t="s">
        <v>753</v>
      </c>
      <c r="L6" s="345"/>
      <c r="M6" s="345"/>
      <c r="N6" s="345"/>
      <c r="O6" s="345"/>
      <c r="P6" s="345"/>
      <c r="Q6" s="345"/>
      <c r="R6" s="345"/>
      <c r="S6" s="345"/>
      <c r="T6" s="345">
        <v>332317.34999999998</v>
      </c>
      <c r="U6" s="345">
        <v>233903.27499999999</v>
      </c>
      <c r="V6" s="345"/>
      <c r="W6" s="345">
        <v>397287.37</v>
      </c>
      <c r="X6" s="345">
        <v>45579.5</v>
      </c>
      <c r="Y6" s="345">
        <v>3394.375</v>
      </c>
      <c r="Z6" s="345">
        <v>268269.78999999998</v>
      </c>
      <c r="AA6" s="345">
        <v>1449841.1850000001</v>
      </c>
      <c r="AB6" s="345">
        <v>1717375.33</v>
      </c>
      <c r="AC6" s="345"/>
      <c r="AD6" s="345"/>
      <c r="AE6" s="345"/>
      <c r="AF6" s="345"/>
      <c r="AG6" s="345"/>
      <c r="AH6" s="345">
        <v>4447968.1749999998</v>
      </c>
    </row>
    <row r="7" spans="1:34" x14ac:dyDescent="0.25">
      <c r="A7" s="341">
        <v>931105</v>
      </c>
      <c r="B7" s="341" t="s">
        <v>891</v>
      </c>
      <c r="C7" s="341" t="s">
        <v>892</v>
      </c>
      <c r="D7" s="341">
        <v>740020</v>
      </c>
      <c r="E7" s="341" t="s">
        <v>799</v>
      </c>
      <c r="F7" s="341" t="s">
        <v>751</v>
      </c>
      <c r="G7" s="341">
        <v>-30139.15</v>
      </c>
      <c r="H7" s="341">
        <v>36580.97</v>
      </c>
      <c r="I7" s="341">
        <f t="shared" si="0"/>
        <v>3220.91</v>
      </c>
      <c r="K7" s="344" t="s">
        <v>750</v>
      </c>
      <c r="L7" s="345"/>
      <c r="M7" s="345">
        <v>1.5</v>
      </c>
      <c r="N7" s="345"/>
      <c r="O7" s="345"/>
      <c r="P7" s="345"/>
      <c r="Q7" s="345"/>
      <c r="R7" s="345"/>
      <c r="S7" s="345">
        <v>33753.4</v>
      </c>
      <c r="T7" s="345"/>
      <c r="U7" s="345"/>
      <c r="V7" s="345"/>
      <c r="W7" s="345"/>
      <c r="X7" s="345"/>
      <c r="Y7" s="345"/>
      <c r="Z7" s="345"/>
      <c r="AA7" s="345">
        <v>38821.32</v>
      </c>
      <c r="AB7" s="345">
        <v>85857.505000000005</v>
      </c>
      <c r="AC7" s="345"/>
      <c r="AD7" s="345"/>
      <c r="AE7" s="345"/>
      <c r="AF7" s="345"/>
      <c r="AG7" s="345"/>
      <c r="AH7" s="345">
        <v>158433.72500000001</v>
      </c>
    </row>
    <row r="8" spans="1:34" x14ac:dyDescent="0.25">
      <c r="A8" s="341">
        <v>931105</v>
      </c>
      <c r="B8" s="341" t="s">
        <v>891</v>
      </c>
      <c r="C8" s="341" t="s">
        <v>892</v>
      </c>
      <c r="D8" s="341">
        <v>751680</v>
      </c>
      <c r="E8" s="341" t="s">
        <v>792</v>
      </c>
      <c r="F8" s="341" t="s">
        <v>893</v>
      </c>
      <c r="G8" s="341">
        <v>414343.74</v>
      </c>
      <c r="H8" s="341">
        <v>-0.04</v>
      </c>
      <c r="I8" s="341">
        <f t="shared" si="0"/>
        <v>207171.85</v>
      </c>
      <c r="K8" s="344" t="s">
        <v>833</v>
      </c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>
        <v>270633.53999999998</v>
      </c>
      <c r="AD8" s="345">
        <v>1047207.48</v>
      </c>
      <c r="AE8" s="345">
        <v>371364.64500000002</v>
      </c>
      <c r="AF8" s="345"/>
      <c r="AG8" s="345"/>
      <c r="AH8" s="345">
        <v>1689205.665</v>
      </c>
    </row>
    <row r="9" spans="1:34" x14ac:dyDescent="0.25">
      <c r="A9" s="341">
        <v>931105</v>
      </c>
      <c r="B9" s="341" t="s">
        <v>891</v>
      </c>
      <c r="C9" s="341" t="s">
        <v>892</v>
      </c>
      <c r="D9" s="341">
        <v>752700</v>
      </c>
      <c r="E9" s="341" t="s">
        <v>894</v>
      </c>
      <c r="F9" s="341" t="s">
        <v>893</v>
      </c>
      <c r="G9" s="341">
        <v>2564.14</v>
      </c>
      <c r="H9" s="341">
        <v>18953.43</v>
      </c>
      <c r="I9" s="341">
        <f t="shared" si="0"/>
        <v>10758.785</v>
      </c>
      <c r="K9" s="344" t="s">
        <v>754</v>
      </c>
      <c r="L9" s="345">
        <v>-740</v>
      </c>
      <c r="M9" s="345">
        <v>2715.75</v>
      </c>
      <c r="N9" s="345">
        <v>2</v>
      </c>
      <c r="O9" s="345">
        <v>550</v>
      </c>
      <c r="P9" s="345">
        <v>820</v>
      </c>
      <c r="Q9" s="345">
        <v>34215.949999999997</v>
      </c>
      <c r="R9" s="345"/>
      <c r="S9" s="345"/>
      <c r="T9" s="345">
        <v>1345</v>
      </c>
      <c r="U9" s="345">
        <v>300</v>
      </c>
      <c r="V9" s="345"/>
      <c r="W9" s="345">
        <v>2784.25</v>
      </c>
      <c r="X9" s="345"/>
      <c r="Y9" s="345"/>
      <c r="Z9" s="345">
        <v>4518</v>
      </c>
      <c r="AA9" s="345">
        <v>19975</v>
      </c>
      <c r="AB9" s="345">
        <v>63404.490000000005</v>
      </c>
      <c r="AC9" s="345"/>
      <c r="AD9" s="345"/>
      <c r="AE9" s="345"/>
      <c r="AF9" s="345"/>
      <c r="AG9" s="345"/>
      <c r="AH9" s="345">
        <v>129890.44</v>
      </c>
    </row>
    <row r="10" spans="1:34" x14ac:dyDescent="0.25">
      <c r="A10" s="341">
        <v>931105</v>
      </c>
      <c r="B10" s="341" t="s">
        <v>891</v>
      </c>
      <c r="C10" s="341" t="s">
        <v>892</v>
      </c>
      <c r="D10" s="341">
        <v>754300</v>
      </c>
      <c r="E10" s="341" t="s">
        <v>895</v>
      </c>
      <c r="F10" s="341" t="s">
        <v>893</v>
      </c>
      <c r="G10" s="341">
        <v>0</v>
      </c>
      <c r="H10" s="341">
        <v>2856133</v>
      </c>
      <c r="I10" s="341">
        <f t="shared" si="0"/>
        <v>1428066.5</v>
      </c>
      <c r="K10" s="344" t="s">
        <v>755</v>
      </c>
      <c r="L10" s="345"/>
      <c r="M10" s="345"/>
      <c r="N10" s="345"/>
      <c r="O10" s="345"/>
      <c r="P10" s="345"/>
      <c r="Q10" s="345"/>
      <c r="R10" s="345"/>
      <c r="S10" s="345">
        <v>745</v>
      </c>
      <c r="T10" s="345"/>
      <c r="U10" s="345"/>
      <c r="V10" s="345"/>
      <c r="W10" s="345">
        <v>100210</v>
      </c>
      <c r="X10" s="345"/>
      <c r="Y10" s="345"/>
      <c r="Z10" s="345"/>
      <c r="AA10" s="345">
        <v>98976</v>
      </c>
      <c r="AB10" s="345">
        <v>272820.5</v>
      </c>
      <c r="AC10" s="345"/>
      <c r="AD10" s="345"/>
      <c r="AE10" s="345"/>
      <c r="AF10" s="345"/>
      <c r="AG10" s="345"/>
      <c r="AH10" s="345">
        <v>472751.5</v>
      </c>
    </row>
    <row r="11" spans="1:34" x14ac:dyDescent="0.25">
      <c r="A11" s="341">
        <v>931105</v>
      </c>
      <c r="B11" s="341" t="s">
        <v>891</v>
      </c>
      <c r="C11" s="341" t="s">
        <v>892</v>
      </c>
      <c r="D11" s="341">
        <v>763520</v>
      </c>
      <c r="E11" s="341" t="s">
        <v>896</v>
      </c>
      <c r="F11" s="341" t="s">
        <v>897</v>
      </c>
      <c r="G11" s="341">
        <v>0</v>
      </c>
      <c r="H11" s="341">
        <v>356381.05</v>
      </c>
      <c r="I11" s="341">
        <f t="shared" si="0"/>
        <v>178190.52499999999</v>
      </c>
      <c r="K11" s="344" t="s">
        <v>751</v>
      </c>
      <c r="L11" s="345">
        <v>7549.26</v>
      </c>
      <c r="M11" s="345">
        <v>380.58000000000004</v>
      </c>
      <c r="N11" s="345">
        <v>75.5</v>
      </c>
      <c r="O11" s="345">
        <v>343.54</v>
      </c>
      <c r="P11" s="345">
        <v>13312</v>
      </c>
      <c r="Q11" s="345">
        <v>5490.5749999999998</v>
      </c>
      <c r="R11" s="345">
        <v>0.5</v>
      </c>
      <c r="S11" s="345"/>
      <c r="T11" s="345">
        <v>810.27</v>
      </c>
      <c r="U11" s="345">
        <v>654.44000000000005</v>
      </c>
      <c r="V11" s="345"/>
      <c r="W11" s="345">
        <v>1245.29</v>
      </c>
      <c r="X11" s="345">
        <v>3643</v>
      </c>
      <c r="Y11" s="345">
        <v>-9.875</v>
      </c>
      <c r="Z11" s="345">
        <v>134.13</v>
      </c>
      <c r="AA11" s="345">
        <v>373.40000000000003</v>
      </c>
      <c r="AB11" s="345">
        <v>21712.165000000001</v>
      </c>
      <c r="AC11" s="345">
        <v>6718.5599999999995</v>
      </c>
      <c r="AD11" s="345">
        <v>6588.0349999999999</v>
      </c>
      <c r="AE11" s="345">
        <v>1637.7399999999998</v>
      </c>
      <c r="AF11" s="345">
        <v>18502.55</v>
      </c>
      <c r="AG11" s="345">
        <v>92328.625</v>
      </c>
      <c r="AH11" s="345">
        <v>181490.285</v>
      </c>
    </row>
    <row r="12" spans="1:34" x14ac:dyDescent="0.25">
      <c r="A12" s="341">
        <v>931105</v>
      </c>
      <c r="B12" s="341" t="s">
        <v>891</v>
      </c>
      <c r="C12" s="341" t="s">
        <v>892</v>
      </c>
      <c r="D12" s="341">
        <v>780220</v>
      </c>
      <c r="E12" s="341" t="s">
        <v>898</v>
      </c>
      <c r="F12" s="341" t="s">
        <v>751</v>
      </c>
      <c r="G12" s="341">
        <v>95000</v>
      </c>
      <c r="H12" s="341">
        <v>0</v>
      </c>
      <c r="I12" s="341">
        <f t="shared" si="0"/>
        <v>47500</v>
      </c>
      <c r="K12" s="344" t="s">
        <v>759</v>
      </c>
      <c r="L12" s="345"/>
      <c r="M12" s="345">
        <v>4894</v>
      </c>
      <c r="N12" s="345">
        <v>31804.5</v>
      </c>
      <c r="O12" s="345">
        <v>1657.5</v>
      </c>
      <c r="P12" s="345">
        <v>45064</v>
      </c>
      <c r="Q12" s="345">
        <v>17255</v>
      </c>
      <c r="R12" s="345">
        <v>61.5</v>
      </c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5"/>
      <c r="AF12" s="345"/>
      <c r="AG12" s="345"/>
      <c r="AH12" s="345">
        <v>100736.5</v>
      </c>
    </row>
    <row r="13" spans="1:34" x14ac:dyDescent="0.25">
      <c r="A13" s="341">
        <v>931105</v>
      </c>
      <c r="B13" s="341" t="s">
        <v>891</v>
      </c>
      <c r="C13" s="341" t="s">
        <v>892</v>
      </c>
      <c r="D13" s="341">
        <v>781180</v>
      </c>
      <c r="E13" s="341" t="s">
        <v>800</v>
      </c>
      <c r="F13" s="341" t="s">
        <v>778</v>
      </c>
      <c r="G13" s="341">
        <v>0</v>
      </c>
      <c r="H13" s="341">
        <v>105100</v>
      </c>
      <c r="I13" s="341">
        <f t="shared" si="0"/>
        <v>52550</v>
      </c>
      <c r="K13" s="344" t="s">
        <v>748</v>
      </c>
      <c r="L13" s="345">
        <v>216008.5</v>
      </c>
      <c r="M13" s="345"/>
      <c r="N13" s="345"/>
      <c r="O13" s="345">
        <v>-100</v>
      </c>
      <c r="P13" s="345"/>
      <c r="Q13" s="345"/>
      <c r="R13" s="345"/>
      <c r="S13" s="345">
        <v>925.33</v>
      </c>
      <c r="T13" s="345"/>
      <c r="U13" s="345"/>
      <c r="V13" s="345"/>
      <c r="W13" s="345"/>
      <c r="X13" s="345"/>
      <c r="Y13" s="345"/>
      <c r="Z13" s="345">
        <v>17018.5</v>
      </c>
      <c r="AA13" s="345"/>
      <c r="AB13" s="345"/>
      <c r="AC13" s="345"/>
      <c r="AD13" s="345"/>
      <c r="AE13" s="345"/>
      <c r="AF13" s="345"/>
      <c r="AG13" s="345"/>
      <c r="AH13" s="345">
        <v>233852.33</v>
      </c>
    </row>
    <row r="14" spans="1:34" x14ac:dyDescent="0.25">
      <c r="A14" s="341">
        <v>931105</v>
      </c>
      <c r="B14" s="341" t="s">
        <v>891</v>
      </c>
      <c r="C14" s="341" t="s">
        <v>892</v>
      </c>
      <c r="D14" s="341">
        <v>781320</v>
      </c>
      <c r="E14" s="341" t="s">
        <v>801</v>
      </c>
      <c r="F14" s="341" t="s">
        <v>778</v>
      </c>
      <c r="G14" s="341">
        <v>37199.72</v>
      </c>
      <c r="H14" s="341">
        <v>0</v>
      </c>
      <c r="I14" s="341">
        <f t="shared" si="0"/>
        <v>18599.86</v>
      </c>
      <c r="K14" s="344" t="s">
        <v>834</v>
      </c>
      <c r="L14" s="345">
        <v>330231.94</v>
      </c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>
        <v>330231.94</v>
      </c>
    </row>
    <row r="15" spans="1:34" x14ac:dyDescent="0.25">
      <c r="A15" s="341">
        <v>931105</v>
      </c>
      <c r="B15" s="341" t="s">
        <v>891</v>
      </c>
      <c r="C15" s="341" t="s">
        <v>892</v>
      </c>
      <c r="D15" s="341">
        <v>790020</v>
      </c>
      <c r="E15" s="341" t="s">
        <v>899</v>
      </c>
      <c r="F15" s="341" t="s">
        <v>751</v>
      </c>
      <c r="G15" s="341">
        <v>0</v>
      </c>
      <c r="H15" s="341">
        <v>997455</v>
      </c>
      <c r="I15" s="341">
        <f t="shared" si="0"/>
        <v>498727.5</v>
      </c>
      <c r="K15" s="344" t="s">
        <v>756</v>
      </c>
      <c r="L15" s="345">
        <v>825.5</v>
      </c>
      <c r="M15" s="345"/>
      <c r="N15" s="345"/>
      <c r="O15" s="345"/>
      <c r="P15" s="345"/>
      <c r="Q15" s="345"/>
      <c r="R15" s="345"/>
      <c r="S15" s="345">
        <v>12610.125</v>
      </c>
      <c r="T15" s="345">
        <v>684</v>
      </c>
      <c r="U15" s="345"/>
      <c r="V15" s="345">
        <v>4</v>
      </c>
      <c r="W15" s="345">
        <v>567</v>
      </c>
      <c r="X15" s="345"/>
      <c r="Y15" s="345"/>
      <c r="Z15" s="345">
        <v>1197.5</v>
      </c>
      <c r="AA15" s="345"/>
      <c r="AB15" s="345">
        <v>4082.5</v>
      </c>
      <c r="AC15" s="345"/>
      <c r="AD15" s="345"/>
      <c r="AE15" s="345"/>
      <c r="AF15" s="345"/>
      <c r="AG15" s="345"/>
      <c r="AH15" s="345">
        <v>19970.625</v>
      </c>
    </row>
    <row r="16" spans="1:34" x14ac:dyDescent="0.25">
      <c r="A16" s="341">
        <v>931105</v>
      </c>
      <c r="B16" s="341" t="s">
        <v>891</v>
      </c>
      <c r="C16" s="341" t="s">
        <v>892</v>
      </c>
      <c r="D16" s="341">
        <v>790500</v>
      </c>
      <c r="E16" s="341" t="s">
        <v>900</v>
      </c>
      <c r="F16" s="341" t="s">
        <v>901</v>
      </c>
      <c r="G16" s="341">
        <v>500000</v>
      </c>
      <c r="H16" s="341">
        <v>0</v>
      </c>
      <c r="I16" s="341">
        <f t="shared" si="0"/>
        <v>250000</v>
      </c>
      <c r="K16" s="344" t="s">
        <v>757</v>
      </c>
      <c r="L16" s="345">
        <v>55</v>
      </c>
      <c r="M16" s="345">
        <v>2543.4749999999999</v>
      </c>
      <c r="N16" s="345">
        <v>199.875</v>
      </c>
      <c r="O16" s="345">
        <v>27795.555</v>
      </c>
      <c r="P16" s="345">
        <v>192</v>
      </c>
      <c r="Q16" s="345">
        <v>3</v>
      </c>
      <c r="R16" s="345"/>
      <c r="S16" s="345"/>
      <c r="T16" s="345">
        <v>6156</v>
      </c>
      <c r="U16" s="345">
        <v>7836.5</v>
      </c>
      <c r="V16" s="345"/>
      <c r="W16" s="345">
        <v>18975</v>
      </c>
      <c r="X16" s="345">
        <v>8.5</v>
      </c>
      <c r="Y16" s="345">
        <v>24</v>
      </c>
      <c r="Z16" s="345">
        <v>6525</v>
      </c>
      <c r="AA16" s="345"/>
      <c r="AB16" s="345"/>
      <c r="AC16" s="345"/>
      <c r="AD16" s="345"/>
      <c r="AE16" s="345"/>
      <c r="AF16" s="345"/>
      <c r="AG16" s="345"/>
      <c r="AH16" s="345">
        <v>70313.904999999999</v>
      </c>
    </row>
    <row r="17" spans="1:34" x14ac:dyDescent="0.25">
      <c r="A17" s="341">
        <v>931105</v>
      </c>
      <c r="B17" s="341" t="s">
        <v>891</v>
      </c>
      <c r="C17" s="341" t="s">
        <v>892</v>
      </c>
      <c r="D17" s="341">
        <v>790600</v>
      </c>
      <c r="E17" s="341" t="s">
        <v>902</v>
      </c>
      <c r="F17" s="341" t="s">
        <v>751</v>
      </c>
      <c r="G17" s="341">
        <v>99386.01</v>
      </c>
      <c r="H17" s="341">
        <v>781485.35</v>
      </c>
      <c r="I17" s="341">
        <f t="shared" si="0"/>
        <v>440435.68</v>
      </c>
      <c r="K17" s="344" t="s">
        <v>758</v>
      </c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>
        <v>75</v>
      </c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>
        <v>75</v>
      </c>
    </row>
    <row r="18" spans="1:34" x14ac:dyDescent="0.25">
      <c r="A18" s="341">
        <v>931108</v>
      </c>
      <c r="B18" s="341" t="s">
        <v>903</v>
      </c>
      <c r="C18" s="341" t="s">
        <v>890</v>
      </c>
      <c r="D18" s="341">
        <v>740020</v>
      </c>
      <c r="E18" s="341" t="s">
        <v>799</v>
      </c>
      <c r="F18" s="341" t="s">
        <v>751</v>
      </c>
      <c r="G18" s="341">
        <v>-6026.64</v>
      </c>
      <c r="H18" s="341">
        <v>9782.44</v>
      </c>
      <c r="I18" s="341">
        <f t="shared" si="0"/>
        <v>1877.9</v>
      </c>
      <c r="K18" s="344" t="s">
        <v>763</v>
      </c>
      <c r="L18" s="345">
        <v>554675.4</v>
      </c>
      <c r="M18" s="345">
        <v>11315.305</v>
      </c>
      <c r="N18" s="345">
        <v>35207.875</v>
      </c>
      <c r="O18" s="345">
        <v>109148.73499999999</v>
      </c>
      <c r="P18" s="345">
        <v>59792.5</v>
      </c>
      <c r="Q18" s="345">
        <v>77890.524999999994</v>
      </c>
      <c r="R18" s="345">
        <v>62</v>
      </c>
      <c r="S18" s="345">
        <v>61516.855000000003</v>
      </c>
      <c r="T18" s="345">
        <v>387522.89500000002</v>
      </c>
      <c r="U18" s="345">
        <v>324202.48499999999</v>
      </c>
      <c r="V18" s="345">
        <v>4</v>
      </c>
      <c r="W18" s="345">
        <v>615340.91</v>
      </c>
      <c r="X18" s="345">
        <v>49274</v>
      </c>
      <c r="Y18" s="345">
        <v>5074.5</v>
      </c>
      <c r="Z18" s="345">
        <v>325685.245</v>
      </c>
      <c r="AA18" s="345">
        <v>1841221.44</v>
      </c>
      <c r="AB18" s="345">
        <v>2469500.9950000001</v>
      </c>
      <c r="AC18" s="345">
        <v>284391.09999999998</v>
      </c>
      <c r="AD18" s="345">
        <v>1053795.5149999999</v>
      </c>
      <c r="AE18" s="345">
        <v>373002.38500000001</v>
      </c>
      <c r="AF18" s="345">
        <v>18502.55</v>
      </c>
      <c r="AG18" s="345">
        <v>92328.625</v>
      </c>
      <c r="AH18" s="345">
        <v>8749455.8399999999</v>
      </c>
    </row>
    <row r="19" spans="1:34" ht="15" x14ac:dyDescent="0.25">
      <c r="A19" s="341">
        <v>931108</v>
      </c>
      <c r="B19" s="341" t="s">
        <v>903</v>
      </c>
      <c r="C19" s="341" t="s">
        <v>890</v>
      </c>
      <c r="D19" s="341">
        <v>741000</v>
      </c>
      <c r="E19" s="341" t="s">
        <v>789</v>
      </c>
      <c r="F19" s="341" t="s">
        <v>748</v>
      </c>
      <c r="G19" s="341">
        <v>47900.74</v>
      </c>
      <c r="H19" s="341">
        <v>51965.5</v>
      </c>
      <c r="I19" s="341">
        <f t="shared" si="0"/>
        <v>49933.119999999995</v>
      </c>
      <c r="L19" s="341"/>
    </row>
    <row r="20" spans="1:34" ht="15" x14ac:dyDescent="0.25">
      <c r="A20" s="341">
        <v>931108</v>
      </c>
      <c r="B20" s="341" t="s">
        <v>903</v>
      </c>
      <c r="C20" s="341" t="s">
        <v>890</v>
      </c>
      <c r="D20" s="341">
        <v>777610</v>
      </c>
      <c r="E20" s="341" t="s">
        <v>797</v>
      </c>
      <c r="F20" s="341" t="s">
        <v>758</v>
      </c>
      <c r="G20" s="341">
        <v>12399.8</v>
      </c>
      <c r="H20" s="341">
        <v>19625.78</v>
      </c>
      <c r="I20" s="341">
        <f t="shared" si="0"/>
        <v>16012.789999999999</v>
      </c>
      <c r="L20" s="341"/>
    </row>
    <row r="21" spans="1:34" ht="15" x14ac:dyDescent="0.25">
      <c r="A21" s="341">
        <v>931111</v>
      </c>
      <c r="B21" s="341" t="s">
        <v>904</v>
      </c>
      <c r="C21" s="341" t="s">
        <v>100</v>
      </c>
      <c r="D21" s="341">
        <v>740020</v>
      </c>
      <c r="E21" s="341" t="s">
        <v>799</v>
      </c>
      <c r="F21" s="341" t="s">
        <v>751</v>
      </c>
      <c r="G21" s="341">
        <v>-390.6</v>
      </c>
      <c r="H21" s="341">
        <v>636.20000000000005</v>
      </c>
      <c r="I21" s="341">
        <f t="shared" si="0"/>
        <v>122.80000000000001</v>
      </c>
      <c r="L21" s="341"/>
    </row>
    <row r="22" spans="1:34" ht="15" x14ac:dyDescent="0.25">
      <c r="A22" s="341">
        <v>931116</v>
      </c>
      <c r="B22" s="341" t="s">
        <v>905</v>
      </c>
      <c r="C22" s="341" t="s">
        <v>118</v>
      </c>
      <c r="D22" s="341">
        <v>740020</v>
      </c>
      <c r="E22" s="341" t="s">
        <v>799</v>
      </c>
      <c r="F22" s="341" t="s">
        <v>751</v>
      </c>
      <c r="G22" s="341">
        <v>-4875.67</v>
      </c>
      <c r="H22" s="341">
        <v>7148.15</v>
      </c>
      <c r="I22" s="341">
        <f t="shared" si="0"/>
        <v>1136.2399999999998</v>
      </c>
      <c r="L22" s="341"/>
    </row>
    <row r="23" spans="1:34" ht="15" x14ac:dyDescent="0.25">
      <c r="A23" s="341">
        <v>931116</v>
      </c>
      <c r="B23" s="341" t="s">
        <v>905</v>
      </c>
      <c r="C23" s="341" t="s">
        <v>118</v>
      </c>
      <c r="D23" s="341">
        <v>777520</v>
      </c>
      <c r="E23" s="341" t="s">
        <v>906</v>
      </c>
      <c r="F23" s="341" t="s">
        <v>833</v>
      </c>
      <c r="G23" s="341">
        <v>349750.3</v>
      </c>
      <c r="H23" s="341">
        <v>392978.99</v>
      </c>
      <c r="I23" s="341">
        <f t="shared" si="0"/>
        <v>371364.64500000002</v>
      </c>
      <c r="L23" s="341"/>
    </row>
    <row r="24" spans="1:34" ht="15" x14ac:dyDescent="0.25">
      <c r="A24" s="341">
        <v>931116</v>
      </c>
      <c r="B24" s="341" t="s">
        <v>905</v>
      </c>
      <c r="C24" s="341" t="s">
        <v>118</v>
      </c>
      <c r="D24" s="341">
        <v>781360</v>
      </c>
      <c r="E24" s="341" t="s">
        <v>787</v>
      </c>
      <c r="F24" s="341" t="s">
        <v>778</v>
      </c>
      <c r="G24" s="341">
        <v>0</v>
      </c>
      <c r="H24" s="341">
        <v>1003</v>
      </c>
      <c r="I24" s="341">
        <f t="shared" si="0"/>
        <v>501.5</v>
      </c>
      <c r="L24" s="341"/>
    </row>
    <row r="25" spans="1:34" ht="15" x14ac:dyDescent="0.25">
      <c r="A25" s="341">
        <v>931119</v>
      </c>
      <c r="B25" s="341" t="s">
        <v>907</v>
      </c>
      <c r="C25" s="341" t="s">
        <v>100</v>
      </c>
      <c r="D25" s="341">
        <v>751680</v>
      </c>
      <c r="E25" s="341" t="s">
        <v>792</v>
      </c>
      <c r="F25" s="341" t="s">
        <v>751</v>
      </c>
      <c r="G25" s="341">
        <v>-8750</v>
      </c>
      <c r="H25" s="341">
        <v>0</v>
      </c>
      <c r="I25" s="341">
        <f t="shared" si="0"/>
        <v>-4375</v>
      </c>
      <c r="L25" s="341"/>
    </row>
    <row r="26" spans="1:34" ht="15" x14ac:dyDescent="0.25">
      <c r="A26" s="341">
        <v>931121</v>
      </c>
      <c r="B26" s="341" t="s">
        <v>908</v>
      </c>
      <c r="C26" s="341" t="s">
        <v>892</v>
      </c>
      <c r="D26" s="341">
        <v>740020</v>
      </c>
      <c r="E26" s="341" t="s">
        <v>799</v>
      </c>
      <c r="F26" s="341" t="s">
        <v>751</v>
      </c>
      <c r="G26" s="341">
        <v>-2027.08</v>
      </c>
      <c r="H26" s="341">
        <v>3258.73</v>
      </c>
      <c r="I26" s="341">
        <f t="shared" si="0"/>
        <v>615.82500000000005</v>
      </c>
      <c r="L26" s="341"/>
    </row>
    <row r="27" spans="1:34" ht="15" x14ac:dyDescent="0.25">
      <c r="A27" s="341">
        <v>931121</v>
      </c>
      <c r="B27" s="341" t="s">
        <v>908</v>
      </c>
      <c r="C27" s="341" t="s">
        <v>892</v>
      </c>
      <c r="D27" s="341">
        <v>754300</v>
      </c>
      <c r="E27" s="341" t="s">
        <v>895</v>
      </c>
      <c r="F27" s="341" t="s">
        <v>893</v>
      </c>
      <c r="G27" s="341">
        <v>1117343.26</v>
      </c>
      <c r="H27" s="341">
        <v>260300.48</v>
      </c>
      <c r="I27" s="341">
        <f t="shared" si="0"/>
        <v>688821.87</v>
      </c>
      <c r="L27" s="341"/>
    </row>
    <row r="28" spans="1:34" ht="15" x14ac:dyDescent="0.25">
      <c r="A28" s="341">
        <v>931122</v>
      </c>
      <c r="B28" s="341" t="s">
        <v>909</v>
      </c>
      <c r="C28" s="341" t="s">
        <v>892</v>
      </c>
      <c r="D28" s="341">
        <v>740020</v>
      </c>
      <c r="E28" s="341" t="s">
        <v>799</v>
      </c>
      <c r="F28" s="341" t="s">
        <v>751</v>
      </c>
      <c r="G28" s="341">
        <v>-20200.77</v>
      </c>
      <c r="H28" s="341">
        <v>22661.77</v>
      </c>
      <c r="I28" s="341">
        <f t="shared" si="0"/>
        <v>1230.5</v>
      </c>
      <c r="L28" s="341"/>
    </row>
    <row r="29" spans="1:34" ht="15" x14ac:dyDescent="0.25">
      <c r="A29" s="341">
        <v>931150</v>
      </c>
      <c r="B29" s="341" t="s">
        <v>910</v>
      </c>
      <c r="C29" s="341" t="s">
        <v>117</v>
      </c>
      <c r="D29" s="341">
        <v>740020</v>
      </c>
      <c r="E29" s="341" t="s">
        <v>799</v>
      </c>
      <c r="F29" s="341" t="s">
        <v>751</v>
      </c>
      <c r="G29" s="341">
        <v>-2377.27</v>
      </c>
      <c r="H29" s="341">
        <v>-1885.13</v>
      </c>
      <c r="I29" s="341">
        <f t="shared" si="0"/>
        <v>-2131.1999999999998</v>
      </c>
      <c r="L29" s="341"/>
    </row>
    <row r="30" spans="1:34" ht="15" x14ac:dyDescent="0.25">
      <c r="A30" s="341">
        <v>931150</v>
      </c>
      <c r="B30" s="341" t="s">
        <v>910</v>
      </c>
      <c r="C30" s="341" t="s">
        <v>117</v>
      </c>
      <c r="D30" s="341">
        <v>777520</v>
      </c>
      <c r="E30" s="341" t="s">
        <v>906</v>
      </c>
      <c r="F30" s="341" t="s">
        <v>833</v>
      </c>
      <c r="G30" s="341">
        <v>925600.05</v>
      </c>
      <c r="H30" s="341">
        <v>1168814.9099999999</v>
      </c>
      <c r="I30" s="341">
        <f t="shared" si="0"/>
        <v>1047207.48</v>
      </c>
      <c r="L30" s="341"/>
    </row>
    <row r="31" spans="1:34" ht="15" x14ac:dyDescent="0.25">
      <c r="A31" s="341">
        <v>931150</v>
      </c>
      <c r="B31" s="341" t="s">
        <v>910</v>
      </c>
      <c r="C31" s="341" t="s">
        <v>117</v>
      </c>
      <c r="D31" s="341">
        <v>781320</v>
      </c>
      <c r="E31" s="341" t="s">
        <v>801</v>
      </c>
      <c r="F31" s="341" t="s">
        <v>778</v>
      </c>
      <c r="G31" s="341">
        <v>0</v>
      </c>
      <c r="H31" s="341">
        <v>4938.47</v>
      </c>
      <c r="I31" s="341">
        <f t="shared" si="0"/>
        <v>2469.2350000000001</v>
      </c>
      <c r="L31" s="341"/>
    </row>
    <row r="32" spans="1:34" ht="15" x14ac:dyDescent="0.25">
      <c r="A32" s="341">
        <v>931150</v>
      </c>
      <c r="B32" s="341" t="s">
        <v>910</v>
      </c>
      <c r="C32" s="341" t="s">
        <v>117</v>
      </c>
      <c r="D32" s="341">
        <v>790040</v>
      </c>
      <c r="E32" s="341" t="s">
        <v>802</v>
      </c>
      <c r="F32" s="341" t="s">
        <v>778</v>
      </c>
      <c r="G32" s="341">
        <v>0</v>
      </c>
      <c r="H32" s="341">
        <v>12500</v>
      </c>
      <c r="I32" s="341">
        <f t="shared" si="0"/>
        <v>6250</v>
      </c>
      <c r="L32" s="341"/>
    </row>
    <row r="33" spans="1:12" ht="15" x14ac:dyDescent="0.25">
      <c r="A33" s="341">
        <v>931160</v>
      </c>
      <c r="B33" s="341" t="s">
        <v>911</v>
      </c>
      <c r="C33" s="341" t="s">
        <v>832</v>
      </c>
      <c r="D33" s="341">
        <v>740020</v>
      </c>
      <c r="E33" s="341" t="s">
        <v>799</v>
      </c>
      <c r="F33" s="341" t="s">
        <v>751</v>
      </c>
      <c r="G33" s="341">
        <v>-5009.1000000000004</v>
      </c>
      <c r="H33" s="341">
        <v>8701.5499999999993</v>
      </c>
      <c r="I33" s="341">
        <f t="shared" si="0"/>
        <v>1846.2249999999995</v>
      </c>
      <c r="L33" s="341"/>
    </row>
    <row r="34" spans="1:12" ht="15" x14ac:dyDescent="0.25">
      <c r="A34" s="341">
        <v>931160</v>
      </c>
      <c r="B34" s="341" t="s">
        <v>911</v>
      </c>
      <c r="C34" s="341" t="s">
        <v>832</v>
      </c>
      <c r="D34" s="341">
        <v>755190</v>
      </c>
      <c r="E34" s="341" t="s">
        <v>912</v>
      </c>
      <c r="F34" s="341" t="s">
        <v>751</v>
      </c>
      <c r="G34" s="341">
        <v>93112.51</v>
      </c>
      <c r="H34" s="341">
        <v>87852.29</v>
      </c>
      <c r="I34" s="341">
        <f t="shared" si="0"/>
        <v>90482.4</v>
      </c>
      <c r="L34" s="341"/>
    </row>
    <row r="35" spans="1:12" ht="15" x14ac:dyDescent="0.25">
      <c r="A35" s="341">
        <v>931170</v>
      </c>
      <c r="B35" s="341" t="s">
        <v>913</v>
      </c>
      <c r="C35" s="341" t="s">
        <v>116</v>
      </c>
      <c r="D35" s="341">
        <v>740020</v>
      </c>
      <c r="E35" s="341" t="s">
        <v>799</v>
      </c>
      <c r="F35" s="341" t="s">
        <v>751</v>
      </c>
      <c r="G35" s="341">
        <v>-9472.16</v>
      </c>
      <c r="H35" s="341">
        <v>21656.76</v>
      </c>
      <c r="I35" s="341">
        <f t="shared" si="0"/>
        <v>6092.2999999999993</v>
      </c>
      <c r="L35" s="341"/>
    </row>
    <row r="36" spans="1:12" ht="15" x14ac:dyDescent="0.25">
      <c r="A36" s="341">
        <v>931170</v>
      </c>
      <c r="B36" s="341" t="s">
        <v>913</v>
      </c>
      <c r="C36" s="341" t="s">
        <v>116</v>
      </c>
      <c r="D36" s="341">
        <v>777520</v>
      </c>
      <c r="E36" s="341" t="s">
        <v>906</v>
      </c>
      <c r="F36" s="341" t="s">
        <v>833</v>
      </c>
      <c r="G36" s="341">
        <v>0</v>
      </c>
      <c r="H36" s="341">
        <v>18563</v>
      </c>
      <c r="I36" s="341">
        <f t="shared" si="0"/>
        <v>9281.5</v>
      </c>
      <c r="L36" s="341"/>
    </row>
    <row r="37" spans="1:12" ht="15" x14ac:dyDescent="0.25">
      <c r="A37" s="341">
        <v>931170</v>
      </c>
      <c r="B37" s="341" t="s">
        <v>913</v>
      </c>
      <c r="C37" s="341" t="s">
        <v>116</v>
      </c>
      <c r="D37" s="341">
        <v>778280</v>
      </c>
      <c r="E37" s="341" t="s">
        <v>914</v>
      </c>
      <c r="F37" s="341" t="s">
        <v>833</v>
      </c>
      <c r="G37" s="341">
        <v>0</v>
      </c>
      <c r="H37" s="341">
        <v>2704.08</v>
      </c>
      <c r="I37" s="341">
        <f t="shared" si="0"/>
        <v>1352.04</v>
      </c>
      <c r="L37" s="341"/>
    </row>
    <row r="38" spans="1:12" ht="15" x14ac:dyDescent="0.25">
      <c r="A38" s="341">
        <v>931170</v>
      </c>
      <c r="B38" s="341" t="s">
        <v>913</v>
      </c>
      <c r="C38" s="341" t="s">
        <v>116</v>
      </c>
      <c r="D38" s="341">
        <v>790500</v>
      </c>
      <c r="E38" s="341" t="s">
        <v>900</v>
      </c>
      <c r="F38" s="341" t="s">
        <v>901</v>
      </c>
      <c r="G38" s="341">
        <v>590000</v>
      </c>
      <c r="H38" s="341">
        <v>580000</v>
      </c>
      <c r="I38" s="341">
        <f t="shared" si="0"/>
        <v>585000</v>
      </c>
      <c r="L38" s="341"/>
    </row>
    <row r="39" spans="1:12" ht="15" x14ac:dyDescent="0.25">
      <c r="A39" s="341">
        <v>931170</v>
      </c>
      <c r="B39" s="341" t="s">
        <v>913</v>
      </c>
      <c r="C39" s="341" t="s">
        <v>116</v>
      </c>
      <c r="D39" s="341">
        <v>790600</v>
      </c>
      <c r="E39" s="341" t="s">
        <v>902</v>
      </c>
      <c r="F39" s="341" t="s">
        <v>833</v>
      </c>
      <c r="G39" s="341">
        <v>260000</v>
      </c>
      <c r="H39" s="341">
        <v>260000</v>
      </c>
      <c r="I39" s="341">
        <f t="shared" si="0"/>
        <v>260000</v>
      </c>
      <c r="L39" s="341"/>
    </row>
    <row r="40" spans="1:12" ht="15" x14ac:dyDescent="0.25">
      <c r="A40" s="341">
        <v>931171</v>
      </c>
      <c r="B40" s="341" t="s">
        <v>915</v>
      </c>
      <c r="C40" s="341" t="s">
        <v>116</v>
      </c>
      <c r="D40" s="341">
        <v>741020</v>
      </c>
      <c r="E40" s="341" t="s">
        <v>772</v>
      </c>
      <c r="F40" s="341" t="s">
        <v>752</v>
      </c>
      <c r="G40" s="341">
        <v>2555</v>
      </c>
      <c r="H40" s="341">
        <v>1891</v>
      </c>
      <c r="I40" s="341">
        <f t="shared" si="0"/>
        <v>2223</v>
      </c>
      <c r="L40" s="341"/>
    </row>
    <row r="41" spans="1:12" ht="15" x14ac:dyDescent="0.25">
      <c r="A41" s="341">
        <v>931171</v>
      </c>
      <c r="B41" s="341" t="s">
        <v>915</v>
      </c>
      <c r="C41" s="341" t="s">
        <v>116</v>
      </c>
      <c r="D41" s="341">
        <v>774810</v>
      </c>
      <c r="E41" s="341" t="s">
        <v>784</v>
      </c>
      <c r="F41" s="341" t="s">
        <v>751</v>
      </c>
      <c r="G41" s="341">
        <v>350</v>
      </c>
      <c r="H41" s="341">
        <v>0</v>
      </c>
      <c r="I41" s="341">
        <f t="shared" si="0"/>
        <v>175</v>
      </c>
      <c r="L41" s="341"/>
    </row>
    <row r="42" spans="1:12" ht="15" x14ac:dyDescent="0.25">
      <c r="A42" s="341">
        <v>931173</v>
      </c>
      <c r="B42" s="341" t="s">
        <v>916</v>
      </c>
      <c r="C42" s="341" t="s">
        <v>116</v>
      </c>
      <c r="D42" s="341">
        <v>741020</v>
      </c>
      <c r="E42" s="341" t="s">
        <v>772</v>
      </c>
      <c r="F42" s="341" t="s">
        <v>752</v>
      </c>
      <c r="G42" s="341">
        <v>6681</v>
      </c>
      <c r="H42" s="341">
        <v>2951</v>
      </c>
      <c r="I42" s="341">
        <f t="shared" si="0"/>
        <v>4816</v>
      </c>
      <c r="L42" s="341"/>
    </row>
    <row r="43" spans="1:12" ht="15" x14ac:dyDescent="0.25">
      <c r="A43" s="341">
        <v>931173</v>
      </c>
      <c r="B43" s="341" t="s">
        <v>916</v>
      </c>
      <c r="C43" s="341" t="s">
        <v>116</v>
      </c>
      <c r="D43" s="341">
        <v>774810</v>
      </c>
      <c r="E43" s="341" t="s">
        <v>784</v>
      </c>
      <c r="F43" s="341" t="s">
        <v>751</v>
      </c>
      <c r="G43" s="341">
        <v>0</v>
      </c>
      <c r="H43" s="341">
        <v>385</v>
      </c>
      <c r="I43" s="341">
        <f t="shared" si="0"/>
        <v>192.5</v>
      </c>
      <c r="L43" s="341"/>
    </row>
    <row r="44" spans="1:12" ht="15" x14ac:dyDescent="0.25">
      <c r="A44" s="341">
        <v>931173</v>
      </c>
      <c r="B44" s="341" t="s">
        <v>916</v>
      </c>
      <c r="C44" s="341" t="s">
        <v>116</v>
      </c>
      <c r="D44" s="341">
        <v>781120</v>
      </c>
      <c r="E44" s="341" t="s">
        <v>883</v>
      </c>
      <c r="F44" s="341" t="s">
        <v>751</v>
      </c>
      <c r="G44" s="341">
        <v>0</v>
      </c>
      <c r="H44" s="341">
        <v>17.52</v>
      </c>
      <c r="I44" s="341">
        <f t="shared" si="0"/>
        <v>8.76</v>
      </c>
      <c r="L44" s="341"/>
    </row>
    <row r="45" spans="1:12" ht="15" x14ac:dyDescent="0.25">
      <c r="A45" s="341">
        <v>931173</v>
      </c>
      <c r="B45" s="341" t="s">
        <v>916</v>
      </c>
      <c r="C45" s="341" t="s">
        <v>116</v>
      </c>
      <c r="D45" s="341">
        <v>781220</v>
      </c>
      <c r="E45" s="341" t="s">
        <v>779</v>
      </c>
      <c r="F45" s="341" t="s">
        <v>778</v>
      </c>
      <c r="G45" s="341">
        <v>500</v>
      </c>
      <c r="H45" s="341">
        <v>0</v>
      </c>
      <c r="I45" s="341">
        <f t="shared" si="0"/>
        <v>250</v>
      </c>
      <c r="L45" s="341"/>
    </row>
    <row r="46" spans="1:12" ht="15" x14ac:dyDescent="0.25">
      <c r="A46" s="341">
        <v>931180</v>
      </c>
      <c r="B46" s="341" t="s">
        <v>917</v>
      </c>
      <c r="C46" s="341" t="s">
        <v>812</v>
      </c>
      <c r="D46" s="341">
        <v>740020</v>
      </c>
      <c r="E46" s="341" t="s">
        <v>799</v>
      </c>
      <c r="F46" s="341" t="s">
        <v>751</v>
      </c>
      <c r="G46" s="341">
        <v>-1800.22</v>
      </c>
      <c r="H46" s="341">
        <v>2929.39</v>
      </c>
      <c r="I46" s="341">
        <f t="shared" si="0"/>
        <v>564.58499999999992</v>
      </c>
      <c r="L46" s="341"/>
    </row>
    <row r="47" spans="1:12" ht="15" x14ac:dyDescent="0.25">
      <c r="A47" s="341">
        <v>931183</v>
      </c>
      <c r="B47" s="341" t="s">
        <v>918</v>
      </c>
      <c r="C47" s="341" t="s">
        <v>812</v>
      </c>
      <c r="D47" s="341">
        <v>741020</v>
      </c>
      <c r="E47" s="341" t="s">
        <v>772</v>
      </c>
      <c r="F47" s="341" t="s">
        <v>752</v>
      </c>
      <c r="G47" s="341">
        <v>10.4</v>
      </c>
      <c r="H47" s="341">
        <v>0</v>
      </c>
      <c r="I47" s="341">
        <f t="shared" si="0"/>
        <v>5.2</v>
      </c>
      <c r="L47" s="341"/>
    </row>
    <row r="48" spans="1:12" ht="15" x14ac:dyDescent="0.25">
      <c r="A48" s="341">
        <v>931183</v>
      </c>
      <c r="B48" s="341" t="s">
        <v>918</v>
      </c>
      <c r="C48" s="341" t="s">
        <v>812</v>
      </c>
      <c r="D48" s="341">
        <v>741080</v>
      </c>
      <c r="E48" s="341" t="s">
        <v>783</v>
      </c>
      <c r="F48" s="341" t="s">
        <v>751</v>
      </c>
      <c r="G48" s="341">
        <v>400</v>
      </c>
      <c r="H48" s="341">
        <v>3200</v>
      </c>
      <c r="I48" s="341">
        <f t="shared" si="0"/>
        <v>1800</v>
      </c>
      <c r="L48" s="341"/>
    </row>
    <row r="49" spans="1:12" ht="15" x14ac:dyDescent="0.25">
      <c r="A49" s="341">
        <v>931183</v>
      </c>
      <c r="B49" s="341" t="s">
        <v>918</v>
      </c>
      <c r="C49" s="341" t="s">
        <v>812</v>
      </c>
      <c r="D49" s="341">
        <v>776760</v>
      </c>
      <c r="E49" s="341" t="s">
        <v>786</v>
      </c>
      <c r="F49" s="341" t="s">
        <v>834</v>
      </c>
      <c r="G49" s="341">
        <v>361595.51</v>
      </c>
      <c r="H49" s="341">
        <v>298868.37</v>
      </c>
      <c r="I49" s="341">
        <f t="shared" si="0"/>
        <v>330231.94</v>
      </c>
      <c r="L49" s="341"/>
    </row>
    <row r="50" spans="1:12" ht="15" x14ac:dyDescent="0.25">
      <c r="A50" s="341">
        <v>931183</v>
      </c>
      <c r="B50" s="341" t="s">
        <v>918</v>
      </c>
      <c r="C50" s="341" t="s">
        <v>812</v>
      </c>
      <c r="D50" s="341">
        <v>781120</v>
      </c>
      <c r="E50" s="341" t="s">
        <v>883</v>
      </c>
      <c r="F50" s="341" t="s">
        <v>751</v>
      </c>
      <c r="G50" s="341">
        <v>0</v>
      </c>
      <c r="H50" s="341">
        <v>563.59</v>
      </c>
      <c r="I50" s="341">
        <f t="shared" si="0"/>
        <v>281.79500000000002</v>
      </c>
      <c r="L50" s="341"/>
    </row>
    <row r="51" spans="1:12" ht="15" x14ac:dyDescent="0.25">
      <c r="A51" s="341">
        <v>931183</v>
      </c>
      <c r="B51" s="341" t="s">
        <v>918</v>
      </c>
      <c r="C51" s="341" t="s">
        <v>812</v>
      </c>
      <c r="D51" s="341">
        <v>781360</v>
      </c>
      <c r="E51" s="341" t="s">
        <v>787</v>
      </c>
      <c r="F51" s="341" t="s">
        <v>778</v>
      </c>
      <c r="G51" s="341">
        <v>0</v>
      </c>
      <c r="H51" s="341">
        <v>7105.76</v>
      </c>
      <c r="I51" s="341">
        <f t="shared" si="0"/>
        <v>3552.88</v>
      </c>
      <c r="L51" s="341"/>
    </row>
    <row r="52" spans="1:12" ht="15" x14ac:dyDescent="0.25">
      <c r="A52" s="341">
        <v>931205</v>
      </c>
      <c r="B52" s="341" t="s">
        <v>864</v>
      </c>
      <c r="C52" s="341" t="s">
        <v>812</v>
      </c>
      <c r="D52" s="341">
        <v>741000</v>
      </c>
      <c r="E52" s="341" t="s">
        <v>789</v>
      </c>
      <c r="F52" s="341" t="s">
        <v>748</v>
      </c>
      <c r="G52" s="341">
        <v>171289</v>
      </c>
      <c r="H52" s="341">
        <v>194427</v>
      </c>
      <c r="I52" s="341">
        <f t="shared" si="0"/>
        <v>182858</v>
      </c>
      <c r="L52" s="341"/>
    </row>
    <row r="53" spans="1:12" ht="15" x14ac:dyDescent="0.25">
      <c r="A53" s="341">
        <v>931205</v>
      </c>
      <c r="B53" s="341" t="s">
        <v>864</v>
      </c>
      <c r="C53" s="341" t="s">
        <v>812</v>
      </c>
      <c r="D53" s="341">
        <v>741020</v>
      </c>
      <c r="E53" s="341" t="s">
        <v>772</v>
      </c>
      <c r="F53" s="341" t="s">
        <v>752</v>
      </c>
      <c r="G53" s="341">
        <v>0</v>
      </c>
      <c r="H53" s="341">
        <v>1480</v>
      </c>
      <c r="I53" s="341">
        <f t="shared" si="0"/>
        <v>740</v>
      </c>
      <c r="L53" s="341"/>
    </row>
    <row r="54" spans="1:12" ht="15" x14ac:dyDescent="0.25">
      <c r="A54" s="341">
        <v>931205</v>
      </c>
      <c r="B54" s="341" t="s">
        <v>864</v>
      </c>
      <c r="C54" s="341" t="s">
        <v>812</v>
      </c>
      <c r="D54" s="341">
        <v>741320</v>
      </c>
      <c r="E54" s="341" t="s">
        <v>773</v>
      </c>
      <c r="F54" s="341" t="s">
        <v>751</v>
      </c>
      <c r="G54" s="341">
        <v>0</v>
      </c>
      <c r="H54" s="341">
        <v>2700</v>
      </c>
      <c r="I54" s="341">
        <f t="shared" si="0"/>
        <v>1350</v>
      </c>
      <c r="L54" s="341"/>
    </row>
    <row r="55" spans="1:12" ht="15" x14ac:dyDescent="0.25">
      <c r="A55" s="341">
        <v>931205</v>
      </c>
      <c r="B55" s="341" t="s">
        <v>864</v>
      </c>
      <c r="C55" s="341" t="s">
        <v>812</v>
      </c>
      <c r="D55" s="341">
        <v>776710</v>
      </c>
      <c r="E55" s="341" t="s">
        <v>774</v>
      </c>
      <c r="F55" s="341" t="s">
        <v>754</v>
      </c>
      <c r="G55" s="341">
        <v>0</v>
      </c>
      <c r="H55" s="341">
        <v>-1480</v>
      </c>
      <c r="I55" s="341">
        <f t="shared" si="0"/>
        <v>-740</v>
      </c>
      <c r="L55" s="341"/>
    </row>
    <row r="56" spans="1:12" ht="15" x14ac:dyDescent="0.25">
      <c r="A56" s="341">
        <v>931205</v>
      </c>
      <c r="B56" s="341" t="s">
        <v>864</v>
      </c>
      <c r="C56" s="341" t="s">
        <v>812</v>
      </c>
      <c r="D56" s="341">
        <v>776760</v>
      </c>
      <c r="E56" s="341" t="s">
        <v>786</v>
      </c>
      <c r="F56" s="341" t="s">
        <v>756</v>
      </c>
      <c r="G56" s="341">
        <v>0</v>
      </c>
      <c r="H56" s="341">
        <v>1651</v>
      </c>
      <c r="I56" s="341">
        <f t="shared" si="0"/>
        <v>825.5</v>
      </c>
      <c r="L56" s="341"/>
    </row>
    <row r="57" spans="1:12" ht="15" x14ac:dyDescent="0.25">
      <c r="A57" s="341">
        <v>931205</v>
      </c>
      <c r="B57" s="341" t="s">
        <v>864</v>
      </c>
      <c r="C57" s="341" t="s">
        <v>812</v>
      </c>
      <c r="D57" s="341">
        <v>778150</v>
      </c>
      <c r="E57" s="341" t="s">
        <v>919</v>
      </c>
      <c r="F57" s="341" t="s">
        <v>748</v>
      </c>
      <c r="G57" s="341">
        <v>8378</v>
      </c>
      <c r="H57" s="341">
        <v>5323</v>
      </c>
      <c r="I57" s="341">
        <f t="shared" si="0"/>
        <v>6850.5</v>
      </c>
      <c r="L57" s="341"/>
    </row>
    <row r="58" spans="1:12" ht="15" x14ac:dyDescent="0.25">
      <c r="A58" s="341">
        <v>931205</v>
      </c>
      <c r="B58" s="341" t="s">
        <v>864</v>
      </c>
      <c r="C58" s="341" t="s">
        <v>812</v>
      </c>
      <c r="D58" s="341">
        <v>780160</v>
      </c>
      <c r="E58" s="341" t="s">
        <v>776</v>
      </c>
      <c r="F58" s="341" t="s">
        <v>757</v>
      </c>
      <c r="G58" s="341">
        <v>0</v>
      </c>
      <c r="H58" s="341">
        <v>110</v>
      </c>
      <c r="I58" s="341">
        <f t="shared" si="0"/>
        <v>55</v>
      </c>
      <c r="L58" s="341"/>
    </row>
    <row r="59" spans="1:12" ht="15" x14ac:dyDescent="0.25">
      <c r="A59" s="341">
        <v>931235</v>
      </c>
      <c r="B59" s="341" t="s">
        <v>920</v>
      </c>
      <c r="C59" s="341" t="s">
        <v>890</v>
      </c>
      <c r="D59" s="341">
        <v>700020</v>
      </c>
      <c r="E59" s="341" t="s">
        <v>921</v>
      </c>
      <c r="F59" s="341" t="s">
        <v>132</v>
      </c>
      <c r="G59" s="341">
        <v>5879840.1100000003</v>
      </c>
      <c r="H59" s="341">
        <v>6408259.6600000001</v>
      </c>
      <c r="I59" s="341">
        <f t="shared" si="0"/>
        <v>6144049.8849999998</v>
      </c>
      <c r="L59" s="341"/>
    </row>
    <row r="60" spans="1:12" ht="15" x14ac:dyDescent="0.25">
      <c r="A60" s="341">
        <v>931235</v>
      </c>
      <c r="B60" s="341" t="s">
        <v>920</v>
      </c>
      <c r="C60" s="341" t="s">
        <v>890</v>
      </c>
      <c r="D60" s="341">
        <v>701020</v>
      </c>
      <c r="E60" s="341" t="s">
        <v>922</v>
      </c>
      <c r="F60" s="341" t="s">
        <v>132</v>
      </c>
      <c r="G60" s="341">
        <v>281534.95</v>
      </c>
      <c r="H60" s="341">
        <v>286854.7</v>
      </c>
      <c r="I60" s="341">
        <f t="shared" si="0"/>
        <v>284194.82500000001</v>
      </c>
      <c r="L60" s="341"/>
    </row>
    <row r="61" spans="1:12" ht="15" x14ac:dyDescent="0.25">
      <c r="A61" s="341">
        <v>931235</v>
      </c>
      <c r="B61" s="341" t="s">
        <v>920</v>
      </c>
      <c r="C61" s="341" t="s">
        <v>890</v>
      </c>
      <c r="D61" s="341">
        <v>703000</v>
      </c>
      <c r="E61" s="341" t="s">
        <v>923</v>
      </c>
      <c r="F61" s="341" t="s">
        <v>132</v>
      </c>
      <c r="G61" s="341">
        <v>4510.12</v>
      </c>
      <c r="H61" s="341">
        <v>20482.169999999998</v>
      </c>
      <c r="I61" s="341">
        <f t="shared" si="0"/>
        <v>12496.144999999999</v>
      </c>
      <c r="L61" s="341"/>
    </row>
    <row r="62" spans="1:12" ht="15" x14ac:dyDescent="0.25">
      <c r="A62" s="341">
        <v>931235</v>
      </c>
      <c r="B62" s="341" t="s">
        <v>920</v>
      </c>
      <c r="C62" s="341" t="s">
        <v>890</v>
      </c>
      <c r="D62" s="341">
        <v>704000</v>
      </c>
      <c r="E62" s="341" t="s">
        <v>924</v>
      </c>
      <c r="F62" s="341" t="s">
        <v>132</v>
      </c>
      <c r="G62" s="341">
        <v>62039.91</v>
      </c>
      <c r="H62" s="341">
        <v>257603.65</v>
      </c>
      <c r="I62" s="341">
        <f t="shared" si="0"/>
        <v>159821.78</v>
      </c>
      <c r="L62" s="341"/>
    </row>
    <row r="63" spans="1:12" ht="15" x14ac:dyDescent="0.25">
      <c r="A63" s="341">
        <v>931235</v>
      </c>
      <c r="B63" s="341" t="s">
        <v>920</v>
      </c>
      <c r="C63" s="341" t="s">
        <v>890</v>
      </c>
      <c r="D63" s="341">
        <v>705000</v>
      </c>
      <c r="E63" s="341" t="s">
        <v>925</v>
      </c>
      <c r="F63" s="341" t="s">
        <v>132</v>
      </c>
      <c r="G63" s="341">
        <v>93877.97</v>
      </c>
      <c r="H63" s="341">
        <v>63266.559999999998</v>
      </c>
      <c r="I63" s="341">
        <f t="shared" si="0"/>
        <v>78572.264999999999</v>
      </c>
      <c r="L63" s="341"/>
    </row>
    <row r="64" spans="1:12" ht="15" x14ac:dyDescent="0.25">
      <c r="A64" s="341">
        <v>931235</v>
      </c>
      <c r="B64" s="341" t="s">
        <v>920</v>
      </c>
      <c r="C64" s="341" t="s">
        <v>890</v>
      </c>
      <c r="D64" s="341">
        <v>715070</v>
      </c>
      <c r="E64" s="341" t="s">
        <v>926</v>
      </c>
      <c r="F64" s="341" t="s">
        <v>132</v>
      </c>
      <c r="G64" s="341">
        <v>546922.46</v>
      </c>
      <c r="H64" s="341">
        <v>1079014.44</v>
      </c>
      <c r="I64" s="341">
        <f t="shared" si="0"/>
        <v>812968.45</v>
      </c>
      <c r="L64" s="341"/>
    </row>
    <row r="65" spans="1:12" ht="15" x14ac:dyDescent="0.25">
      <c r="A65" s="341">
        <v>931235</v>
      </c>
      <c r="B65" s="341" t="s">
        <v>920</v>
      </c>
      <c r="C65" s="341" t="s">
        <v>890</v>
      </c>
      <c r="D65" s="341">
        <v>740020</v>
      </c>
      <c r="E65" s="341" t="s">
        <v>799</v>
      </c>
      <c r="F65" s="341" t="s">
        <v>751</v>
      </c>
      <c r="G65" s="341">
        <v>470.28</v>
      </c>
      <c r="H65" s="341">
        <v>207616.45</v>
      </c>
      <c r="I65" s="341">
        <f t="shared" si="0"/>
        <v>104043.36500000001</v>
      </c>
      <c r="L65" s="341"/>
    </row>
    <row r="66" spans="1:12" ht="15" x14ac:dyDescent="0.25">
      <c r="A66" s="341">
        <v>931235</v>
      </c>
      <c r="B66" s="341" t="s">
        <v>920</v>
      </c>
      <c r="C66" s="341" t="s">
        <v>890</v>
      </c>
      <c r="D66" s="341">
        <v>741000</v>
      </c>
      <c r="E66" s="341" t="s">
        <v>789</v>
      </c>
      <c r="F66" s="341" t="s">
        <v>748</v>
      </c>
      <c r="G66" s="341">
        <v>1000</v>
      </c>
      <c r="H66" s="341">
        <v>4974.5</v>
      </c>
      <c r="I66" s="341">
        <f t="shared" si="0"/>
        <v>2987.25</v>
      </c>
      <c r="L66" s="341"/>
    </row>
    <row r="67" spans="1:12" ht="15" x14ac:dyDescent="0.25">
      <c r="A67" s="341">
        <v>931235</v>
      </c>
      <c r="B67" s="341" t="s">
        <v>920</v>
      </c>
      <c r="C67" s="341" t="s">
        <v>890</v>
      </c>
      <c r="D67" s="341">
        <v>741010</v>
      </c>
      <c r="E67" s="341" t="s">
        <v>769</v>
      </c>
      <c r="F67" s="341" t="s">
        <v>751</v>
      </c>
      <c r="G67" s="341">
        <v>166000</v>
      </c>
      <c r="H67" s="341">
        <v>211821.88</v>
      </c>
      <c r="I67" s="341">
        <f t="shared" ref="I67:I130" si="1">AVERAGE(G67:H67)</f>
        <v>188910.94</v>
      </c>
      <c r="L67" s="341"/>
    </row>
    <row r="68" spans="1:12" ht="15" x14ac:dyDescent="0.25">
      <c r="A68" s="341">
        <v>931235</v>
      </c>
      <c r="B68" s="341" t="s">
        <v>920</v>
      </c>
      <c r="C68" s="341" t="s">
        <v>890</v>
      </c>
      <c r="D68" s="341">
        <v>741260</v>
      </c>
      <c r="E68" s="341" t="s">
        <v>927</v>
      </c>
      <c r="F68" s="341" t="s">
        <v>748</v>
      </c>
      <c r="G68" s="341">
        <v>586.79999999999995</v>
      </c>
      <c r="H68" s="341">
        <v>1486.8</v>
      </c>
      <c r="I68" s="341">
        <f t="shared" si="1"/>
        <v>1036.8</v>
      </c>
      <c r="L68" s="341"/>
    </row>
    <row r="69" spans="1:12" ht="15" x14ac:dyDescent="0.25">
      <c r="A69" s="341">
        <v>931235</v>
      </c>
      <c r="B69" s="341" t="s">
        <v>920</v>
      </c>
      <c r="C69" s="341" t="s">
        <v>890</v>
      </c>
      <c r="D69" s="341">
        <v>752800</v>
      </c>
      <c r="E69" s="341" t="s">
        <v>928</v>
      </c>
      <c r="F69" s="341" t="s">
        <v>132</v>
      </c>
      <c r="G69" s="341">
        <v>52680.71</v>
      </c>
      <c r="H69" s="341">
        <v>50839.17</v>
      </c>
      <c r="I69" s="341">
        <f t="shared" si="1"/>
        <v>51759.94</v>
      </c>
      <c r="L69" s="341"/>
    </row>
    <row r="70" spans="1:12" ht="15" x14ac:dyDescent="0.25">
      <c r="A70" s="341">
        <v>931235</v>
      </c>
      <c r="B70" s="341" t="s">
        <v>920</v>
      </c>
      <c r="C70" s="341" t="s">
        <v>890</v>
      </c>
      <c r="D70" s="341">
        <v>752820</v>
      </c>
      <c r="E70" s="341" t="s">
        <v>929</v>
      </c>
      <c r="F70" s="341" t="s">
        <v>132</v>
      </c>
      <c r="G70" s="341">
        <v>504.27</v>
      </c>
      <c r="H70" s="341">
        <v>870.83</v>
      </c>
      <c r="I70" s="341">
        <f t="shared" si="1"/>
        <v>687.55</v>
      </c>
      <c r="L70" s="341"/>
    </row>
    <row r="71" spans="1:12" ht="15" x14ac:dyDescent="0.25">
      <c r="A71" s="341">
        <v>931235</v>
      </c>
      <c r="B71" s="341" t="s">
        <v>920</v>
      </c>
      <c r="C71" s="341" t="s">
        <v>890</v>
      </c>
      <c r="D71" s="341">
        <v>777480</v>
      </c>
      <c r="E71" s="341" t="s">
        <v>930</v>
      </c>
      <c r="F71" s="341" t="s">
        <v>833</v>
      </c>
      <c r="G71" s="341">
        <v>200691</v>
      </c>
      <c r="H71" s="341">
        <v>244671.45</v>
      </c>
      <c r="I71" s="341">
        <f t="shared" si="1"/>
        <v>222681.22500000001</v>
      </c>
      <c r="L71" s="341"/>
    </row>
    <row r="72" spans="1:12" ht="15" x14ac:dyDescent="0.25">
      <c r="A72" s="341">
        <v>931235</v>
      </c>
      <c r="B72" s="341" t="s">
        <v>920</v>
      </c>
      <c r="C72" s="341" t="s">
        <v>890</v>
      </c>
      <c r="D72" s="341">
        <v>777520</v>
      </c>
      <c r="E72" s="341" t="s">
        <v>906</v>
      </c>
      <c r="F72" s="341" t="s">
        <v>833</v>
      </c>
      <c r="G72" s="341">
        <v>31379</v>
      </c>
      <c r="H72" s="341">
        <v>36500</v>
      </c>
      <c r="I72" s="341">
        <f t="shared" si="1"/>
        <v>33939.5</v>
      </c>
      <c r="L72" s="341"/>
    </row>
    <row r="73" spans="1:12" ht="15" x14ac:dyDescent="0.25">
      <c r="A73" s="341">
        <v>931235</v>
      </c>
      <c r="B73" s="341" t="s">
        <v>920</v>
      </c>
      <c r="C73" s="341" t="s">
        <v>890</v>
      </c>
      <c r="D73" s="341">
        <v>778200</v>
      </c>
      <c r="E73" s="341" t="s">
        <v>931</v>
      </c>
      <c r="F73" s="341" t="s">
        <v>778</v>
      </c>
      <c r="G73" s="341">
        <v>134861.5</v>
      </c>
      <c r="H73" s="341">
        <v>140189.20000000001</v>
      </c>
      <c r="I73" s="341">
        <f t="shared" si="1"/>
        <v>137525.35</v>
      </c>
      <c r="L73" s="341"/>
    </row>
    <row r="74" spans="1:12" ht="15" x14ac:dyDescent="0.25">
      <c r="A74" s="341">
        <v>931235</v>
      </c>
      <c r="B74" s="341" t="s">
        <v>920</v>
      </c>
      <c r="C74" s="341" t="s">
        <v>890</v>
      </c>
      <c r="D74" s="341">
        <v>781000</v>
      </c>
      <c r="E74" s="341" t="s">
        <v>932</v>
      </c>
      <c r="F74" s="341" t="s">
        <v>132</v>
      </c>
      <c r="G74" s="341">
        <v>715572.1</v>
      </c>
      <c r="H74" s="341">
        <v>859336.43</v>
      </c>
      <c r="I74" s="341">
        <f t="shared" si="1"/>
        <v>787454.26500000001</v>
      </c>
      <c r="L74" s="341"/>
    </row>
    <row r="75" spans="1:12" ht="15" x14ac:dyDescent="0.25">
      <c r="A75" s="341">
        <v>931235</v>
      </c>
      <c r="B75" s="341" t="s">
        <v>920</v>
      </c>
      <c r="C75" s="341" t="s">
        <v>890</v>
      </c>
      <c r="D75" s="341">
        <v>781120</v>
      </c>
      <c r="E75" s="341" t="s">
        <v>883</v>
      </c>
      <c r="F75" s="341" t="s">
        <v>751</v>
      </c>
      <c r="G75" s="341">
        <v>0</v>
      </c>
      <c r="H75" s="341">
        <v>125.57</v>
      </c>
      <c r="I75" s="341">
        <f t="shared" si="1"/>
        <v>62.784999999999997</v>
      </c>
      <c r="L75" s="341"/>
    </row>
    <row r="76" spans="1:12" ht="15" x14ac:dyDescent="0.25">
      <c r="A76" s="341">
        <v>931235</v>
      </c>
      <c r="B76" s="341" t="s">
        <v>920</v>
      </c>
      <c r="C76" s="341" t="s">
        <v>890</v>
      </c>
      <c r="D76" s="341">
        <v>781180</v>
      </c>
      <c r="E76" s="341" t="s">
        <v>800</v>
      </c>
      <c r="F76" s="341" t="s">
        <v>778</v>
      </c>
      <c r="G76" s="341">
        <v>31100</v>
      </c>
      <c r="H76" s="341">
        <v>4.9800000000000004</v>
      </c>
      <c r="I76" s="341">
        <f t="shared" si="1"/>
        <v>15552.49</v>
      </c>
      <c r="L76" s="341"/>
    </row>
    <row r="77" spans="1:12" ht="15" x14ac:dyDescent="0.25">
      <c r="A77" s="341">
        <v>931235</v>
      </c>
      <c r="B77" s="341" t="s">
        <v>920</v>
      </c>
      <c r="C77" s="341" t="s">
        <v>890</v>
      </c>
      <c r="D77" s="341">
        <v>781360</v>
      </c>
      <c r="E77" s="341" t="s">
        <v>787</v>
      </c>
      <c r="F77" s="341" t="s">
        <v>778</v>
      </c>
      <c r="G77" s="341">
        <v>52386.879999999997</v>
      </c>
      <c r="H77" s="341">
        <v>860</v>
      </c>
      <c r="I77" s="341">
        <f t="shared" si="1"/>
        <v>26623.439999999999</v>
      </c>
      <c r="L77" s="341"/>
    </row>
    <row r="78" spans="1:12" ht="15" x14ac:dyDescent="0.25">
      <c r="A78" s="341">
        <v>931235</v>
      </c>
      <c r="B78" s="341" t="s">
        <v>920</v>
      </c>
      <c r="C78" s="341" t="s">
        <v>890</v>
      </c>
      <c r="D78" s="341">
        <v>790600</v>
      </c>
      <c r="E78" s="341" t="s">
        <v>902</v>
      </c>
      <c r="F78" s="341" t="s">
        <v>751</v>
      </c>
      <c r="G78" s="341">
        <v>0</v>
      </c>
      <c r="H78" s="341">
        <v>82532</v>
      </c>
      <c r="I78" s="341">
        <f t="shared" si="1"/>
        <v>41266</v>
      </c>
      <c r="L78" s="341"/>
    </row>
    <row r="79" spans="1:12" ht="15" x14ac:dyDescent="0.25">
      <c r="A79" s="341">
        <v>931302</v>
      </c>
      <c r="B79" s="341" t="s">
        <v>771</v>
      </c>
      <c r="C79" s="341" t="s">
        <v>99</v>
      </c>
      <c r="D79" s="341">
        <v>741020</v>
      </c>
      <c r="E79" s="341" t="s">
        <v>772</v>
      </c>
      <c r="F79" s="341" t="s">
        <v>752</v>
      </c>
      <c r="G79" s="341">
        <v>212</v>
      </c>
      <c r="H79" s="341">
        <v>1348</v>
      </c>
      <c r="I79" s="341">
        <f t="shared" si="1"/>
        <v>780</v>
      </c>
      <c r="L79" s="341"/>
    </row>
    <row r="80" spans="1:12" ht="15" x14ac:dyDescent="0.25">
      <c r="A80" s="341">
        <v>931302</v>
      </c>
      <c r="B80" s="341" t="s">
        <v>771</v>
      </c>
      <c r="C80" s="341" t="s">
        <v>99</v>
      </c>
      <c r="D80" s="341">
        <v>741320</v>
      </c>
      <c r="E80" s="341" t="s">
        <v>773</v>
      </c>
      <c r="F80" s="341" t="s">
        <v>751</v>
      </c>
      <c r="G80" s="341">
        <v>300</v>
      </c>
      <c r="H80" s="341">
        <v>0</v>
      </c>
      <c r="I80" s="341">
        <f t="shared" si="1"/>
        <v>150</v>
      </c>
      <c r="L80" s="341"/>
    </row>
    <row r="81" spans="1:12" ht="15" x14ac:dyDescent="0.25">
      <c r="A81" s="341">
        <v>931302</v>
      </c>
      <c r="B81" s="341" t="s">
        <v>771</v>
      </c>
      <c r="C81" s="341" t="s">
        <v>99</v>
      </c>
      <c r="D81" s="341">
        <v>741360</v>
      </c>
      <c r="E81" s="341" t="s">
        <v>770</v>
      </c>
      <c r="F81" s="341" t="s">
        <v>750</v>
      </c>
      <c r="G81" s="341">
        <v>0</v>
      </c>
      <c r="H81" s="341">
        <v>3</v>
      </c>
      <c r="I81" s="341">
        <f t="shared" si="1"/>
        <v>1.5</v>
      </c>
      <c r="L81" s="341"/>
    </row>
    <row r="82" spans="1:12" ht="15" x14ac:dyDescent="0.25">
      <c r="A82" s="341">
        <v>931302</v>
      </c>
      <c r="B82" s="341" t="s">
        <v>771</v>
      </c>
      <c r="C82" s="341" t="s">
        <v>99</v>
      </c>
      <c r="D82" s="341">
        <v>776710</v>
      </c>
      <c r="E82" s="341" t="s">
        <v>774</v>
      </c>
      <c r="F82" s="341" t="s">
        <v>754</v>
      </c>
      <c r="G82" s="341">
        <v>4536.5</v>
      </c>
      <c r="H82" s="341">
        <v>895</v>
      </c>
      <c r="I82" s="341">
        <f t="shared" si="1"/>
        <v>2715.75</v>
      </c>
      <c r="L82" s="341"/>
    </row>
    <row r="83" spans="1:12" ht="15" x14ac:dyDescent="0.25">
      <c r="A83" s="341">
        <v>931302</v>
      </c>
      <c r="B83" s="341" t="s">
        <v>771</v>
      </c>
      <c r="C83" s="341" t="s">
        <v>99</v>
      </c>
      <c r="D83" s="341">
        <v>777660</v>
      </c>
      <c r="E83" s="341" t="s">
        <v>775</v>
      </c>
      <c r="F83" s="341" t="s">
        <v>757</v>
      </c>
      <c r="G83" s="341">
        <v>0</v>
      </c>
      <c r="H83" s="341">
        <v>111</v>
      </c>
      <c r="I83" s="341">
        <f t="shared" si="1"/>
        <v>55.5</v>
      </c>
      <c r="L83" s="341"/>
    </row>
    <row r="84" spans="1:12" ht="18.75" customHeight="1" x14ac:dyDescent="0.25">
      <c r="A84" s="341">
        <v>931302</v>
      </c>
      <c r="B84" s="341" t="s">
        <v>771</v>
      </c>
      <c r="C84" s="341" t="s">
        <v>99</v>
      </c>
      <c r="D84" s="341">
        <v>780160</v>
      </c>
      <c r="E84" s="341" t="s">
        <v>776</v>
      </c>
      <c r="F84" s="341" t="s">
        <v>757</v>
      </c>
      <c r="G84" s="341">
        <v>1145.95</v>
      </c>
      <c r="H84" s="341">
        <v>3830</v>
      </c>
      <c r="I84" s="341">
        <f t="shared" si="1"/>
        <v>2487.9749999999999</v>
      </c>
      <c r="L84" s="341"/>
    </row>
    <row r="85" spans="1:12" ht="15" x14ac:dyDescent="0.25">
      <c r="A85" s="341">
        <v>931302</v>
      </c>
      <c r="B85" s="341" t="s">
        <v>771</v>
      </c>
      <c r="C85" s="341" t="s">
        <v>99</v>
      </c>
      <c r="D85" s="341">
        <v>781080</v>
      </c>
      <c r="E85" s="341" t="s">
        <v>777</v>
      </c>
      <c r="F85" s="341" t="s">
        <v>778</v>
      </c>
      <c r="G85" s="341">
        <v>-14</v>
      </c>
      <c r="H85" s="341">
        <v>0</v>
      </c>
      <c r="I85" s="341">
        <f t="shared" si="1"/>
        <v>-7</v>
      </c>
      <c r="L85" s="341"/>
    </row>
    <row r="86" spans="1:12" ht="15" x14ac:dyDescent="0.25">
      <c r="A86" s="341">
        <v>931302</v>
      </c>
      <c r="B86" s="341" t="s">
        <v>771</v>
      </c>
      <c r="C86" s="341" t="s">
        <v>99</v>
      </c>
      <c r="D86" s="341">
        <v>781220</v>
      </c>
      <c r="E86" s="341" t="s">
        <v>779</v>
      </c>
      <c r="F86" s="341" t="s">
        <v>778</v>
      </c>
      <c r="G86" s="341">
        <v>0</v>
      </c>
      <c r="H86" s="341">
        <v>475.16</v>
      </c>
      <c r="I86" s="341">
        <f t="shared" si="1"/>
        <v>237.58</v>
      </c>
      <c r="L86" s="341"/>
    </row>
    <row r="87" spans="1:12" ht="15" x14ac:dyDescent="0.25">
      <c r="A87" s="341">
        <v>931302</v>
      </c>
      <c r="B87" s="341" t="s">
        <v>771</v>
      </c>
      <c r="C87" s="341" t="s">
        <v>99</v>
      </c>
      <c r="D87" s="341">
        <v>781480</v>
      </c>
      <c r="E87" s="341" t="s">
        <v>780</v>
      </c>
      <c r="F87" s="341" t="s">
        <v>759</v>
      </c>
      <c r="G87" s="341">
        <v>2043</v>
      </c>
      <c r="H87" s="341">
        <v>7745</v>
      </c>
      <c r="I87" s="341">
        <f t="shared" si="1"/>
        <v>4894</v>
      </c>
      <c r="L87" s="341"/>
    </row>
    <row r="88" spans="1:12" ht="15" x14ac:dyDescent="0.25">
      <c r="A88" s="341">
        <v>931303</v>
      </c>
      <c r="B88" s="341" t="s">
        <v>791</v>
      </c>
      <c r="C88" s="341" t="s">
        <v>103</v>
      </c>
      <c r="D88" s="341">
        <v>741020</v>
      </c>
      <c r="E88" s="341" t="s">
        <v>772</v>
      </c>
      <c r="F88" s="341" t="s">
        <v>752</v>
      </c>
      <c r="G88" s="341">
        <v>64</v>
      </c>
      <c r="H88" s="341">
        <v>745</v>
      </c>
      <c r="I88" s="341">
        <f t="shared" si="1"/>
        <v>404.5</v>
      </c>
      <c r="L88" s="341"/>
    </row>
    <row r="89" spans="1:12" ht="15" x14ac:dyDescent="0.25">
      <c r="A89" s="341">
        <v>931303</v>
      </c>
      <c r="B89" s="341" t="s">
        <v>791</v>
      </c>
      <c r="C89" s="341" t="s">
        <v>103</v>
      </c>
      <c r="D89" s="341">
        <v>741320</v>
      </c>
      <c r="E89" s="341" t="s">
        <v>773</v>
      </c>
      <c r="F89" s="341" t="s">
        <v>751</v>
      </c>
      <c r="G89" s="341">
        <v>2147</v>
      </c>
      <c r="H89" s="341">
        <v>0</v>
      </c>
      <c r="I89" s="341">
        <f t="shared" si="1"/>
        <v>1073.5</v>
      </c>
      <c r="L89" s="341"/>
    </row>
    <row r="90" spans="1:12" ht="15" x14ac:dyDescent="0.25">
      <c r="A90" s="341">
        <v>931303</v>
      </c>
      <c r="B90" s="341" t="s">
        <v>791</v>
      </c>
      <c r="C90" s="341" t="s">
        <v>103</v>
      </c>
      <c r="D90" s="341">
        <v>751680</v>
      </c>
      <c r="E90" s="341" t="s">
        <v>792</v>
      </c>
      <c r="F90" s="341" t="s">
        <v>751</v>
      </c>
      <c r="G90" s="341">
        <v>15750</v>
      </c>
      <c r="H90" s="341">
        <v>0</v>
      </c>
      <c r="I90" s="341">
        <f t="shared" si="1"/>
        <v>7875</v>
      </c>
      <c r="L90" s="341"/>
    </row>
    <row r="91" spans="1:12" ht="15" x14ac:dyDescent="0.25">
      <c r="A91" s="341">
        <v>931303</v>
      </c>
      <c r="B91" s="341" t="s">
        <v>791</v>
      </c>
      <c r="C91" s="341" t="s">
        <v>103</v>
      </c>
      <c r="D91" s="341">
        <v>774810</v>
      </c>
      <c r="E91" s="341" t="s">
        <v>784</v>
      </c>
      <c r="F91" s="341" t="s">
        <v>751</v>
      </c>
      <c r="G91" s="341">
        <v>0</v>
      </c>
      <c r="H91" s="341">
        <v>8416</v>
      </c>
      <c r="I91" s="341">
        <f t="shared" si="1"/>
        <v>4208</v>
      </c>
      <c r="L91" s="341"/>
    </row>
    <row r="92" spans="1:12" ht="15" x14ac:dyDescent="0.25">
      <c r="A92" s="341">
        <v>931303</v>
      </c>
      <c r="B92" s="341" t="s">
        <v>791</v>
      </c>
      <c r="C92" s="341" t="s">
        <v>103</v>
      </c>
      <c r="D92" s="341">
        <v>776710</v>
      </c>
      <c r="E92" s="341" t="s">
        <v>774</v>
      </c>
      <c r="F92" s="341" t="s">
        <v>754</v>
      </c>
      <c r="G92" s="341">
        <v>1640</v>
      </c>
      <c r="H92" s="341">
        <v>0</v>
      </c>
      <c r="I92" s="341">
        <f t="shared" si="1"/>
        <v>820</v>
      </c>
      <c r="L92" s="341"/>
    </row>
    <row r="93" spans="1:12" ht="15" x14ac:dyDescent="0.25">
      <c r="A93" s="341">
        <v>931303</v>
      </c>
      <c r="B93" s="341" t="s">
        <v>791</v>
      </c>
      <c r="C93" s="341" t="s">
        <v>103</v>
      </c>
      <c r="D93" s="341">
        <v>780160</v>
      </c>
      <c r="E93" s="341" t="s">
        <v>776</v>
      </c>
      <c r="F93" s="341" t="s">
        <v>757</v>
      </c>
      <c r="G93" s="341">
        <v>0</v>
      </c>
      <c r="H93" s="341">
        <v>384</v>
      </c>
      <c r="I93" s="341">
        <f t="shared" si="1"/>
        <v>192</v>
      </c>
      <c r="L93" s="341"/>
    </row>
    <row r="94" spans="1:12" ht="15" x14ac:dyDescent="0.25">
      <c r="A94" s="341">
        <v>931303</v>
      </c>
      <c r="B94" s="341" t="s">
        <v>791</v>
      </c>
      <c r="C94" s="341" t="s">
        <v>103</v>
      </c>
      <c r="D94" s="341">
        <v>781080</v>
      </c>
      <c r="E94" s="341" t="s">
        <v>777</v>
      </c>
      <c r="F94" s="341" t="s">
        <v>778</v>
      </c>
      <c r="G94" s="341">
        <v>-99</v>
      </c>
      <c r="H94" s="341">
        <v>0</v>
      </c>
      <c r="I94" s="341">
        <f t="shared" si="1"/>
        <v>-49.5</v>
      </c>
      <c r="L94" s="341"/>
    </row>
    <row r="95" spans="1:12" ht="15" x14ac:dyDescent="0.25">
      <c r="A95" s="341">
        <v>931303</v>
      </c>
      <c r="B95" s="341" t="s">
        <v>791</v>
      </c>
      <c r="C95" s="341" t="s">
        <v>103</v>
      </c>
      <c r="D95" s="341">
        <v>781220</v>
      </c>
      <c r="E95" s="341" t="s">
        <v>779</v>
      </c>
      <c r="F95" s="341" t="s">
        <v>778</v>
      </c>
      <c r="G95" s="341">
        <v>0</v>
      </c>
      <c r="H95" s="341">
        <v>410</v>
      </c>
      <c r="I95" s="341">
        <f t="shared" si="1"/>
        <v>205</v>
      </c>
      <c r="L95" s="341"/>
    </row>
    <row r="96" spans="1:12" ht="15" x14ac:dyDescent="0.25">
      <c r="A96" s="341">
        <v>931303</v>
      </c>
      <c r="B96" s="341" t="s">
        <v>791</v>
      </c>
      <c r="C96" s="341" t="s">
        <v>103</v>
      </c>
      <c r="D96" s="341">
        <v>781480</v>
      </c>
      <c r="E96" s="341" t="s">
        <v>780</v>
      </c>
      <c r="F96" s="341" t="s">
        <v>759</v>
      </c>
      <c r="G96" s="341">
        <v>23276</v>
      </c>
      <c r="H96" s="341">
        <v>66852</v>
      </c>
      <c r="I96" s="341">
        <f t="shared" si="1"/>
        <v>45064</v>
      </c>
      <c r="L96" s="341"/>
    </row>
    <row r="97" spans="1:12" ht="15" x14ac:dyDescent="0.25">
      <c r="A97" s="341">
        <v>931304</v>
      </c>
      <c r="B97" s="341" t="s">
        <v>809</v>
      </c>
      <c r="C97" s="341" t="s">
        <v>762</v>
      </c>
      <c r="D97" s="341">
        <v>781220</v>
      </c>
      <c r="E97" s="341" t="s">
        <v>779</v>
      </c>
      <c r="F97" s="341" t="s">
        <v>778</v>
      </c>
      <c r="G97" s="341">
        <v>0</v>
      </c>
      <c r="H97" s="341">
        <v>1</v>
      </c>
      <c r="I97" s="341">
        <f t="shared" si="1"/>
        <v>0.5</v>
      </c>
      <c r="L97" s="341"/>
    </row>
    <row r="98" spans="1:12" ht="15" x14ac:dyDescent="0.25">
      <c r="A98" s="341">
        <v>931304</v>
      </c>
      <c r="B98" s="341" t="s">
        <v>809</v>
      </c>
      <c r="C98" s="341" t="s">
        <v>762</v>
      </c>
      <c r="D98" s="341">
        <v>781480</v>
      </c>
      <c r="E98" s="341" t="s">
        <v>780</v>
      </c>
      <c r="F98" s="341" t="s">
        <v>759</v>
      </c>
      <c r="G98" s="341">
        <v>0</v>
      </c>
      <c r="H98" s="341">
        <v>123</v>
      </c>
      <c r="I98" s="341">
        <f t="shared" si="1"/>
        <v>61.5</v>
      </c>
      <c r="L98" s="341"/>
    </row>
    <row r="99" spans="1:12" ht="15" x14ac:dyDescent="0.25">
      <c r="A99" s="341">
        <v>931305</v>
      </c>
      <c r="B99" s="341" t="s">
        <v>781</v>
      </c>
      <c r="C99" s="341" t="s">
        <v>101</v>
      </c>
      <c r="D99" s="341">
        <v>741020</v>
      </c>
      <c r="E99" s="341" t="s">
        <v>772</v>
      </c>
      <c r="F99" s="341" t="s">
        <v>752</v>
      </c>
      <c r="G99" s="341">
        <v>457</v>
      </c>
      <c r="H99" s="341">
        <v>5795</v>
      </c>
      <c r="I99" s="341">
        <f t="shared" si="1"/>
        <v>3126</v>
      </c>
      <c r="L99" s="341"/>
    </row>
    <row r="100" spans="1:12" ht="15" x14ac:dyDescent="0.25">
      <c r="A100" s="341">
        <v>931305</v>
      </c>
      <c r="B100" s="341" t="s">
        <v>781</v>
      </c>
      <c r="C100" s="341" t="s">
        <v>101</v>
      </c>
      <c r="D100" s="341">
        <v>776710</v>
      </c>
      <c r="E100" s="341" t="s">
        <v>774</v>
      </c>
      <c r="F100" s="341" t="s">
        <v>754</v>
      </c>
      <c r="G100" s="341">
        <v>0</v>
      </c>
      <c r="H100" s="341">
        <v>4</v>
      </c>
      <c r="I100" s="341">
        <f t="shared" si="1"/>
        <v>2</v>
      </c>
      <c r="L100" s="341"/>
    </row>
    <row r="101" spans="1:12" ht="15" x14ac:dyDescent="0.25">
      <c r="A101" s="341">
        <v>931305</v>
      </c>
      <c r="B101" s="341" t="s">
        <v>781</v>
      </c>
      <c r="C101" s="341" t="s">
        <v>101</v>
      </c>
      <c r="D101" s="341">
        <v>780160</v>
      </c>
      <c r="E101" s="341" t="s">
        <v>776</v>
      </c>
      <c r="F101" s="341" t="s">
        <v>757</v>
      </c>
      <c r="G101" s="341">
        <v>0</v>
      </c>
      <c r="H101" s="341">
        <v>399.75</v>
      </c>
      <c r="I101" s="341">
        <f t="shared" si="1"/>
        <v>199.875</v>
      </c>
      <c r="L101" s="341"/>
    </row>
    <row r="102" spans="1:12" ht="15" x14ac:dyDescent="0.25">
      <c r="A102" s="341">
        <v>931305</v>
      </c>
      <c r="B102" s="341" t="s">
        <v>781</v>
      </c>
      <c r="C102" s="341" t="s">
        <v>101</v>
      </c>
      <c r="D102" s="341">
        <v>781080</v>
      </c>
      <c r="E102" s="341" t="s">
        <v>777</v>
      </c>
      <c r="F102" s="341" t="s">
        <v>778</v>
      </c>
      <c r="G102" s="341">
        <v>-10</v>
      </c>
      <c r="H102" s="341">
        <v>0</v>
      </c>
      <c r="I102" s="341">
        <f t="shared" si="1"/>
        <v>-5</v>
      </c>
      <c r="L102" s="341"/>
    </row>
    <row r="103" spans="1:12" ht="15" x14ac:dyDescent="0.25">
      <c r="A103" s="341">
        <v>931305</v>
      </c>
      <c r="B103" s="341" t="s">
        <v>781</v>
      </c>
      <c r="C103" s="341" t="s">
        <v>101</v>
      </c>
      <c r="D103" s="341">
        <v>781220</v>
      </c>
      <c r="E103" s="341" t="s">
        <v>779</v>
      </c>
      <c r="F103" s="341" t="s">
        <v>778</v>
      </c>
      <c r="G103" s="341">
        <v>0</v>
      </c>
      <c r="H103" s="341">
        <v>161</v>
      </c>
      <c r="I103" s="341">
        <f t="shared" si="1"/>
        <v>80.5</v>
      </c>
      <c r="L103" s="341"/>
    </row>
    <row r="104" spans="1:12" ht="15" x14ac:dyDescent="0.25">
      <c r="A104" s="341">
        <v>931305</v>
      </c>
      <c r="B104" s="341" t="s">
        <v>781</v>
      </c>
      <c r="C104" s="341" t="s">
        <v>101</v>
      </c>
      <c r="D104" s="341">
        <v>781480</v>
      </c>
      <c r="E104" s="341" t="s">
        <v>780</v>
      </c>
      <c r="F104" s="341" t="s">
        <v>759</v>
      </c>
      <c r="G104" s="341">
        <v>19489</v>
      </c>
      <c r="H104" s="341">
        <v>44120</v>
      </c>
      <c r="I104" s="341">
        <f t="shared" si="1"/>
        <v>31804.5</v>
      </c>
      <c r="L104" s="341"/>
    </row>
    <row r="105" spans="1:12" ht="15" x14ac:dyDescent="0.25">
      <c r="A105" s="341">
        <v>931306</v>
      </c>
      <c r="B105" s="341" t="s">
        <v>788</v>
      </c>
      <c r="C105" s="341" t="s">
        <v>760</v>
      </c>
      <c r="D105" s="341">
        <v>741000</v>
      </c>
      <c r="E105" s="341" t="s">
        <v>789</v>
      </c>
      <c r="F105" s="341" t="s">
        <v>748</v>
      </c>
      <c r="G105" s="341">
        <v>0</v>
      </c>
      <c r="H105" s="341">
        <v>-200</v>
      </c>
      <c r="I105" s="341">
        <f t="shared" si="1"/>
        <v>-100</v>
      </c>
      <c r="L105" s="341"/>
    </row>
    <row r="106" spans="1:12" ht="15" x14ac:dyDescent="0.25">
      <c r="A106" s="341">
        <v>931306</v>
      </c>
      <c r="B106" s="341" t="s">
        <v>788</v>
      </c>
      <c r="C106" s="341" t="s">
        <v>760</v>
      </c>
      <c r="D106" s="341">
        <v>741020</v>
      </c>
      <c r="E106" s="341" t="s">
        <v>772</v>
      </c>
      <c r="F106" s="341" t="s">
        <v>752</v>
      </c>
      <c r="G106" s="341">
        <v>69201.279999999999</v>
      </c>
      <c r="H106" s="341">
        <v>88603</v>
      </c>
      <c r="I106" s="341">
        <f t="shared" si="1"/>
        <v>78902.14</v>
      </c>
      <c r="L106" s="341"/>
    </row>
    <row r="107" spans="1:12" ht="15" x14ac:dyDescent="0.25">
      <c r="A107" s="341">
        <v>931306</v>
      </c>
      <c r="B107" s="341" t="s">
        <v>788</v>
      </c>
      <c r="C107" s="341" t="s">
        <v>760</v>
      </c>
      <c r="D107" s="341">
        <v>774810</v>
      </c>
      <c r="E107" s="341" t="s">
        <v>784</v>
      </c>
      <c r="F107" s="341" t="s">
        <v>751</v>
      </c>
      <c r="G107" s="341">
        <v>350</v>
      </c>
      <c r="H107" s="341">
        <v>350</v>
      </c>
      <c r="I107" s="341">
        <f t="shared" si="1"/>
        <v>350</v>
      </c>
      <c r="L107" s="341"/>
    </row>
    <row r="108" spans="1:12" ht="15" x14ac:dyDescent="0.25">
      <c r="A108" s="341">
        <v>931306</v>
      </c>
      <c r="B108" s="341" t="s">
        <v>788</v>
      </c>
      <c r="C108" s="341" t="s">
        <v>760</v>
      </c>
      <c r="D108" s="341">
        <v>776710</v>
      </c>
      <c r="E108" s="341" t="s">
        <v>774</v>
      </c>
      <c r="F108" s="341" t="s">
        <v>754</v>
      </c>
      <c r="G108" s="341">
        <v>1100</v>
      </c>
      <c r="H108" s="341">
        <v>0</v>
      </c>
      <c r="I108" s="341">
        <f t="shared" si="1"/>
        <v>550</v>
      </c>
      <c r="L108" s="341"/>
    </row>
    <row r="109" spans="1:12" ht="15" x14ac:dyDescent="0.25">
      <c r="A109" s="341">
        <v>931306</v>
      </c>
      <c r="B109" s="341" t="s">
        <v>788</v>
      </c>
      <c r="C109" s="341" t="s">
        <v>760</v>
      </c>
      <c r="D109" s="341">
        <v>777660</v>
      </c>
      <c r="E109" s="341" t="s">
        <v>775</v>
      </c>
      <c r="F109" s="341" t="s">
        <v>757</v>
      </c>
      <c r="G109" s="341">
        <v>1756.19</v>
      </c>
      <c r="H109" s="341">
        <v>729</v>
      </c>
      <c r="I109" s="341">
        <f t="shared" si="1"/>
        <v>1242.595</v>
      </c>
      <c r="L109" s="341"/>
    </row>
    <row r="110" spans="1:12" ht="15" x14ac:dyDescent="0.25">
      <c r="A110" s="341">
        <v>931306</v>
      </c>
      <c r="B110" s="341" t="s">
        <v>788</v>
      </c>
      <c r="C110" s="341" t="s">
        <v>760</v>
      </c>
      <c r="D110" s="341">
        <v>780160</v>
      </c>
      <c r="E110" s="341" t="s">
        <v>776</v>
      </c>
      <c r="F110" s="341" t="s">
        <v>757</v>
      </c>
      <c r="G110" s="341">
        <v>29997.55</v>
      </c>
      <c r="H110" s="341">
        <v>23108.37</v>
      </c>
      <c r="I110" s="341">
        <f t="shared" si="1"/>
        <v>26552.959999999999</v>
      </c>
      <c r="L110" s="341"/>
    </row>
    <row r="111" spans="1:12" ht="15" x14ac:dyDescent="0.25">
      <c r="A111" s="341">
        <v>931306</v>
      </c>
      <c r="B111" s="341" t="s">
        <v>788</v>
      </c>
      <c r="C111" s="341" t="s">
        <v>760</v>
      </c>
      <c r="D111" s="341">
        <v>781080</v>
      </c>
      <c r="E111" s="341" t="s">
        <v>777</v>
      </c>
      <c r="F111" s="341" t="s">
        <v>778</v>
      </c>
      <c r="G111" s="341">
        <v>-22.92</v>
      </c>
      <c r="H111" s="341">
        <v>0</v>
      </c>
      <c r="I111" s="341">
        <f t="shared" si="1"/>
        <v>-11.46</v>
      </c>
      <c r="L111" s="341"/>
    </row>
    <row r="112" spans="1:12" ht="15" x14ac:dyDescent="0.25">
      <c r="A112" s="341">
        <v>931306</v>
      </c>
      <c r="B112" s="341" t="s">
        <v>788</v>
      </c>
      <c r="C112" s="341" t="s">
        <v>760</v>
      </c>
      <c r="D112" s="341">
        <v>781360</v>
      </c>
      <c r="E112" s="341" t="s">
        <v>787</v>
      </c>
      <c r="F112" s="341" t="s">
        <v>778</v>
      </c>
      <c r="G112" s="341">
        <v>0</v>
      </c>
      <c r="H112" s="341">
        <v>10</v>
      </c>
      <c r="I112" s="341">
        <f t="shared" si="1"/>
        <v>5</v>
      </c>
      <c r="L112" s="341"/>
    </row>
    <row r="113" spans="1:12" ht="15" x14ac:dyDescent="0.25">
      <c r="A113" s="341">
        <v>931306</v>
      </c>
      <c r="B113" s="341" t="s">
        <v>788</v>
      </c>
      <c r="C113" s="341" t="s">
        <v>760</v>
      </c>
      <c r="D113" s="341">
        <v>781480</v>
      </c>
      <c r="E113" s="341" t="s">
        <v>780</v>
      </c>
      <c r="F113" s="341" t="s">
        <v>759</v>
      </c>
      <c r="G113" s="341">
        <v>1155</v>
      </c>
      <c r="H113" s="341">
        <v>2160</v>
      </c>
      <c r="I113" s="341">
        <f t="shared" si="1"/>
        <v>1657.5</v>
      </c>
      <c r="L113" s="341"/>
    </row>
    <row r="114" spans="1:12" ht="15" x14ac:dyDescent="0.25">
      <c r="A114" s="341">
        <v>931307</v>
      </c>
      <c r="B114" s="341" t="s">
        <v>810</v>
      </c>
      <c r="C114" s="341" t="s">
        <v>104</v>
      </c>
      <c r="D114" s="341">
        <v>741020</v>
      </c>
      <c r="E114" s="341" t="s">
        <v>772</v>
      </c>
      <c r="F114" s="341" t="s">
        <v>752</v>
      </c>
      <c r="G114" s="341">
        <v>0</v>
      </c>
      <c r="H114" s="341">
        <v>41852</v>
      </c>
      <c r="I114" s="341">
        <f t="shared" si="1"/>
        <v>20926</v>
      </c>
      <c r="L114" s="341"/>
    </row>
    <row r="115" spans="1:12" ht="15" x14ac:dyDescent="0.25">
      <c r="A115" s="341">
        <v>931307</v>
      </c>
      <c r="B115" s="341" t="s">
        <v>810</v>
      </c>
      <c r="C115" s="341" t="s">
        <v>104</v>
      </c>
      <c r="D115" s="341">
        <v>776710</v>
      </c>
      <c r="E115" s="341" t="s">
        <v>774</v>
      </c>
      <c r="F115" s="341" t="s">
        <v>754</v>
      </c>
      <c r="G115" s="341">
        <v>67565.899999999994</v>
      </c>
      <c r="H115" s="341">
        <v>866</v>
      </c>
      <c r="I115" s="341">
        <f t="shared" si="1"/>
        <v>34215.949999999997</v>
      </c>
      <c r="L115" s="341"/>
    </row>
    <row r="116" spans="1:12" ht="15" x14ac:dyDescent="0.25">
      <c r="A116" s="341">
        <v>931307</v>
      </c>
      <c r="B116" s="341" t="s">
        <v>810</v>
      </c>
      <c r="C116" s="341" t="s">
        <v>104</v>
      </c>
      <c r="D116" s="341">
        <v>777660</v>
      </c>
      <c r="E116" s="341" t="s">
        <v>775</v>
      </c>
      <c r="F116" s="341" t="s">
        <v>757</v>
      </c>
      <c r="G116" s="341">
        <v>0</v>
      </c>
      <c r="H116" s="341">
        <v>6</v>
      </c>
      <c r="I116" s="341">
        <f t="shared" si="1"/>
        <v>3</v>
      </c>
      <c r="L116" s="341"/>
    </row>
    <row r="117" spans="1:12" ht="15" x14ac:dyDescent="0.25">
      <c r="A117" s="341">
        <v>931307</v>
      </c>
      <c r="B117" s="341" t="s">
        <v>810</v>
      </c>
      <c r="C117" s="341" t="s">
        <v>104</v>
      </c>
      <c r="D117" s="341">
        <v>781220</v>
      </c>
      <c r="E117" s="341" t="s">
        <v>779</v>
      </c>
      <c r="F117" s="341" t="s">
        <v>778</v>
      </c>
      <c r="G117" s="341">
        <v>3</v>
      </c>
      <c r="H117" s="341">
        <v>49</v>
      </c>
      <c r="I117" s="341">
        <f t="shared" si="1"/>
        <v>26</v>
      </c>
      <c r="L117" s="341"/>
    </row>
    <row r="118" spans="1:12" ht="15" x14ac:dyDescent="0.25">
      <c r="A118" s="341">
        <v>931307</v>
      </c>
      <c r="B118" s="341" t="s">
        <v>810</v>
      </c>
      <c r="C118" s="341" t="s">
        <v>104</v>
      </c>
      <c r="D118" s="341">
        <v>781480</v>
      </c>
      <c r="E118" s="341" t="s">
        <v>780</v>
      </c>
      <c r="F118" s="341" t="s">
        <v>759</v>
      </c>
      <c r="G118" s="341">
        <v>11962</v>
      </c>
      <c r="H118" s="341">
        <v>22548</v>
      </c>
      <c r="I118" s="341">
        <f t="shared" si="1"/>
        <v>17255</v>
      </c>
      <c r="L118" s="341"/>
    </row>
    <row r="119" spans="1:12" ht="15" x14ac:dyDescent="0.25">
      <c r="A119" s="341">
        <v>931307</v>
      </c>
      <c r="B119" s="341" t="s">
        <v>810</v>
      </c>
      <c r="C119" s="341" t="s">
        <v>104</v>
      </c>
      <c r="D119" s="341">
        <v>781560</v>
      </c>
      <c r="E119" s="341" t="s">
        <v>811</v>
      </c>
      <c r="F119" s="341" t="s">
        <v>778</v>
      </c>
      <c r="G119" s="341">
        <v>0</v>
      </c>
      <c r="H119" s="341">
        <v>10929.15</v>
      </c>
      <c r="I119" s="341">
        <f t="shared" si="1"/>
        <v>5464.5749999999998</v>
      </c>
      <c r="L119" s="341"/>
    </row>
    <row r="120" spans="1:12" ht="15" x14ac:dyDescent="0.25">
      <c r="A120" s="341">
        <v>931400</v>
      </c>
      <c r="B120" s="341" t="s">
        <v>804</v>
      </c>
      <c r="C120" s="341" t="s">
        <v>113</v>
      </c>
      <c r="D120" s="341">
        <v>741000</v>
      </c>
      <c r="E120" s="341" t="s">
        <v>789</v>
      </c>
      <c r="F120" s="341" t="s">
        <v>748</v>
      </c>
      <c r="G120" s="341">
        <v>0</v>
      </c>
      <c r="H120" s="341">
        <v>1850.66</v>
      </c>
      <c r="I120" s="341">
        <f t="shared" si="1"/>
        <v>925.33</v>
      </c>
      <c r="L120" s="341"/>
    </row>
    <row r="121" spans="1:12" ht="15" x14ac:dyDescent="0.25">
      <c r="A121" s="341">
        <v>931400</v>
      </c>
      <c r="B121" s="341" t="s">
        <v>804</v>
      </c>
      <c r="C121" s="341" t="s">
        <v>113</v>
      </c>
      <c r="D121" s="341">
        <v>741020</v>
      </c>
      <c r="E121" s="341" t="s">
        <v>772</v>
      </c>
      <c r="F121" s="341" t="s">
        <v>752</v>
      </c>
      <c r="G121" s="341">
        <v>25832</v>
      </c>
      <c r="H121" s="341">
        <v>1134</v>
      </c>
      <c r="I121" s="341">
        <f t="shared" si="1"/>
        <v>13483</v>
      </c>
      <c r="L121" s="341"/>
    </row>
    <row r="122" spans="1:12" ht="15" x14ac:dyDescent="0.25">
      <c r="A122" s="341">
        <v>931400</v>
      </c>
      <c r="B122" s="341" t="s">
        <v>804</v>
      </c>
      <c r="C122" s="341" t="s">
        <v>113</v>
      </c>
      <c r="D122" s="341">
        <v>741360</v>
      </c>
      <c r="E122" s="341" t="s">
        <v>770</v>
      </c>
      <c r="F122" s="341" t="s">
        <v>750</v>
      </c>
      <c r="G122" s="341">
        <v>22382.18</v>
      </c>
      <c r="H122" s="341">
        <v>45124.62</v>
      </c>
      <c r="I122" s="341">
        <f t="shared" si="1"/>
        <v>33753.4</v>
      </c>
      <c r="L122" s="341"/>
    </row>
    <row r="123" spans="1:12" ht="15" x14ac:dyDescent="0.25">
      <c r="A123" s="341">
        <v>931400</v>
      </c>
      <c r="B123" s="341" t="s">
        <v>804</v>
      </c>
      <c r="C123" s="341" t="s">
        <v>113</v>
      </c>
      <c r="D123" s="341">
        <v>776720</v>
      </c>
      <c r="E123" s="341" t="s">
        <v>795</v>
      </c>
      <c r="F123" s="341" t="s">
        <v>755</v>
      </c>
      <c r="G123" s="341">
        <v>600</v>
      </c>
      <c r="H123" s="341">
        <v>890</v>
      </c>
      <c r="I123" s="341">
        <f t="shared" si="1"/>
        <v>745</v>
      </c>
      <c r="L123" s="341"/>
    </row>
    <row r="124" spans="1:12" x14ac:dyDescent="0.25">
      <c r="A124" s="341">
        <v>931400</v>
      </c>
      <c r="B124" s="341" t="s">
        <v>804</v>
      </c>
      <c r="C124" s="341" t="s">
        <v>113</v>
      </c>
      <c r="D124" s="341">
        <v>776740</v>
      </c>
      <c r="E124" s="341" t="s">
        <v>796</v>
      </c>
      <c r="F124" s="341" t="s">
        <v>756</v>
      </c>
      <c r="G124" s="341">
        <v>0</v>
      </c>
      <c r="H124" s="341">
        <v>23675.75</v>
      </c>
      <c r="I124" s="341">
        <f t="shared" si="1"/>
        <v>11837.875</v>
      </c>
    </row>
    <row r="125" spans="1:12" x14ac:dyDescent="0.25">
      <c r="A125" s="341">
        <v>931400</v>
      </c>
      <c r="B125" s="341" t="s">
        <v>804</v>
      </c>
      <c r="C125" s="341" t="s">
        <v>113</v>
      </c>
      <c r="D125" s="341">
        <v>776760</v>
      </c>
      <c r="E125" s="341" t="s">
        <v>786</v>
      </c>
      <c r="F125" s="341" t="s">
        <v>756</v>
      </c>
      <c r="G125" s="341">
        <v>1536.5</v>
      </c>
      <c r="H125" s="341">
        <v>8</v>
      </c>
      <c r="I125" s="341">
        <f t="shared" si="1"/>
        <v>772.25</v>
      </c>
    </row>
    <row r="126" spans="1:12" x14ac:dyDescent="0.25">
      <c r="A126" s="341">
        <v>931401</v>
      </c>
      <c r="B126" s="341" t="s">
        <v>807</v>
      </c>
      <c r="C126" s="341" t="s">
        <v>812</v>
      </c>
      <c r="D126" s="341">
        <v>741000</v>
      </c>
      <c r="E126" s="341" t="s">
        <v>789</v>
      </c>
      <c r="F126" s="341" t="s">
        <v>748</v>
      </c>
      <c r="G126" s="341">
        <v>52600</v>
      </c>
      <c r="H126" s="341">
        <v>0</v>
      </c>
      <c r="I126" s="341">
        <f t="shared" si="1"/>
        <v>26300</v>
      </c>
    </row>
    <row r="127" spans="1:12" x14ac:dyDescent="0.25">
      <c r="A127" s="341">
        <v>931402</v>
      </c>
      <c r="B127" s="341" t="s">
        <v>782</v>
      </c>
      <c r="C127" s="341" t="s">
        <v>107</v>
      </c>
      <c r="D127" s="341">
        <v>741020</v>
      </c>
      <c r="E127" s="341" t="s">
        <v>772</v>
      </c>
      <c r="F127" s="341" t="s">
        <v>752</v>
      </c>
      <c r="G127" s="341">
        <v>43072.3</v>
      </c>
      <c r="H127" s="341">
        <v>49348.25</v>
      </c>
      <c r="I127" s="341">
        <f t="shared" si="1"/>
        <v>46210.275000000001</v>
      </c>
    </row>
    <row r="128" spans="1:12" x14ac:dyDescent="0.25">
      <c r="A128" s="341">
        <v>931402</v>
      </c>
      <c r="B128" s="341" t="s">
        <v>782</v>
      </c>
      <c r="C128" s="341" t="s">
        <v>107</v>
      </c>
      <c r="D128" s="341">
        <v>741080</v>
      </c>
      <c r="E128" s="341" t="s">
        <v>783</v>
      </c>
      <c r="F128" s="341" t="s">
        <v>751</v>
      </c>
      <c r="G128" s="341">
        <v>600</v>
      </c>
      <c r="H128" s="341">
        <v>0</v>
      </c>
      <c r="I128" s="341">
        <f t="shared" si="1"/>
        <v>300</v>
      </c>
    </row>
    <row r="129" spans="1:9" x14ac:dyDescent="0.25">
      <c r="A129" s="341">
        <v>931402</v>
      </c>
      <c r="B129" s="341" t="s">
        <v>782</v>
      </c>
      <c r="C129" s="341" t="s">
        <v>107</v>
      </c>
      <c r="D129" s="341">
        <v>774810</v>
      </c>
      <c r="E129" s="341" t="s">
        <v>784</v>
      </c>
      <c r="F129" s="341" t="s">
        <v>751</v>
      </c>
      <c r="G129" s="341">
        <v>280</v>
      </c>
      <c r="H129" s="341">
        <v>0</v>
      </c>
      <c r="I129" s="341">
        <f t="shared" si="1"/>
        <v>140</v>
      </c>
    </row>
    <row r="130" spans="1:9" x14ac:dyDescent="0.25">
      <c r="A130" s="341">
        <v>931402</v>
      </c>
      <c r="B130" s="341" t="s">
        <v>782</v>
      </c>
      <c r="C130" s="341" t="s">
        <v>107</v>
      </c>
      <c r="D130" s="341">
        <v>776700</v>
      </c>
      <c r="E130" s="341" t="s">
        <v>785</v>
      </c>
      <c r="F130" s="341" t="s">
        <v>753</v>
      </c>
      <c r="G130" s="341">
        <v>359587.35</v>
      </c>
      <c r="H130" s="341">
        <v>305047.34999999998</v>
      </c>
      <c r="I130" s="341">
        <f t="shared" si="1"/>
        <v>332317.34999999998</v>
      </c>
    </row>
    <row r="131" spans="1:9" x14ac:dyDescent="0.25">
      <c r="A131" s="341">
        <v>931402</v>
      </c>
      <c r="B131" s="341" t="s">
        <v>782</v>
      </c>
      <c r="C131" s="341" t="s">
        <v>107</v>
      </c>
      <c r="D131" s="341">
        <v>776710</v>
      </c>
      <c r="E131" s="341" t="s">
        <v>774</v>
      </c>
      <c r="F131" s="341" t="s">
        <v>754</v>
      </c>
      <c r="G131" s="341">
        <v>1250</v>
      </c>
      <c r="H131" s="341">
        <v>1440</v>
      </c>
      <c r="I131" s="341">
        <f t="shared" ref="I131:I194" si="2">AVERAGE(G131:H131)</f>
        <v>1345</v>
      </c>
    </row>
    <row r="132" spans="1:9" x14ac:dyDescent="0.25">
      <c r="A132" s="341">
        <v>931402</v>
      </c>
      <c r="B132" s="341" t="s">
        <v>782</v>
      </c>
      <c r="C132" s="341" t="s">
        <v>107</v>
      </c>
      <c r="D132" s="341">
        <v>776760</v>
      </c>
      <c r="E132" s="341" t="s">
        <v>786</v>
      </c>
      <c r="F132" s="341" t="s">
        <v>756</v>
      </c>
      <c r="G132" s="341">
        <v>0</v>
      </c>
      <c r="H132" s="341">
        <v>1368</v>
      </c>
      <c r="I132" s="341">
        <f t="shared" si="2"/>
        <v>684</v>
      </c>
    </row>
    <row r="133" spans="1:9" x14ac:dyDescent="0.25">
      <c r="A133" s="341">
        <v>931402</v>
      </c>
      <c r="B133" s="341" t="s">
        <v>782</v>
      </c>
      <c r="C133" s="341" t="s">
        <v>107</v>
      </c>
      <c r="D133" s="341">
        <v>780160</v>
      </c>
      <c r="E133" s="341" t="s">
        <v>776</v>
      </c>
      <c r="F133" s="341" t="s">
        <v>757</v>
      </c>
      <c r="G133" s="341">
        <v>6696</v>
      </c>
      <c r="H133" s="341">
        <v>5616</v>
      </c>
      <c r="I133" s="341">
        <f t="shared" si="2"/>
        <v>6156</v>
      </c>
    </row>
    <row r="134" spans="1:9" x14ac:dyDescent="0.25">
      <c r="A134" s="341">
        <v>931402</v>
      </c>
      <c r="B134" s="341" t="s">
        <v>782</v>
      </c>
      <c r="C134" s="341" t="s">
        <v>107</v>
      </c>
      <c r="D134" s="341">
        <v>781080</v>
      </c>
      <c r="E134" s="341" t="s">
        <v>777</v>
      </c>
      <c r="F134" s="341" t="s">
        <v>778</v>
      </c>
      <c r="G134" s="341">
        <v>-11</v>
      </c>
      <c r="H134" s="341">
        <v>25.64</v>
      </c>
      <c r="I134" s="341">
        <f t="shared" si="2"/>
        <v>7.32</v>
      </c>
    </row>
    <row r="135" spans="1:9" x14ac:dyDescent="0.25">
      <c r="A135" s="341">
        <v>931402</v>
      </c>
      <c r="B135" s="341" t="s">
        <v>782</v>
      </c>
      <c r="C135" s="341" t="s">
        <v>107</v>
      </c>
      <c r="D135" s="341">
        <v>781360</v>
      </c>
      <c r="E135" s="341" t="s">
        <v>787</v>
      </c>
      <c r="F135" s="341" t="s">
        <v>778</v>
      </c>
      <c r="G135" s="341">
        <v>725.9</v>
      </c>
      <c r="H135" s="341">
        <v>0</v>
      </c>
      <c r="I135" s="341">
        <f t="shared" si="2"/>
        <v>362.95</v>
      </c>
    </row>
    <row r="136" spans="1:9" x14ac:dyDescent="0.25">
      <c r="A136" s="341">
        <v>931403</v>
      </c>
      <c r="B136" s="341" t="s">
        <v>790</v>
      </c>
      <c r="C136" s="341" t="s">
        <v>316</v>
      </c>
      <c r="D136" s="341">
        <v>741020</v>
      </c>
      <c r="E136" s="341" t="s">
        <v>772</v>
      </c>
      <c r="F136" s="341" t="s">
        <v>752</v>
      </c>
      <c r="G136" s="341">
        <v>83960.78</v>
      </c>
      <c r="H136" s="341">
        <v>79055.759999999995</v>
      </c>
      <c r="I136" s="341">
        <f t="shared" si="2"/>
        <v>81508.26999999999</v>
      </c>
    </row>
    <row r="137" spans="1:9" x14ac:dyDescent="0.25">
      <c r="A137" s="341">
        <v>931403</v>
      </c>
      <c r="B137" s="341" t="s">
        <v>790</v>
      </c>
      <c r="C137" s="341" t="s">
        <v>316</v>
      </c>
      <c r="D137" s="341">
        <v>741080</v>
      </c>
      <c r="E137" s="341" t="s">
        <v>783</v>
      </c>
      <c r="F137" s="341" t="s">
        <v>751</v>
      </c>
      <c r="G137" s="341">
        <v>600</v>
      </c>
      <c r="H137" s="341">
        <v>0</v>
      </c>
      <c r="I137" s="341">
        <f t="shared" si="2"/>
        <v>300</v>
      </c>
    </row>
    <row r="138" spans="1:9" x14ac:dyDescent="0.25">
      <c r="A138" s="341">
        <v>931403</v>
      </c>
      <c r="B138" s="341" t="s">
        <v>790</v>
      </c>
      <c r="C138" s="341" t="s">
        <v>316</v>
      </c>
      <c r="D138" s="341">
        <v>776700</v>
      </c>
      <c r="E138" s="341" t="s">
        <v>785</v>
      </c>
      <c r="F138" s="341" t="s">
        <v>753</v>
      </c>
      <c r="G138" s="341">
        <v>251397.8</v>
      </c>
      <c r="H138" s="341">
        <v>216408.75</v>
      </c>
      <c r="I138" s="341">
        <f t="shared" si="2"/>
        <v>233903.27499999999</v>
      </c>
    </row>
    <row r="139" spans="1:9" x14ac:dyDescent="0.25">
      <c r="A139" s="341">
        <v>931403</v>
      </c>
      <c r="B139" s="341" t="s">
        <v>790</v>
      </c>
      <c r="C139" s="341" t="s">
        <v>316</v>
      </c>
      <c r="D139" s="341">
        <v>776710</v>
      </c>
      <c r="E139" s="341" t="s">
        <v>774</v>
      </c>
      <c r="F139" s="341" t="s">
        <v>754</v>
      </c>
      <c r="G139" s="341">
        <v>0</v>
      </c>
      <c r="H139" s="341">
        <v>600</v>
      </c>
      <c r="I139" s="341">
        <f t="shared" si="2"/>
        <v>300</v>
      </c>
    </row>
    <row r="140" spans="1:9" x14ac:dyDescent="0.25">
      <c r="A140" s="341">
        <v>931403</v>
      </c>
      <c r="B140" s="341" t="s">
        <v>790</v>
      </c>
      <c r="C140" s="341" t="s">
        <v>316</v>
      </c>
      <c r="D140" s="341">
        <v>780160</v>
      </c>
      <c r="E140" s="341" t="s">
        <v>776</v>
      </c>
      <c r="F140" s="341" t="s">
        <v>757</v>
      </c>
      <c r="G140" s="341">
        <v>8322</v>
      </c>
      <c r="H140" s="341">
        <v>7351</v>
      </c>
      <c r="I140" s="341">
        <f t="shared" si="2"/>
        <v>7836.5</v>
      </c>
    </row>
    <row r="141" spans="1:9" x14ac:dyDescent="0.25">
      <c r="A141" s="341">
        <v>931403</v>
      </c>
      <c r="B141" s="341" t="s">
        <v>790</v>
      </c>
      <c r="C141" s="341" t="s">
        <v>316</v>
      </c>
      <c r="D141" s="341">
        <v>781080</v>
      </c>
      <c r="E141" s="341" t="s">
        <v>777</v>
      </c>
      <c r="F141" s="341" t="s">
        <v>778</v>
      </c>
      <c r="G141" s="341">
        <v>-91.12</v>
      </c>
      <c r="H141" s="341">
        <v>34</v>
      </c>
      <c r="I141" s="341">
        <f t="shared" si="2"/>
        <v>-28.560000000000002</v>
      </c>
    </row>
    <row r="142" spans="1:9" x14ac:dyDescent="0.25">
      <c r="A142" s="341">
        <v>931403</v>
      </c>
      <c r="B142" s="341" t="s">
        <v>790</v>
      </c>
      <c r="C142" s="341" t="s">
        <v>316</v>
      </c>
      <c r="D142" s="341">
        <v>781360</v>
      </c>
      <c r="E142" s="341" t="s">
        <v>787</v>
      </c>
      <c r="F142" s="341" t="s">
        <v>778</v>
      </c>
      <c r="G142" s="341">
        <v>766</v>
      </c>
      <c r="H142" s="341">
        <v>0</v>
      </c>
      <c r="I142" s="341">
        <f t="shared" si="2"/>
        <v>383</v>
      </c>
    </row>
    <row r="143" spans="1:9" x14ac:dyDescent="0.25">
      <c r="A143" s="341">
        <v>931404</v>
      </c>
      <c r="B143" s="341" t="s">
        <v>793</v>
      </c>
      <c r="C143" s="341" t="s">
        <v>109</v>
      </c>
      <c r="D143" s="341">
        <v>776760</v>
      </c>
      <c r="E143" s="341" t="s">
        <v>786</v>
      </c>
      <c r="F143" s="341" t="s">
        <v>756</v>
      </c>
      <c r="G143" s="341">
        <v>0</v>
      </c>
      <c r="H143" s="341">
        <v>8</v>
      </c>
      <c r="I143" s="341">
        <f t="shared" si="2"/>
        <v>4</v>
      </c>
    </row>
    <row r="144" spans="1:9" x14ac:dyDescent="0.25">
      <c r="A144" s="341">
        <v>931405</v>
      </c>
      <c r="B144" s="341" t="s">
        <v>794</v>
      </c>
      <c r="C144" s="341" t="s">
        <v>106</v>
      </c>
      <c r="D144" s="341">
        <v>741020</v>
      </c>
      <c r="E144" s="341" t="s">
        <v>772</v>
      </c>
      <c r="F144" s="341" t="s">
        <v>752</v>
      </c>
      <c r="G144" s="341">
        <v>90085</v>
      </c>
      <c r="H144" s="341">
        <v>98309</v>
      </c>
      <c r="I144" s="341">
        <f t="shared" si="2"/>
        <v>94197</v>
      </c>
    </row>
    <row r="145" spans="1:9" x14ac:dyDescent="0.25">
      <c r="A145" s="341">
        <v>931405</v>
      </c>
      <c r="B145" s="341" t="s">
        <v>794</v>
      </c>
      <c r="C145" s="341" t="s">
        <v>106</v>
      </c>
      <c r="D145" s="341">
        <v>741080</v>
      </c>
      <c r="E145" s="341" t="s">
        <v>783</v>
      </c>
      <c r="F145" s="341" t="s">
        <v>751</v>
      </c>
      <c r="G145" s="341">
        <v>500</v>
      </c>
      <c r="H145" s="341">
        <v>0</v>
      </c>
      <c r="I145" s="341">
        <f t="shared" si="2"/>
        <v>250</v>
      </c>
    </row>
    <row r="146" spans="1:9" x14ac:dyDescent="0.25">
      <c r="A146" s="341">
        <v>931405</v>
      </c>
      <c r="B146" s="341" t="s">
        <v>794</v>
      </c>
      <c r="C146" s="341" t="s">
        <v>106</v>
      </c>
      <c r="D146" s="341">
        <v>741320</v>
      </c>
      <c r="E146" s="341" t="s">
        <v>773</v>
      </c>
      <c r="F146" s="341" t="s">
        <v>751</v>
      </c>
      <c r="G146" s="341">
        <v>250</v>
      </c>
      <c r="H146" s="341">
        <v>0</v>
      </c>
      <c r="I146" s="341">
        <f t="shared" si="2"/>
        <v>125</v>
      </c>
    </row>
    <row r="147" spans="1:9" x14ac:dyDescent="0.25">
      <c r="A147" s="341">
        <v>931405</v>
      </c>
      <c r="B147" s="341" t="s">
        <v>794</v>
      </c>
      <c r="C147" s="341" t="s">
        <v>106</v>
      </c>
      <c r="D147" s="341">
        <v>776700</v>
      </c>
      <c r="E147" s="341" t="s">
        <v>785</v>
      </c>
      <c r="F147" s="341" t="s">
        <v>753</v>
      </c>
      <c r="G147" s="341">
        <v>366020.8</v>
      </c>
      <c r="H147" s="341">
        <v>428553.94</v>
      </c>
      <c r="I147" s="341">
        <f t="shared" si="2"/>
        <v>397287.37</v>
      </c>
    </row>
    <row r="148" spans="1:9" x14ac:dyDescent="0.25">
      <c r="A148" s="341">
        <v>931405</v>
      </c>
      <c r="B148" s="341" t="s">
        <v>794</v>
      </c>
      <c r="C148" s="341" t="s">
        <v>106</v>
      </c>
      <c r="D148" s="341">
        <v>776710</v>
      </c>
      <c r="E148" s="341" t="s">
        <v>774</v>
      </c>
      <c r="F148" s="341" t="s">
        <v>754</v>
      </c>
      <c r="G148" s="341">
        <v>4202.5</v>
      </c>
      <c r="H148" s="341">
        <v>1366</v>
      </c>
      <c r="I148" s="341">
        <f t="shared" si="2"/>
        <v>2784.25</v>
      </c>
    </row>
    <row r="149" spans="1:9" x14ac:dyDescent="0.25">
      <c r="A149" s="341">
        <v>931405</v>
      </c>
      <c r="B149" s="341" t="s">
        <v>794</v>
      </c>
      <c r="C149" s="341" t="s">
        <v>106</v>
      </c>
      <c r="D149" s="341">
        <v>776720</v>
      </c>
      <c r="E149" s="341" t="s">
        <v>795</v>
      </c>
      <c r="F149" s="341" t="s">
        <v>755</v>
      </c>
      <c r="G149" s="341">
        <v>113370</v>
      </c>
      <c r="H149" s="341">
        <v>87050</v>
      </c>
      <c r="I149" s="341">
        <f t="shared" si="2"/>
        <v>100210</v>
      </c>
    </row>
    <row r="150" spans="1:9" x14ac:dyDescent="0.25">
      <c r="A150" s="341">
        <v>931405</v>
      </c>
      <c r="B150" s="341" t="s">
        <v>794</v>
      </c>
      <c r="C150" s="341" t="s">
        <v>106</v>
      </c>
      <c r="D150" s="341">
        <v>776740</v>
      </c>
      <c r="E150" s="341" t="s">
        <v>796</v>
      </c>
      <c r="F150" s="341" t="s">
        <v>756</v>
      </c>
      <c r="G150" s="341">
        <v>200</v>
      </c>
      <c r="H150" s="341">
        <v>315</v>
      </c>
      <c r="I150" s="341">
        <f t="shared" si="2"/>
        <v>257.5</v>
      </c>
    </row>
    <row r="151" spans="1:9" x14ac:dyDescent="0.25">
      <c r="A151" s="341">
        <v>931405</v>
      </c>
      <c r="B151" s="341" t="s">
        <v>794</v>
      </c>
      <c r="C151" s="341" t="s">
        <v>106</v>
      </c>
      <c r="D151" s="341">
        <v>776760</v>
      </c>
      <c r="E151" s="341" t="s">
        <v>786</v>
      </c>
      <c r="F151" s="341" t="s">
        <v>756</v>
      </c>
      <c r="G151" s="341">
        <v>219</v>
      </c>
      <c r="H151" s="341">
        <v>400</v>
      </c>
      <c r="I151" s="341">
        <f t="shared" si="2"/>
        <v>309.5</v>
      </c>
    </row>
    <row r="152" spans="1:9" x14ac:dyDescent="0.25">
      <c r="A152" s="341">
        <v>931405</v>
      </c>
      <c r="B152" s="341" t="s">
        <v>794</v>
      </c>
      <c r="C152" s="341" t="s">
        <v>106</v>
      </c>
      <c r="D152" s="341">
        <v>777610</v>
      </c>
      <c r="E152" s="341" t="s">
        <v>797</v>
      </c>
      <c r="F152" s="341" t="s">
        <v>758</v>
      </c>
      <c r="G152" s="341">
        <v>150</v>
      </c>
      <c r="H152" s="341">
        <v>0</v>
      </c>
      <c r="I152" s="341">
        <f t="shared" si="2"/>
        <v>75</v>
      </c>
    </row>
    <row r="153" spans="1:9" x14ac:dyDescent="0.25">
      <c r="A153" s="341">
        <v>931405</v>
      </c>
      <c r="B153" s="341" t="s">
        <v>794</v>
      </c>
      <c r="C153" s="341" t="s">
        <v>106</v>
      </c>
      <c r="D153" s="341">
        <v>777660</v>
      </c>
      <c r="E153" s="341" t="s">
        <v>775</v>
      </c>
      <c r="F153" s="341" t="s">
        <v>757</v>
      </c>
      <c r="G153" s="341">
        <v>3220</v>
      </c>
      <c r="H153" s="341">
        <v>3559</v>
      </c>
      <c r="I153" s="341">
        <f t="shared" si="2"/>
        <v>3389.5</v>
      </c>
    </row>
    <row r="154" spans="1:9" x14ac:dyDescent="0.25">
      <c r="A154" s="341">
        <v>931405</v>
      </c>
      <c r="B154" s="341" t="s">
        <v>794</v>
      </c>
      <c r="C154" s="341" t="s">
        <v>106</v>
      </c>
      <c r="D154" s="341">
        <v>780160</v>
      </c>
      <c r="E154" s="341" t="s">
        <v>776</v>
      </c>
      <c r="F154" s="341" t="s">
        <v>757</v>
      </c>
      <c r="G154" s="341">
        <v>16321</v>
      </c>
      <c r="H154" s="341">
        <v>14850</v>
      </c>
      <c r="I154" s="341">
        <f t="shared" si="2"/>
        <v>15585.5</v>
      </c>
    </row>
    <row r="155" spans="1:9" x14ac:dyDescent="0.25">
      <c r="A155" s="341">
        <v>931405</v>
      </c>
      <c r="B155" s="341" t="s">
        <v>794</v>
      </c>
      <c r="C155" s="341" t="s">
        <v>106</v>
      </c>
      <c r="D155" s="341">
        <v>781080</v>
      </c>
      <c r="E155" s="341" t="s">
        <v>777</v>
      </c>
      <c r="F155" s="341" t="s">
        <v>778</v>
      </c>
      <c r="G155" s="341">
        <v>-13.89</v>
      </c>
      <c r="H155" s="341">
        <v>20.010000000000002</v>
      </c>
      <c r="I155" s="341">
        <f t="shared" si="2"/>
        <v>3.0600000000000005</v>
      </c>
    </row>
    <row r="156" spans="1:9" x14ac:dyDescent="0.25">
      <c r="A156" s="341">
        <v>931405</v>
      </c>
      <c r="B156" s="341" t="s">
        <v>794</v>
      </c>
      <c r="C156" s="341" t="s">
        <v>106</v>
      </c>
      <c r="D156" s="341">
        <v>781220</v>
      </c>
      <c r="E156" s="341" t="s">
        <v>779</v>
      </c>
      <c r="F156" s="341" t="s">
        <v>778</v>
      </c>
      <c r="G156" s="341">
        <v>0</v>
      </c>
      <c r="H156" s="341">
        <v>311.5</v>
      </c>
      <c r="I156" s="341">
        <f t="shared" si="2"/>
        <v>155.75</v>
      </c>
    </row>
    <row r="157" spans="1:9" x14ac:dyDescent="0.25">
      <c r="A157" s="341">
        <v>931405</v>
      </c>
      <c r="B157" s="341" t="s">
        <v>794</v>
      </c>
      <c r="C157" s="341" t="s">
        <v>106</v>
      </c>
      <c r="D157" s="341">
        <v>781360</v>
      </c>
      <c r="E157" s="341" t="s">
        <v>787</v>
      </c>
      <c r="F157" s="341" t="s">
        <v>778</v>
      </c>
      <c r="G157" s="341">
        <v>1422.96</v>
      </c>
      <c r="H157" s="341">
        <v>0</v>
      </c>
      <c r="I157" s="341">
        <f t="shared" si="2"/>
        <v>711.48</v>
      </c>
    </row>
    <row r="158" spans="1:9" x14ac:dyDescent="0.25">
      <c r="A158" s="341">
        <v>931406</v>
      </c>
      <c r="B158" s="341" t="s">
        <v>803</v>
      </c>
      <c r="C158" s="341" t="s">
        <v>761</v>
      </c>
      <c r="D158" s="341">
        <v>741020</v>
      </c>
      <c r="E158" s="341" t="s">
        <v>772</v>
      </c>
      <c r="F158" s="341" t="s">
        <v>752</v>
      </c>
      <c r="G158" s="341">
        <v>0</v>
      </c>
      <c r="H158" s="341">
        <v>86</v>
      </c>
      <c r="I158" s="341">
        <f t="shared" si="2"/>
        <v>43</v>
      </c>
    </row>
    <row r="159" spans="1:9" x14ac:dyDescent="0.25">
      <c r="A159" s="341">
        <v>931406</v>
      </c>
      <c r="B159" s="341" t="s">
        <v>803</v>
      </c>
      <c r="C159" s="341" t="s">
        <v>761</v>
      </c>
      <c r="D159" s="341">
        <v>741080</v>
      </c>
      <c r="E159" s="341" t="s">
        <v>783</v>
      </c>
      <c r="F159" s="341" t="s">
        <v>751</v>
      </c>
      <c r="G159" s="341">
        <v>200</v>
      </c>
      <c r="H159" s="341">
        <v>0</v>
      </c>
      <c r="I159" s="341">
        <f t="shared" si="2"/>
        <v>100</v>
      </c>
    </row>
    <row r="160" spans="1:9" x14ac:dyDescent="0.25">
      <c r="A160" s="341">
        <v>931406</v>
      </c>
      <c r="B160" s="341" t="s">
        <v>803</v>
      </c>
      <c r="C160" s="341" t="s">
        <v>761</v>
      </c>
      <c r="D160" s="341">
        <v>774810</v>
      </c>
      <c r="E160" s="341" t="s">
        <v>784</v>
      </c>
      <c r="F160" s="341" t="s">
        <v>751</v>
      </c>
      <c r="G160" s="341">
        <v>5256</v>
      </c>
      <c r="H160" s="341">
        <v>1830</v>
      </c>
      <c r="I160" s="341">
        <f t="shared" si="2"/>
        <v>3543</v>
      </c>
    </row>
    <row r="161" spans="1:9" x14ac:dyDescent="0.25">
      <c r="A161" s="341">
        <v>931406</v>
      </c>
      <c r="B161" s="341" t="s">
        <v>803</v>
      </c>
      <c r="C161" s="341" t="s">
        <v>761</v>
      </c>
      <c r="D161" s="341">
        <v>776700</v>
      </c>
      <c r="E161" s="341" t="s">
        <v>785</v>
      </c>
      <c r="F161" s="341" t="s">
        <v>753</v>
      </c>
      <c r="G161" s="341">
        <v>47872</v>
      </c>
      <c r="H161" s="341">
        <v>43287</v>
      </c>
      <c r="I161" s="341">
        <f t="shared" si="2"/>
        <v>45579.5</v>
      </c>
    </row>
    <row r="162" spans="1:9" x14ac:dyDescent="0.25">
      <c r="A162" s="341">
        <v>931406</v>
      </c>
      <c r="B162" s="341" t="s">
        <v>803</v>
      </c>
      <c r="C162" s="341" t="s">
        <v>761</v>
      </c>
      <c r="D162" s="341">
        <v>780160</v>
      </c>
      <c r="E162" s="341" t="s">
        <v>776</v>
      </c>
      <c r="F162" s="341" t="s">
        <v>757</v>
      </c>
      <c r="G162" s="341">
        <v>0</v>
      </c>
      <c r="H162" s="341">
        <v>17</v>
      </c>
      <c r="I162" s="341">
        <f t="shared" si="2"/>
        <v>8.5</v>
      </c>
    </row>
    <row r="163" spans="1:9" x14ac:dyDescent="0.25">
      <c r="A163" s="341">
        <v>931408</v>
      </c>
      <c r="B163" s="341" t="s">
        <v>806</v>
      </c>
      <c r="C163" s="341" t="s">
        <v>740</v>
      </c>
      <c r="D163" s="341">
        <v>741020</v>
      </c>
      <c r="E163" s="341" t="s">
        <v>772</v>
      </c>
      <c r="F163" s="341" t="s">
        <v>752</v>
      </c>
      <c r="G163" s="341">
        <v>1195</v>
      </c>
      <c r="H163" s="341">
        <v>2137</v>
      </c>
      <c r="I163" s="341">
        <f t="shared" si="2"/>
        <v>1666</v>
      </c>
    </row>
    <row r="164" spans="1:9" x14ac:dyDescent="0.25">
      <c r="A164" s="341">
        <v>931408</v>
      </c>
      <c r="B164" s="341" t="s">
        <v>806</v>
      </c>
      <c r="C164" s="341" t="s">
        <v>740</v>
      </c>
      <c r="D164" s="341">
        <v>776700</v>
      </c>
      <c r="E164" s="341" t="s">
        <v>785</v>
      </c>
      <c r="F164" s="341" t="s">
        <v>753</v>
      </c>
      <c r="G164" s="341">
        <v>2345.25</v>
      </c>
      <c r="H164" s="341">
        <v>4443.5</v>
      </c>
      <c r="I164" s="341">
        <f t="shared" si="2"/>
        <v>3394.375</v>
      </c>
    </row>
    <row r="165" spans="1:9" x14ac:dyDescent="0.25">
      <c r="A165" s="341">
        <v>931408</v>
      </c>
      <c r="B165" s="341" t="s">
        <v>806</v>
      </c>
      <c r="C165" s="341" t="s">
        <v>740</v>
      </c>
      <c r="D165" s="341">
        <v>780160</v>
      </c>
      <c r="E165" s="341" t="s">
        <v>776</v>
      </c>
      <c r="F165" s="341" t="s">
        <v>757</v>
      </c>
      <c r="G165" s="341">
        <v>32</v>
      </c>
      <c r="H165" s="341">
        <v>16</v>
      </c>
      <c r="I165" s="341">
        <f t="shared" si="2"/>
        <v>24</v>
      </c>
    </row>
    <row r="166" spans="1:9" x14ac:dyDescent="0.25">
      <c r="A166" s="341">
        <v>931408</v>
      </c>
      <c r="B166" s="341" t="s">
        <v>806</v>
      </c>
      <c r="C166" s="341" t="s">
        <v>740</v>
      </c>
      <c r="D166" s="341">
        <v>781080</v>
      </c>
      <c r="E166" s="341" t="s">
        <v>777</v>
      </c>
      <c r="F166" s="341" t="s">
        <v>778</v>
      </c>
      <c r="G166" s="341">
        <v>-114</v>
      </c>
      <c r="H166" s="341">
        <v>14.25</v>
      </c>
      <c r="I166" s="341">
        <f t="shared" si="2"/>
        <v>-49.875</v>
      </c>
    </row>
    <row r="167" spans="1:9" x14ac:dyDescent="0.25">
      <c r="A167" s="341">
        <v>931408</v>
      </c>
      <c r="B167" s="341" t="s">
        <v>806</v>
      </c>
      <c r="C167" s="341" t="s">
        <v>740</v>
      </c>
      <c r="D167" s="341">
        <v>781360</v>
      </c>
      <c r="E167" s="341" t="s">
        <v>787</v>
      </c>
      <c r="F167" s="341" t="s">
        <v>778</v>
      </c>
      <c r="G167" s="341">
        <v>80</v>
      </c>
      <c r="H167" s="341">
        <v>0</v>
      </c>
      <c r="I167" s="341">
        <f t="shared" si="2"/>
        <v>40</v>
      </c>
    </row>
    <row r="168" spans="1:9" x14ac:dyDescent="0.25">
      <c r="A168" s="341">
        <v>931409</v>
      </c>
      <c r="B168" s="341" t="s">
        <v>808</v>
      </c>
      <c r="C168" s="341" t="s">
        <v>114</v>
      </c>
      <c r="D168" s="341">
        <v>741020</v>
      </c>
      <c r="E168" s="341" t="s">
        <v>772</v>
      </c>
      <c r="F168" s="341" t="s">
        <v>752</v>
      </c>
      <c r="G168" s="341">
        <v>225307.8</v>
      </c>
      <c r="H168" s="341">
        <v>241161.27</v>
      </c>
      <c r="I168" s="341">
        <f t="shared" si="2"/>
        <v>233234.53499999997</v>
      </c>
    </row>
    <row r="169" spans="1:9" x14ac:dyDescent="0.25">
      <c r="A169" s="341">
        <v>931409</v>
      </c>
      <c r="B169" s="341" t="s">
        <v>808</v>
      </c>
      <c r="C169" s="341" t="s">
        <v>114</v>
      </c>
      <c r="D169" s="341">
        <v>741080</v>
      </c>
      <c r="E169" s="341" t="s">
        <v>783</v>
      </c>
      <c r="F169" s="341" t="s">
        <v>751</v>
      </c>
      <c r="G169" s="341">
        <v>1400</v>
      </c>
      <c r="H169" s="341">
        <v>0</v>
      </c>
      <c r="I169" s="341">
        <f t="shared" si="2"/>
        <v>700</v>
      </c>
    </row>
    <row r="170" spans="1:9" x14ac:dyDescent="0.25">
      <c r="A170" s="341">
        <v>931409</v>
      </c>
      <c r="B170" s="341" t="s">
        <v>808</v>
      </c>
      <c r="C170" s="341" t="s">
        <v>114</v>
      </c>
      <c r="D170" s="341">
        <v>741360</v>
      </c>
      <c r="E170" s="341" t="s">
        <v>770</v>
      </c>
      <c r="F170" s="341" t="s">
        <v>750</v>
      </c>
      <c r="G170" s="341">
        <v>44910.21</v>
      </c>
      <c r="H170" s="341">
        <v>32732.43</v>
      </c>
      <c r="I170" s="341">
        <f t="shared" si="2"/>
        <v>38821.32</v>
      </c>
    </row>
    <row r="171" spans="1:9" x14ac:dyDescent="0.25">
      <c r="A171" s="341">
        <v>931409</v>
      </c>
      <c r="B171" s="341" t="s">
        <v>808</v>
      </c>
      <c r="C171" s="341" t="s">
        <v>114</v>
      </c>
      <c r="D171" s="341">
        <v>776700</v>
      </c>
      <c r="E171" s="341" t="s">
        <v>785</v>
      </c>
      <c r="F171" s="341" t="s">
        <v>753</v>
      </c>
      <c r="G171" s="341">
        <v>1485615.9</v>
      </c>
      <c r="H171" s="341">
        <v>1414066.47</v>
      </c>
      <c r="I171" s="341">
        <f t="shared" si="2"/>
        <v>1449841.1850000001</v>
      </c>
    </row>
    <row r="172" spans="1:9" x14ac:dyDescent="0.25">
      <c r="A172" s="341">
        <v>931409</v>
      </c>
      <c r="B172" s="341" t="s">
        <v>808</v>
      </c>
      <c r="C172" s="341" t="s">
        <v>114</v>
      </c>
      <c r="D172" s="341">
        <v>776710</v>
      </c>
      <c r="E172" s="341" t="s">
        <v>774</v>
      </c>
      <c r="F172" s="341" t="s">
        <v>754</v>
      </c>
      <c r="G172" s="341">
        <v>11666</v>
      </c>
      <c r="H172" s="341">
        <v>28284</v>
      </c>
      <c r="I172" s="341">
        <f t="shared" si="2"/>
        <v>19975</v>
      </c>
    </row>
    <row r="173" spans="1:9" x14ac:dyDescent="0.25">
      <c r="A173" s="341">
        <v>931409</v>
      </c>
      <c r="B173" s="341" t="s">
        <v>808</v>
      </c>
      <c r="C173" s="341" t="s">
        <v>114</v>
      </c>
      <c r="D173" s="341">
        <v>776720</v>
      </c>
      <c r="E173" s="341" t="s">
        <v>795</v>
      </c>
      <c r="F173" s="341" t="s">
        <v>755</v>
      </c>
      <c r="G173" s="341">
        <v>101204</v>
      </c>
      <c r="H173" s="341">
        <v>96748</v>
      </c>
      <c r="I173" s="341">
        <f t="shared" si="2"/>
        <v>98976</v>
      </c>
    </row>
    <row r="174" spans="1:9" x14ac:dyDescent="0.25">
      <c r="A174" s="341">
        <v>931409</v>
      </c>
      <c r="B174" s="341" t="s">
        <v>808</v>
      </c>
      <c r="C174" s="341" t="s">
        <v>114</v>
      </c>
      <c r="D174" s="341">
        <v>781080</v>
      </c>
      <c r="E174" s="341" t="s">
        <v>777</v>
      </c>
      <c r="F174" s="341" t="s">
        <v>778</v>
      </c>
      <c r="G174" s="341">
        <v>-743.3</v>
      </c>
      <c r="H174" s="341">
        <v>90.1</v>
      </c>
      <c r="I174" s="341">
        <f t="shared" si="2"/>
        <v>-326.59999999999997</v>
      </c>
    </row>
    <row r="175" spans="1:9" x14ac:dyDescent="0.25">
      <c r="A175" s="341">
        <v>931420</v>
      </c>
      <c r="B175" s="341" t="s">
        <v>767</v>
      </c>
      <c r="C175" s="341" t="s">
        <v>749</v>
      </c>
      <c r="D175" s="341">
        <v>740040</v>
      </c>
      <c r="E175" s="341" t="s">
        <v>768</v>
      </c>
      <c r="F175" s="341" t="s">
        <v>751</v>
      </c>
      <c r="G175" s="341">
        <v>0</v>
      </c>
      <c r="H175" s="341">
        <v>4995.6099999999997</v>
      </c>
      <c r="I175" s="341">
        <f t="shared" si="2"/>
        <v>2497.8049999999998</v>
      </c>
    </row>
    <row r="176" spans="1:9" x14ac:dyDescent="0.25">
      <c r="A176" s="341">
        <v>931420</v>
      </c>
      <c r="B176" s="341" t="s">
        <v>767</v>
      </c>
      <c r="C176" s="341" t="s">
        <v>749</v>
      </c>
      <c r="D176" s="341">
        <v>741010</v>
      </c>
      <c r="E176" s="341" t="s">
        <v>769</v>
      </c>
      <c r="F176" s="341" t="s">
        <v>751</v>
      </c>
      <c r="G176" s="341">
        <v>0</v>
      </c>
      <c r="H176" s="341">
        <v>5000.3900000000003</v>
      </c>
      <c r="I176" s="341">
        <f t="shared" si="2"/>
        <v>2500.1950000000002</v>
      </c>
    </row>
    <row r="177" spans="1:9" x14ac:dyDescent="0.25">
      <c r="A177" s="341">
        <v>931420</v>
      </c>
      <c r="B177" s="341" t="s">
        <v>767</v>
      </c>
      <c r="C177" s="341" t="s">
        <v>749</v>
      </c>
      <c r="D177" s="341">
        <v>741360</v>
      </c>
      <c r="E177" s="341" t="s">
        <v>770</v>
      </c>
      <c r="F177" s="341" t="s">
        <v>750</v>
      </c>
      <c r="G177" s="341">
        <v>166637.07999999999</v>
      </c>
      <c r="H177" s="341">
        <v>123613.69</v>
      </c>
      <c r="I177" s="341">
        <f t="shared" si="2"/>
        <v>145125.38500000001</v>
      </c>
    </row>
    <row r="178" spans="1:9" x14ac:dyDescent="0.25">
      <c r="A178" s="341">
        <v>931421</v>
      </c>
      <c r="B178" s="341" t="s">
        <v>805</v>
      </c>
      <c r="C178" s="341" t="s">
        <v>112</v>
      </c>
      <c r="D178" s="341">
        <v>741000</v>
      </c>
      <c r="E178" s="341" t="s">
        <v>789</v>
      </c>
      <c r="F178" s="341" t="s">
        <v>748</v>
      </c>
      <c r="G178" s="341">
        <v>26957</v>
      </c>
      <c r="H178" s="341">
        <v>7080</v>
      </c>
      <c r="I178" s="341">
        <f t="shared" si="2"/>
        <v>17018.5</v>
      </c>
    </row>
    <row r="179" spans="1:9" x14ac:dyDescent="0.25">
      <c r="A179" s="341">
        <v>931421</v>
      </c>
      <c r="B179" s="341" t="s">
        <v>805</v>
      </c>
      <c r="C179" s="341" t="s">
        <v>112</v>
      </c>
      <c r="D179" s="341">
        <v>741020</v>
      </c>
      <c r="E179" s="341" t="s">
        <v>772</v>
      </c>
      <c r="F179" s="341" t="s">
        <v>752</v>
      </c>
      <c r="G179" s="341">
        <v>26024</v>
      </c>
      <c r="H179" s="341">
        <v>30020.65</v>
      </c>
      <c r="I179" s="341">
        <f t="shared" si="2"/>
        <v>28022.325000000001</v>
      </c>
    </row>
    <row r="180" spans="1:9" x14ac:dyDescent="0.25">
      <c r="A180" s="341">
        <v>931421</v>
      </c>
      <c r="B180" s="341" t="s">
        <v>805</v>
      </c>
      <c r="C180" s="341" t="s">
        <v>112</v>
      </c>
      <c r="D180" s="341">
        <v>776700</v>
      </c>
      <c r="E180" s="341" t="s">
        <v>785</v>
      </c>
      <c r="F180" s="341" t="s">
        <v>753</v>
      </c>
      <c r="G180" s="341">
        <v>327942.67</v>
      </c>
      <c r="H180" s="341">
        <v>208596.91</v>
      </c>
      <c r="I180" s="341">
        <f t="shared" si="2"/>
        <v>268269.78999999998</v>
      </c>
    </row>
    <row r="181" spans="1:9" x14ac:dyDescent="0.25">
      <c r="A181" s="341">
        <v>931421</v>
      </c>
      <c r="B181" s="341" t="s">
        <v>805</v>
      </c>
      <c r="C181" s="341" t="s">
        <v>112</v>
      </c>
      <c r="D181" s="341">
        <v>776710</v>
      </c>
      <c r="E181" s="341" t="s">
        <v>774</v>
      </c>
      <c r="F181" s="341" t="s">
        <v>754</v>
      </c>
      <c r="G181" s="341">
        <v>5590</v>
      </c>
      <c r="H181" s="341">
        <v>3446</v>
      </c>
      <c r="I181" s="341">
        <f t="shared" si="2"/>
        <v>4518</v>
      </c>
    </row>
    <row r="182" spans="1:9" x14ac:dyDescent="0.25">
      <c r="A182" s="341">
        <v>931421</v>
      </c>
      <c r="B182" s="341" t="s">
        <v>805</v>
      </c>
      <c r="C182" s="341" t="s">
        <v>112</v>
      </c>
      <c r="D182" s="341">
        <v>776740</v>
      </c>
      <c r="E182" s="341" t="s">
        <v>796</v>
      </c>
      <c r="F182" s="341" t="s">
        <v>756</v>
      </c>
      <c r="G182" s="341">
        <v>0</v>
      </c>
      <c r="H182" s="341">
        <v>2395</v>
      </c>
      <c r="I182" s="341">
        <f t="shared" si="2"/>
        <v>1197.5</v>
      </c>
    </row>
    <row r="183" spans="1:9" x14ac:dyDescent="0.25">
      <c r="A183" s="341">
        <v>931421</v>
      </c>
      <c r="B183" s="341" t="s">
        <v>805</v>
      </c>
      <c r="C183" s="341" t="s">
        <v>112</v>
      </c>
      <c r="D183" s="341">
        <v>777660</v>
      </c>
      <c r="E183" s="341" t="s">
        <v>775</v>
      </c>
      <c r="F183" s="341" t="s">
        <v>757</v>
      </c>
      <c r="G183" s="341">
        <v>6876</v>
      </c>
      <c r="H183" s="341">
        <v>4859</v>
      </c>
      <c r="I183" s="341">
        <f t="shared" si="2"/>
        <v>5867.5</v>
      </c>
    </row>
    <row r="184" spans="1:9" x14ac:dyDescent="0.25">
      <c r="A184" s="341">
        <v>931421</v>
      </c>
      <c r="B184" s="341" t="s">
        <v>805</v>
      </c>
      <c r="C184" s="341" t="s">
        <v>112</v>
      </c>
      <c r="D184" s="341">
        <v>780160</v>
      </c>
      <c r="E184" s="341" t="s">
        <v>776</v>
      </c>
      <c r="F184" s="341" t="s">
        <v>757</v>
      </c>
      <c r="G184" s="341">
        <v>200</v>
      </c>
      <c r="H184" s="341">
        <v>1115</v>
      </c>
      <c r="I184" s="341">
        <f t="shared" si="2"/>
        <v>657.5</v>
      </c>
    </row>
    <row r="185" spans="1:9" x14ac:dyDescent="0.25">
      <c r="A185" s="341">
        <v>931421</v>
      </c>
      <c r="B185" s="341" t="s">
        <v>805</v>
      </c>
      <c r="C185" s="341" t="s">
        <v>112</v>
      </c>
      <c r="D185" s="341">
        <v>781080</v>
      </c>
      <c r="E185" s="341" t="s">
        <v>777</v>
      </c>
      <c r="F185" s="341" t="s">
        <v>778</v>
      </c>
      <c r="G185" s="341">
        <v>155</v>
      </c>
      <c r="H185" s="341">
        <v>113.26</v>
      </c>
      <c r="I185" s="341">
        <f t="shared" si="2"/>
        <v>134.13</v>
      </c>
    </row>
    <row r="186" spans="1:9" x14ac:dyDescent="0.25">
      <c r="A186" s="341">
        <v>931750</v>
      </c>
      <c r="B186" s="341" t="s">
        <v>798</v>
      </c>
      <c r="C186" s="341" t="s">
        <v>115</v>
      </c>
      <c r="D186" s="341">
        <v>740020</v>
      </c>
      <c r="E186" s="341" t="s">
        <v>799</v>
      </c>
      <c r="F186" s="341" t="s">
        <v>751</v>
      </c>
      <c r="G186" s="341">
        <v>-25160.68</v>
      </c>
      <c r="H186" s="341">
        <v>37080.76</v>
      </c>
      <c r="I186" s="341">
        <f t="shared" si="2"/>
        <v>5960.0400000000009</v>
      </c>
    </row>
    <row r="187" spans="1:9" x14ac:dyDescent="0.25">
      <c r="A187" s="341">
        <v>931750</v>
      </c>
      <c r="B187" s="341" t="s">
        <v>798</v>
      </c>
      <c r="C187" s="341" t="s">
        <v>115</v>
      </c>
      <c r="D187" s="341">
        <v>741020</v>
      </c>
      <c r="E187" s="341" t="s">
        <v>772</v>
      </c>
      <c r="F187" s="341" t="s">
        <v>752</v>
      </c>
      <c r="G187" s="341">
        <v>288946</v>
      </c>
      <c r="H187" s="341">
        <v>319551.01</v>
      </c>
      <c r="I187" s="341">
        <f t="shared" si="2"/>
        <v>304248.505</v>
      </c>
    </row>
    <row r="188" spans="1:9" x14ac:dyDescent="0.25">
      <c r="A188" s="341">
        <v>931750</v>
      </c>
      <c r="B188" s="341" t="s">
        <v>798</v>
      </c>
      <c r="C188" s="341" t="s">
        <v>115</v>
      </c>
      <c r="D188" s="341">
        <v>741080</v>
      </c>
      <c r="E188" s="341" t="s">
        <v>783</v>
      </c>
      <c r="F188" s="341" t="s">
        <v>751</v>
      </c>
      <c r="G188" s="341">
        <v>1400</v>
      </c>
      <c r="H188" s="341">
        <v>-300</v>
      </c>
      <c r="I188" s="341">
        <f t="shared" si="2"/>
        <v>550</v>
      </c>
    </row>
    <row r="189" spans="1:9" x14ac:dyDescent="0.25">
      <c r="A189" s="341">
        <v>931750</v>
      </c>
      <c r="B189" s="341" t="s">
        <v>798</v>
      </c>
      <c r="C189" s="341" t="s">
        <v>115</v>
      </c>
      <c r="D189" s="341">
        <v>741360</v>
      </c>
      <c r="E189" s="341" t="s">
        <v>770</v>
      </c>
      <c r="F189" s="341" t="s">
        <v>750</v>
      </c>
      <c r="G189" s="341">
        <v>87728.09</v>
      </c>
      <c r="H189" s="341">
        <v>83986.92</v>
      </c>
      <c r="I189" s="341">
        <f t="shared" si="2"/>
        <v>85857.505000000005</v>
      </c>
    </row>
    <row r="190" spans="1:9" x14ac:dyDescent="0.25">
      <c r="A190" s="341">
        <v>931750</v>
      </c>
      <c r="B190" s="341" t="s">
        <v>798</v>
      </c>
      <c r="C190" s="341" t="s">
        <v>115</v>
      </c>
      <c r="D190" s="341">
        <v>776700</v>
      </c>
      <c r="E190" s="341" t="s">
        <v>785</v>
      </c>
      <c r="F190" s="341" t="s">
        <v>753</v>
      </c>
      <c r="G190" s="341">
        <v>1804599</v>
      </c>
      <c r="H190" s="341">
        <v>1630151.66</v>
      </c>
      <c r="I190" s="341">
        <f t="shared" si="2"/>
        <v>1717375.33</v>
      </c>
    </row>
    <row r="191" spans="1:9" x14ac:dyDescent="0.25">
      <c r="A191" s="341">
        <v>931750</v>
      </c>
      <c r="B191" s="341" t="s">
        <v>798</v>
      </c>
      <c r="C191" s="341" t="s">
        <v>115</v>
      </c>
      <c r="D191" s="341">
        <v>776710</v>
      </c>
      <c r="E191" s="341" t="s">
        <v>774</v>
      </c>
      <c r="F191" s="341" t="s">
        <v>754</v>
      </c>
      <c r="G191" s="341">
        <v>66139</v>
      </c>
      <c r="H191" s="341">
        <v>60669.98</v>
      </c>
      <c r="I191" s="341">
        <f t="shared" si="2"/>
        <v>63404.490000000005</v>
      </c>
    </row>
    <row r="192" spans="1:9" x14ac:dyDescent="0.25">
      <c r="A192" s="341">
        <v>931750</v>
      </c>
      <c r="B192" s="341" t="s">
        <v>798</v>
      </c>
      <c r="C192" s="341" t="s">
        <v>115</v>
      </c>
      <c r="D192" s="341">
        <v>776720</v>
      </c>
      <c r="E192" s="341" t="s">
        <v>795</v>
      </c>
      <c r="F192" s="341" t="s">
        <v>755</v>
      </c>
      <c r="G192" s="341">
        <v>315224</v>
      </c>
      <c r="H192" s="341">
        <v>230417</v>
      </c>
      <c r="I192" s="341">
        <f t="shared" si="2"/>
        <v>272820.5</v>
      </c>
    </row>
    <row r="193" spans="1:9" x14ac:dyDescent="0.25">
      <c r="A193" s="341">
        <v>931750</v>
      </c>
      <c r="B193" s="341" t="s">
        <v>798</v>
      </c>
      <c r="C193" s="341" t="s">
        <v>115</v>
      </c>
      <c r="D193" s="341">
        <v>776740</v>
      </c>
      <c r="E193" s="341" t="s">
        <v>796</v>
      </c>
      <c r="F193" s="341" t="s">
        <v>756</v>
      </c>
      <c r="G193" s="341">
        <v>0</v>
      </c>
      <c r="H193" s="341">
        <v>8165</v>
      </c>
      <c r="I193" s="341">
        <f t="shared" si="2"/>
        <v>4082.5</v>
      </c>
    </row>
    <row r="194" spans="1:9" x14ac:dyDescent="0.25">
      <c r="A194" s="341">
        <v>931750</v>
      </c>
      <c r="B194" s="341" t="s">
        <v>798</v>
      </c>
      <c r="C194" s="341" t="s">
        <v>115</v>
      </c>
      <c r="D194" s="341">
        <v>781080</v>
      </c>
      <c r="E194" s="341" t="s">
        <v>777</v>
      </c>
      <c r="F194" s="341" t="s">
        <v>778</v>
      </c>
      <c r="G194" s="341">
        <v>42</v>
      </c>
      <c r="H194" s="341">
        <v>-25</v>
      </c>
      <c r="I194" s="341">
        <f t="shared" si="2"/>
        <v>8.5</v>
      </c>
    </row>
    <row r="195" spans="1:9" x14ac:dyDescent="0.25">
      <c r="A195" s="341">
        <v>931750</v>
      </c>
      <c r="B195" s="341" t="s">
        <v>798</v>
      </c>
      <c r="C195" s="341" t="s">
        <v>115</v>
      </c>
      <c r="D195" s="341">
        <v>781180</v>
      </c>
      <c r="E195" s="341" t="s">
        <v>800</v>
      </c>
      <c r="F195" s="341" t="s">
        <v>778</v>
      </c>
      <c r="G195" s="341">
        <v>0</v>
      </c>
      <c r="H195" s="341">
        <v>1096.07</v>
      </c>
      <c r="I195" s="341">
        <f t="shared" ref="I195:I200" si="3">AVERAGE(G195:H195)</f>
        <v>548.03499999999997</v>
      </c>
    </row>
    <row r="196" spans="1:9" x14ac:dyDescent="0.25">
      <c r="A196" s="341">
        <v>931750</v>
      </c>
      <c r="B196" s="341" t="s">
        <v>798</v>
      </c>
      <c r="C196" s="341" t="s">
        <v>115</v>
      </c>
      <c r="D196" s="341">
        <v>781320</v>
      </c>
      <c r="E196" s="341" t="s">
        <v>801</v>
      </c>
      <c r="F196" s="341" t="s">
        <v>778</v>
      </c>
      <c r="G196" s="341">
        <v>4455.7</v>
      </c>
      <c r="H196" s="341">
        <v>0</v>
      </c>
      <c r="I196" s="341">
        <f t="shared" si="3"/>
        <v>2227.85</v>
      </c>
    </row>
    <row r="197" spans="1:9" x14ac:dyDescent="0.25">
      <c r="A197" s="341">
        <v>931750</v>
      </c>
      <c r="B197" s="341" t="s">
        <v>798</v>
      </c>
      <c r="C197" s="341" t="s">
        <v>115</v>
      </c>
      <c r="D197" s="341">
        <v>781360</v>
      </c>
      <c r="E197" s="341" t="s">
        <v>787</v>
      </c>
      <c r="F197" s="341" t="s">
        <v>778</v>
      </c>
      <c r="G197" s="341">
        <v>1372.22</v>
      </c>
      <c r="H197" s="341">
        <v>19213.259999999998</v>
      </c>
      <c r="I197" s="341">
        <f t="shared" si="3"/>
        <v>10292.74</v>
      </c>
    </row>
    <row r="198" spans="1:9" x14ac:dyDescent="0.25">
      <c r="A198" s="341">
        <v>931750</v>
      </c>
      <c r="B198" s="341" t="s">
        <v>798</v>
      </c>
      <c r="C198" s="341" t="s">
        <v>115</v>
      </c>
      <c r="D198" s="341">
        <v>790040</v>
      </c>
      <c r="E198" s="341" t="s">
        <v>802</v>
      </c>
      <c r="F198" s="341" t="s">
        <v>778</v>
      </c>
      <c r="G198" s="341">
        <v>0</v>
      </c>
      <c r="H198" s="341">
        <v>4250</v>
      </c>
      <c r="I198" s="341">
        <f t="shared" si="3"/>
        <v>2125</v>
      </c>
    </row>
    <row r="199" spans="1:9" x14ac:dyDescent="0.25">
      <c r="A199" s="341">
        <v>931800</v>
      </c>
      <c r="B199" s="341" t="s">
        <v>933</v>
      </c>
      <c r="C199" s="341" t="s">
        <v>892</v>
      </c>
      <c r="D199" s="341">
        <v>740020</v>
      </c>
      <c r="E199" s="341" t="s">
        <v>799</v>
      </c>
      <c r="F199" s="341" t="s">
        <v>751</v>
      </c>
      <c r="G199" s="341">
        <v>1007.01</v>
      </c>
      <c r="H199" s="341">
        <v>52.82</v>
      </c>
      <c r="I199" s="341">
        <f t="shared" si="3"/>
        <v>529.91499999999996</v>
      </c>
    </row>
    <row r="200" spans="1:9" x14ac:dyDescent="0.25">
      <c r="A200" s="341">
        <v>931800</v>
      </c>
      <c r="B200" s="341" t="s">
        <v>933</v>
      </c>
      <c r="C200" s="341" t="s">
        <v>892</v>
      </c>
      <c r="D200" s="341">
        <v>790600</v>
      </c>
      <c r="E200" s="341" t="s">
        <v>902</v>
      </c>
      <c r="F200" s="341" t="s">
        <v>778</v>
      </c>
      <c r="G200" s="341">
        <v>1629832</v>
      </c>
      <c r="H200" s="341">
        <v>540793.92000000004</v>
      </c>
      <c r="I200" s="341">
        <f t="shared" si="3"/>
        <v>1085312.96</v>
      </c>
    </row>
  </sheetData>
  <autoFilter ref="A1:I200" xr:uid="{487CD49C-5ED5-45CB-8DED-7E6F0721DD52}"/>
  <pageMargins left="0.7" right="0.7" top="0.75" bottom="0.75" header="0.3" footer="0.3"/>
  <pageSetup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5A282-5FF2-4992-ADDC-9F0319A23433}">
  <sheetPr>
    <pageSetUpPr fitToPage="1"/>
  </sheetPr>
  <dimension ref="A1:J30"/>
  <sheetViews>
    <sheetView workbookViewId="0"/>
  </sheetViews>
  <sheetFormatPr defaultRowHeight="15" x14ac:dyDescent="0.25"/>
  <cols>
    <col min="1" max="1" width="25" style="348" customWidth="1"/>
    <col min="2" max="2" width="10.21875" style="348" customWidth="1"/>
    <col min="3" max="3" width="8.33203125" style="348" customWidth="1"/>
    <col min="4" max="5" width="8" style="348" customWidth="1"/>
    <col min="6" max="7" width="8.21875" style="348" customWidth="1"/>
    <col min="8" max="9" width="8.77734375" style="348" customWidth="1"/>
    <col min="10" max="10" width="12.88671875" style="348" customWidth="1"/>
    <col min="11" max="16384" width="8.88671875" style="348"/>
  </cols>
  <sheetData>
    <row r="1" spans="1:10" ht="21" x14ac:dyDescent="0.35">
      <c r="A1" s="346" t="s">
        <v>935</v>
      </c>
      <c r="B1" s="347"/>
      <c r="C1" s="347"/>
      <c r="D1" s="347"/>
      <c r="E1" s="347"/>
      <c r="F1" s="347"/>
      <c r="G1" s="347"/>
      <c r="H1" s="347"/>
      <c r="I1" s="347"/>
      <c r="J1" s="347"/>
    </row>
    <row r="3" spans="1:10" ht="15.75" thickBot="1" x14ac:dyDescent="0.3">
      <c r="C3" s="349" t="s">
        <v>936</v>
      </c>
      <c r="D3" s="350"/>
      <c r="E3" s="954" t="s">
        <v>937</v>
      </c>
      <c r="F3" s="955"/>
      <c r="G3" s="351"/>
      <c r="H3" s="351"/>
      <c r="I3" s="347"/>
    </row>
    <row r="4" spans="1:10" s="356" customFormat="1" ht="54.75" customHeight="1" x14ac:dyDescent="0.25">
      <c r="A4" s="352" t="s">
        <v>938</v>
      </c>
      <c r="B4" s="353" t="s">
        <v>939</v>
      </c>
      <c r="C4" s="353" t="s">
        <v>940</v>
      </c>
      <c r="D4" s="353" t="s">
        <v>941</v>
      </c>
      <c r="E4" s="353" t="s">
        <v>940</v>
      </c>
      <c r="F4" s="353" t="s">
        <v>942</v>
      </c>
      <c r="G4" s="353" t="s">
        <v>943</v>
      </c>
      <c r="H4" s="354" t="s">
        <v>944</v>
      </c>
      <c r="I4" s="353" t="s">
        <v>945</v>
      </c>
      <c r="J4" s="355" t="s">
        <v>946</v>
      </c>
    </row>
    <row r="5" spans="1:10" ht="18" customHeight="1" thickBot="1" x14ac:dyDescent="0.3">
      <c r="A5" s="357"/>
      <c r="B5" s="358" t="s">
        <v>947</v>
      </c>
      <c r="C5" s="358"/>
      <c r="D5" s="358" t="s">
        <v>948</v>
      </c>
      <c r="E5" s="358" t="s">
        <v>949</v>
      </c>
      <c r="F5" s="358" t="s">
        <v>950</v>
      </c>
      <c r="G5" s="358"/>
      <c r="H5" s="358" t="s">
        <v>951</v>
      </c>
      <c r="I5" s="358" t="s">
        <v>952</v>
      </c>
      <c r="J5" s="359" t="s">
        <v>953</v>
      </c>
    </row>
    <row r="6" spans="1:10" ht="30" customHeight="1" x14ac:dyDescent="0.25">
      <c r="A6" s="360" t="s">
        <v>954</v>
      </c>
      <c r="B6" s="361">
        <v>134</v>
      </c>
      <c r="C6" s="362">
        <f>D6/H6</f>
        <v>6.0834782608695626E-2</v>
      </c>
      <c r="D6" s="363">
        <f>H6-F6-B6</f>
        <v>9.794399999999996</v>
      </c>
      <c r="E6" s="362">
        <v>0.15</v>
      </c>
      <c r="F6" s="363">
        <v>17.2056</v>
      </c>
      <c r="G6" s="363">
        <f t="shared" ref="G6:G18" si="0">F6+D6+B6</f>
        <v>161</v>
      </c>
      <c r="H6" s="363">
        <v>161</v>
      </c>
      <c r="I6" s="363">
        <v>8</v>
      </c>
      <c r="J6" s="363">
        <f>H6+I6</f>
        <v>169</v>
      </c>
    </row>
    <row r="7" spans="1:10" ht="30" customHeight="1" x14ac:dyDescent="0.25">
      <c r="A7" s="364" t="s">
        <v>955</v>
      </c>
      <c r="B7" s="365">
        <v>103</v>
      </c>
      <c r="C7" s="366">
        <f t="shared" ref="C7:C18" si="1">D7/H7</f>
        <v>6.9209600000000024E-2</v>
      </c>
      <c r="D7" s="367">
        <f t="shared" ref="D7:D18" si="2">H7-F7-B7</f>
        <v>8.6512000000000029</v>
      </c>
      <c r="E7" s="366">
        <v>0.15</v>
      </c>
      <c r="F7" s="367">
        <v>13.348799999999999</v>
      </c>
      <c r="G7" s="363">
        <f t="shared" si="0"/>
        <v>125</v>
      </c>
      <c r="H7" s="367">
        <v>125</v>
      </c>
      <c r="I7" s="367">
        <v>10</v>
      </c>
      <c r="J7" s="367">
        <f t="shared" ref="J7:J18" si="3">H7+I7</f>
        <v>135</v>
      </c>
    </row>
    <row r="8" spans="1:10" ht="30" customHeight="1" x14ac:dyDescent="0.25">
      <c r="A8" s="364" t="s">
        <v>956</v>
      </c>
      <c r="B8" s="365">
        <v>63</v>
      </c>
      <c r="C8" s="366">
        <f t="shared" si="1"/>
        <v>9.6308860759493714E-2</v>
      </c>
      <c r="D8" s="367">
        <f t="shared" si="2"/>
        <v>7.6084000000000032</v>
      </c>
      <c r="E8" s="366">
        <v>0.15</v>
      </c>
      <c r="F8" s="367">
        <v>8.3916000000000004</v>
      </c>
      <c r="G8" s="363">
        <f t="shared" si="0"/>
        <v>79</v>
      </c>
      <c r="H8" s="367">
        <v>79</v>
      </c>
      <c r="I8" s="367">
        <v>9</v>
      </c>
      <c r="J8" s="367">
        <f t="shared" si="3"/>
        <v>88</v>
      </c>
    </row>
    <row r="9" spans="1:10" ht="30" customHeight="1" x14ac:dyDescent="0.25">
      <c r="A9" s="364" t="s">
        <v>957</v>
      </c>
      <c r="B9" s="365">
        <v>63</v>
      </c>
      <c r="C9" s="366">
        <v>0.11</v>
      </c>
      <c r="D9" s="367">
        <f>B9*C9</f>
        <v>6.93</v>
      </c>
      <c r="E9" s="366">
        <v>0.15</v>
      </c>
      <c r="F9" s="367">
        <f>(B9+D9)*E9</f>
        <v>10.489500000000001</v>
      </c>
      <c r="G9" s="363">
        <f t="shared" si="0"/>
        <v>80.419499999999999</v>
      </c>
      <c r="H9" s="367">
        <f>G9</f>
        <v>80.419499999999999</v>
      </c>
      <c r="I9" s="367">
        <v>9</v>
      </c>
      <c r="J9" s="367">
        <f t="shared" si="3"/>
        <v>89.419499999999999</v>
      </c>
    </row>
    <row r="10" spans="1:10" ht="30" customHeight="1" x14ac:dyDescent="0.25">
      <c r="A10" s="364" t="s">
        <v>958</v>
      </c>
      <c r="B10" s="365">
        <v>54</v>
      </c>
      <c r="C10" s="366">
        <f t="shared" si="1"/>
        <v>0.11033043478260869</v>
      </c>
      <c r="D10" s="367">
        <f t="shared" si="2"/>
        <v>7.6128</v>
      </c>
      <c r="E10" s="366">
        <v>0.15</v>
      </c>
      <c r="F10" s="367">
        <v>7.3872</v>
      </c>
      <c r="G10" s="363">
        <f t="shared" si="0"/>
        <v>69</v>
      </c>
      <c r="H10" s="367">
        <v>69</v>
      </c>
      <c r="I10" s="367">
        <v>9</v>
      </c>
      <c r="J10" s="367">
        <f t="shared" si="3"/>
        <v>78</v>
      </c>
    </row>
    <row r="11" spans="1:10" ht="30" customHeight="1" x14ac:dyDescent="0.25">
      <c r="A11" s="364" t="s">
        <v>959</v>
      </c>
      <c r="B11" s="365">
        <v>50</v>
      </c>
      <c r="C11" s="366">
        <f t="shared" si="1"/>
        <v>0.11093750000000002</v>
      </c>
      <c r="D11" s="367">
        <f t="shared" si="2"/>
        <v>7.1000000000000014</v>
      </c>
      <c r="E11" s="366">
        <v>0.15</v>
      </c>
      <c r="F11" s="367">
        <v>6.8999999999999995</v>
      </c>
      <c r="G11" s="363">
        <f t="shared" si="0"/>
        <v>64</v>
      </c>
      <c r="H11" s="367">
        <v>64</v>
      </c>
      <c r="I11" s="367">
        <v>10</v>
      </c>
      <c r="J11" s="367">
        <f t="shared" si="3"/>
        <v>74</v>
      </c>
    </row>
    <row r="12" spans="1:10" ht="30" customHeight="1" x14ac:dyDescent="0.25">
      <c r="A12" s="364" t="s">
        <v>960</v>
      </c>
      <c r="B12" s="365">
        <v>55</v>
      </c>
      <c r="C12" s="366">
        <v>0.12</v>
      </c>
      <c r="D12" s="367">
        <f>B12*C12</f>
        <v>6.6</v>
      </c>
      <c r="E12" s="366">
        <v>0.15</v>
      </c>
      <c r="F12" s="367">
        <f>(B12+D12)*E12</f>
        <v>9.24</v>
      </c>
      <c r="G12" s="363">
        <f t="shared" si="0"/>
        <v>70.84</v>
      </c>
      <c r="H12" s="367">
        <f>G12</f>
        <v>70.84</v>
      </c>
      <c r="I12" s="367">
        <v>9</v>
      </c>
      <c r="J12" s="367">
        <f t="shared" si="3"/>
        <v>79.84</v>
      </c>
    </row>
    <row r="13" spans="1:10" ht="30" customHeight="1" x14ac:dyDescent="0.25">
      <c r="A13" s="364" t="s">
        <v>961</v>
      </c>
      <c r="B13" s="365">
        <v>48</v>
      </c>
      <c r="C13" s="366">
        <f t="shared" si="1"/>
        <v>0.11896774193548383</v>
      </c>
      <c r="D13" s="367">
        <f t="shared" si="2"/>
        <v>7.3759999999999977</v>
      </c>
      <c r="E13" s="366">
        <v>0.15</v>
      </c>
      <c r="F13" s="367">
        <v>6.6239999999999997</v>
      </c>
      <c r="G13" s="363">
        <f t="shared" si="0"/>
        <v>62</v>
      </c>
      <c r="H13" s="367">
        <v>62</v>
      </c>
      <c r="I13" s="367">
        <v>9</v>
      </c>
      <c r="J13" s="367">
        <f t="shared" si="3"/>
        <v>71</v>
      </c>
    </row>
    <row r="14" spans="1:10" ht="30" customHeight="1" x14ac:dyDescent="0.25">
      <c r="A14" s="364" t="s">
        <v>962</v>
      </c>
      <c r="B14" s="365">
        <v>46</v>
      </c>
      <c r="C14" s="366">
        <f>D14/H14</f>
        <v>1.230188679245285E-2</v>
      </c>
      <c r="D14" s="367">
        <f>H14-F14-B14</f>
        <v>0.65200000000000102</v>
      </c>
      <c r="E14" s="366">
        <v>0.15</v>
      </c>
      <c r="F14" s="367">
        <v>6.3479999999999999</v>
      </c>
      <c r="G14" s="363">
        <f>F14+D14+B14</f>
        <v>53</v>
      </c>
      <c r="H14" s="367">
        <v>53</v>
      </c>
      <c r="I14" s="367">
        <v>16</v>
      </c>
      <c r="J14" s="367">
        <f>H14+I14</f>
        <v>69</v>
      </c>
    </row>
    <row r="15" spans="1:10" ht="30" customHeight="1" x14ac:dyDescent="0.25">
      <c r="A15" s="364" t="s">
        <v>963</v>
      </c>
      <c r="B15" s="365">
        <v>43</v>
      </c>
      <c r="C15" s="366">
        <v>0.12</v>
      </c>
      <c r="D15" s="367">
        <v>5</v>
      </c>
      <c r="E15" s="366">
        <v>0.15</v>
      </c>
      <c r="F15" s="367">
        <v>5.9340000000000002</v>
      </c>
      <c r="G15" s="363">
        <f t="shared" si="0"/>
        <v>53.933999999999997</v>
      </c>
      <c r="H15" s="367">
        <v>49</v>
      </c>
      <c r="I15" s="367">
        <v>16</v>
      </c>
      <c r="J15" s="367">
        <f t="shared" si="3"/>
        <v>65</v>
      </c>
    </row>
    <row r="16" spans="1:10" ht="30" customHeight="1" x14ac:dyDescent="0.25">
      <c r="A16" s="364" t="s">
        <v>964</v>
      </c>
      <c r="B16" s="365">
        <v>35</v>
      </c>
      <c r="C16" s="366">
        <f>D16/H16</f>
        <v>0.15255319148936175</v>
      </c>
      <c r="D16" s="367">
        <f t="shared" si="2"/>
        <v>7.1700000000000017</v>
      </c>
      <c r="E16" s="366">
        <v>0.15</v>
      </c>
      <c r="F16" s="367">
        <v>4.83</v>
      </c>
      <c r="G16" s="363">
        <f t="shared" si="0"/>
        <v>47</v>
      </c>
      <c r="H16" s="367">
        <v>47</v>
      </c>
      <c r="I16" s="367">
        <v>9</v>
      </c>
      <c r="J16" s="367">
        <f t="shared" si="3"/>
        <v>56</v>
      </c>
    </row>
    <row r="17" spans="1:10" ht="30" customHeight="1" x14ac:dyDescent="0.25">
      <c r="A17" s="364" t="s">
        <v>965</v>
      </c>
      <c r="B17" s="365">
        <v>54</v>
      </c>
      <c r="C17" s="366">
        <f t="shared" si="1"/>
        <v>7.3818181818181811E-2</v>
      </c>
      <c r="D17" s="367">
        <f t="shared" si="2"/>
        <v>4.8719999999999999</v>
      </c>
      <c r="E17" s="366">
        <v>0.15</v>
      </c>
      <c r="F17" s="367">
        <v>7.1279999999999992</v>
      </c>
      <c r="G17" s="363">
        <f t="shared" si="0"/>
        <v>66</v>
      </c>
      <c r="H17" s="367">
        <v>66</v>
      </c>
      <c r="I17" s="367"/>
      <c r="J17" s="367">
        <f t="shared" si="3"/>
        <v>66</v>
      </c>
    </row>
    <row r="18" spans="1:10" ht="30" customHeight="1" x14ac:dyDescent="0.25">
      <c r="A18" s="364" t="s">
        <v>966</v>
      </c>
      <c r="B18" s="365">
        <v>46</v>
      </c>
      <c r="C18" s="366">
        <f t="shared" si="1"/>
        <v>8.6456140350877148E-2</v>
      </c>
      <c r="D18" s="367">
        <f t="shared" si="2"/>
        <v>4.9279999999999973</v>
      </c>
      <c r="E18" s="366">
        <v>0.15</v>
      </c>
      <c r="F18" s="367">
        <v>6.0720000000000001</v>
      </c>
      <c r="G18" s="363">
        <f t="shared" si="0"/>
        <v>57</v>
      </c>
      <c r="H18" s="367">
        <v>57</v>
      </c>
      <c r="I18" s="367"/>
      <c r="J18" s="367">
        <f t="shared" si="3"/>
        <v>57</v>
      </c>
    </row>
    <row r="20" spans="1:10" x14ac:dyDescent="0.25">
      <c r="A20" s="368" t="s">
        <v>967</v>
      </c>
    </row>
    <row r="21" spans="1:10" x14ac:dyDescent="0.25">
      <c r="A21" s="348" t="s">
        <v>968</v>
      </c>
    </row>
    <row r="22" spans="1:10" x14ac:dyDescent="0.25">
      <c r="A22" s="348" t="s">
        <v>969</v>
      </c>
    </row>
    <row r="24" spans="1:10" x14ac:dyDescent="0.25">
      <c r="A24" s="368" t="s">
        <v>970</v>
      </c>
    </row>
    <row r="25" spans="1:10" x14ac:dyDescent="0.25">
      <c r="A25" s="348" t="s">
        <v>971</v>
      </c>
    </row>
    <row r="26" spans="1:10" x14ac:dyDescent="0.25">
      <c r="A26" s="348" t="s">
        <v>972</v>
      </c>
    </row>
    <row r="27" spans="1:10" x14ac:dyDescent="0.25">
      <c r="A27" s="348" t="s">
        <v>973</v>
      </c>
    </row>
    <row r="29" spans="1:10" x14ac:dyDescent="0.25">
      <c r="A29" s="368" t="s">
        <v>974</v>
      </c>
    </row>
    <row r="30" spans="1:10" x14ac:dyDescent="0.25">
      <c r="A30" s="348" t="s">
        <v>975</v>
      </c>
    </row>
  </sheetData>
  <mergeCells count="1">
    <mergeCell ref="E3:F3"/>
  </mergeCells>
  <pageMargins left="0.7" right="0.7" top="0.25" bottom="0.25" header="0.3" footer="0.3"/>
  <pageSetup scale="85" orientation="landscape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95B65-E016-4242-9195-8430D15B2F25}">
  <dimension ref="A1:O25"/>
  <sheetViews>
    <sheetView workbookViewId="0"/>
  </sheetViews>
  <sheetFormatPr defaultRowHeight="12.75" x14ac:dyDescent="0.25"/>
  <cols>
    <col min="1" max="1" width="8.88671875" style="369"/>
    <col min="2" max="2" width="10.77734375" style="369" customWidth="1"/>
    <col min="3" max="3" width="10.6640625" style="369" customWidth="1"/>
    <col min="4" max="10" width="9.21875" style="369" customWidth="1"/>
    <col min="11" max="11" width="9.88671875" style="369" bestFit="1" customWidth="1"/>
    <col min="12" max="12" width="9.21875" style="369" bestFit="1" customWidth="1"/>
    <col min="13" max="14" width="9.6640625" style="369" bestFit="1" customWidth="1"/>
    <col min="15" max="15" width="9.33203125" style="369" bestFit="1" customWidth="1"/>
    <col min="16" max="16384" width="8.88671875" style="369"/>
  </cols>
  <sheetData>
    <row r="1" spans="1:11" ht="15.75" x14ac:dyDescent="0.25">
      <c r="B1" s="370" t="s">
        <v>976</v>
      </c>
    </row>
    <row r="2" spans="1:11" ht="15.75" x14ac:dyDescent="0.25">
      <c r="B2" s="370" t="s">
        <v>977</v>
      </c>
    </row>
    <row r="3" spans="1:11" x14ac:dyDescent="0.25">
      <c r="I3" s="371" t="s">
        <v>978</v>
      </c>
    </row>
    <row r="4" spans="1:11" x14ac:dyDescent="0.25">
      <c r="A4" s="372"/>
      <c r="B4" s="372"/>
      <c r="C4" s="373" t="s">
        <v>979</v>
      </c>
      <c r="D4" s="374">
        <v>314837</v>
      </c>
      <c r="E4" s="374">
        <v>1059811</v>
      </c>
      <c r="F4" s="374">
        <v>523618</v>
      </c>
      <c r="G4" s="374">
        <v>98650</v>
      </c>
      <c r="H4" s="374">
        <v>427529</v>
      </c>
      <c r="I4" s="375">
        <v>5.9</v>
      </c>
      <c r="J4" s="376">
        <v>489045</v>
      </c>
    </row>
    <row r="5" spans="1:11" x14ac:dyDescent="0.25">
      <c r="A5" s="377" t="s">
        <v>980</v>
      </c>
      <c r="B5" s="377" t="s">
        <v>981</v>
      </c>
      <c r="C5" s="378" t="s">
        <v>982</v>
      </c>
      <c r="D5" s="379" t="s">
        <v>983</v>
      </c>
      <c r="E5" s="379" t="s">
        <v>984</v>
      </c>
      <c r="F5" s="379" t="s">
        <v>985</v>
      </c>
      <c r="G5" s="379" t="s">
        <v>986</v>
      </c>
      <c r="H5" s="379" t="s">
        <v>987</v>
      </c>
      <c r="I5" s="379" t="s">
        <v>988</v>
      </c>
      <c r="J5" s="379" t="s">
        <v>989</v>
      </c>
      <c r="K5" s="380" t="s">
        <v>990</v>
      </c>
    </row>
    <row r="6" spans="1:11" x14ac:dyDescent="0.25">
      <c r="A6" s="381">
        <v>931104</v>
      </c>
      <c r="B6" s="382">
        <v>92</v>
      </c>
      <c r="C6" s="383">
        <v>0.77</v>
      </c>
      <c r="D6" s="384">
        <f>D$4*$C6</f>
        <v>242424.49000000002</v>
      </c>
      <c r="E6" s="384">
        <f>E$4*$C6</f>
        <v>816054.47</v>
      </c>
      <c r="F6" s="384">
        <f t="shared" ref="F6:J6" si="0">F$4*$C6</f>
        <v>403185.86</v>
      </c>
      <c r="G6" s="384">
        <f t="shared" si="0"/>
        <v>75960.5</v>
      </c>
      <c r="H6" s="384">
        <f t="shared" si="0"/>
        <v>329197.33</v>
      </c>
      <c r="I6" s="384">
        <f>$I$4*26*B6</f>
        <v>14112.800000000001</v>
      </c>
      <c r="J6" s="384">
        <f t="shared" si="0"/>
        <v>376564.65</v>
      </c>
      <c r="K6" s="385">
        <f>SUM(D6:J6)</f>
        <v>2257500.1</v>
      </c>
    </row>
    <row r="7" spans="1:11" x14ac:dyDescent="0.25">
      <c r="A7" s="386">
        <v>931116</v>
      </c>
      <c r="B7" s="382">
        <v>3</v>
      </c>
      <c r="C7" s="387">
        <v>0.03</v>
      </c>
      <c r="D7" s="388">
        <f t="shared" ref="D7:J9" si="1">D$4*$C7</f>
        <v>9445.1099999999988</v>
      </c>
      <c r="E7" s="388">
        <f t="shared" si="1"/>
        <v>31794.329999999998</v>
      </c>
      <c r="F7" s="388">
        <f t="shared" si="1"/>
        <v>15708.539999999999</v>
      </c>
      <c r="G7" s="388">
        <f t="shared" si="1"/>
        <v>2959.5</v>
      </c>
      <c r="H7" s="388">
        <f t="shared" si="1"/>
        <v>12825.869999999999</v>
      </c>
      <c r="I7" s="388">
        <f t="shared" ref="I7:I9" si="2">$I$4*26*B7</f>
        <v>460.20000000000005</v>
      </c>
      <c r="J7" s="388">
        <f t="shared" si="1"/>
        <v>14671.35</v>
      </c>
      <c r="K7" s="385">
        <f t="shared" ref="K7:K10" si="3">SUM(D7:J7)</f>
        <v>87864.9</v>
      </c>
    </row>
    <row r="8" spans="1:11" x14ac:dyDescent="0.25">
      <c r="A8" s="386">
        <v>931150</v>
      </c>
      <c r="B8" s="382">
        <v>11</v>
      </c>
      <c r="C8" s="387">
        <v>0.09</v>
      </c>
      <c r="D8" s="388">
        <f t="shared" si="1"/>
        <v>28335.329999999998</v>
      </c>
      <c r="E8" s="388">
        <f t="shared" si="1"/>
        <v>95382.989999999991</v>
      </c>
      <c r="F8" s="388">
        <f t="shared" si="1"/>
        <v>47125.619999999995</v>
      </c>
      <c r="G8" s="388">
        <f t="shared" si="1"/>
        <v>8878.5</v>
      </c>
      <c r="H8" s="388">
        <f t="shared" si="1"/>
        <v>38477.61</v>
      </c>
      <c r="I8" s="388">
        <f t="shared" si="2"/>
        <v>1687.4</v>
      </c>
      <c r="J8" s="388">
        <f t="shared" si="1"/>
        <v>44014.049999999996</v>
      </c>
      <c r="K8" s="385">
        <f t="shared" si="3"/>
        <v>263901.5</v>
      </c>
    </row>
    <row r="9" spans="1:11" x14ac:dyDescent="0.25">
      <c r="A9" s="386">
        <v>931750</v>
      </c>
      <c r="B9" s="382">
        <v>13</v>
      </c>
      <c r="C9" s="389">
        <v>0.11</v>
      </c>
      <c r="D9" s="390">
        <f t="shared" si="1"/>
        <v>34632.07</v>
      </c>
      <c r="E9" s="390">
        <f t="shared" si="1"/>
        <v>116579.21</v>
      </c>
      <c r="F9" s="390">
        <f t="shared" si="1"/>
        <v>57597.98</v>
      </c>
      <c r="G9" s="390">
        <f t="shared" si="1"/>
        <v>10851.5</v>
      </c>
      <c r="H9" s="390">
        <f t="shared" si="1"/>
        <v>47028.19</v>
      </c>
      <c r="I9" s="388">
        <f t="shared" si="2"/>
        <v>1994.2</v>
      </c>
      <c r="J9" s="390">
        <f t="shared" si="1"/>
        <v>53794.95</v>
      </c>
      <c r="K9" s="385">
        <f t="shared" si="3"/>
        <v>322478.10000000003</v>
      </c>
    </row>
    <row r="10" spans="1:11" x14ac:dyDescent="0.25">
      <c r="B10" s="391">
        <f>SUM(B6:B9)</f>
        <v>119</v>
      </c>
      <c r="C10" s="392">
        <v>1</v>
      </c>
      <c r="D10" s="393">
        <f>SUM(D6:D9)</f>
        <v>314837</v>
      </c>
      <c r="E10" s="393">
        <f t="shared" ref="E10:J10" si="4">SUM(E6:E9)</f>
        <v>1059811</v>
      </c>
      <c r="F10" s="393">
        <f t="shared" si="4"/>
        <v>523617.99999999994</v>
      </c>
      <c r="G10" s="393">
        <f t="shared" si="4"/>
        <v>98650</v>
      </c>
      <c r="H10" s="393">
        <f t="shared" si="4"/>
        <v>427529</v>
      </c>
      <c r="I10" s="394">
        <f>SUM(I6:I9)</f>
        <v>18254.600000000002</v>
      </c>
      <c r="J10" s="395">
        <f t="shared" si="4"/>
        <v>489045</v>
      </c>
      <c r="K10" s="396">
        <f t="shared" si="3"/>
        <v>2931744.6</v>
      </c>
    </row>
    <row r="11" spans="1:11" ht="12.75" customHeight="1" x14ac:dyDescent="0.25">
      <c r="C11" s="397" t="s">
        <v>991</v>
      </c>
      <c r="D11" s="398">
        <f>D10/$B$10</f>
        <v>2645.6890756302523</v>
      </c>
      <c r="E11" s="398">
        <f t="shared" ref="E11:J11" si="5">E10/$B$10</f>
        <v>8905.9747899159665</v>
      </c>
      <c r="F11" s="398">
        <f t="shared" si="5"/>
        <v>4400.1512605042008</v>
      </c>
      <c r="G11" s="398">
        <f t="shared" si="5"/>
        <v>828.99159663865544</v>
      </c>
      <c r="H11" s="398">
        <f t="shared" si="5"/>
        <v>3592.6806722689075</v>
      </c>
      <c r="I11" s="398">
        <v>139.88</v>
      </c>
      <c r="J11" s="398">
        <f t="shared" si="5"/>
        <v>4109.6218487394954</v>
      </c>
      <c r="K11" s="399">
        <f>SUM(D11:J11)</f>
        <v>24622.989243697477</v>
      </c>
    </row>
    <row r="12" spans="1:11" ht="12.75" customHeight="1" x14ac:dyDescent="0.25">
      <c r="C12" s="400" t="s">
        <v>992</v>
      </c>
      <c r="D12" s="401">
        <f>D11/1712</f>
        <v>1.545379132961596</v>
      </c>
      <c r="E12" s="401">
        <f t="shared" ref="E12:J12" si="6">E11/1712</f>
        <v>5.2020880782219434</v>
      </c>
      <c r="F12" s="401">
        <f t="shared" si="6"/>
        <v>2.5701818110421732</v>
      </c>
      <c r="G12" s="401">
        <f t="shared" si="6"/>
        <v>0.48422406345715857</v>
      </c>
      <c r="H12" s="401">
        <f t="shared" si="6"/>
        <v>2.098528430063614</v>
      </c>
      <c r="I12" s="401">
        <f t="shared" si="6"/>
        <v>8.1705607476635508E-2</v>
      </c>
      <c r="J12" s="401">
        <f t="shared" si="6"/>
        <v>2.4004800518338172</v>
      </c>
      <c r="K12" s="401">
        <f>SUM(D12:J12)</f>
        <v>14.382587175056937</v>
      </c>
    </row>
    <row r="15" spans="1:11" x14ac:dyDescent="0.25">
      <c r="I15" s="371" t="s">
        <v>978</v>
      </c>
    </row>
    <row r="16" spans="1:11" x14ac:dyDescent="0.25">
      <c r="A16" s="372"/>
      <c r="B16" s="372"/>
      <c r="C16" s="373" t="s">
        <v>979</v>
      </c>
      <c r="D16" s="374">
        <v>314837</v>
      </c>
      <c r="E16" s="374">
        <v>1059811</v>
      </c>
      <c r="F16" s="374">
        <v>523618</v>
      </c>
      <c r="G16" s="374">
        <v>98650</v>
      </c>
      <c r="H16" s="374">
        <v>427529</v>
      </c>
      <c r="I16" s="375">
        <v>5.9</v>
      </c>
      <c r="J16" s="376">
        <v>489045</v>
      </c>
      <c r="K16" s="376">
        <f>SUM(D16:J16)</f>
        <v>2913495.9</v>
      </c>
    </row>
    <row r="17" spans="1:15" x14ac:dyDescent="0.25">
      <c r="A17" s="377" t="s">
        <v>980</v>
      </c>
      <c r="B17" s="377" t="s">
        <v>981</v>
      </c>
      <c r="C17" s="378" t="s">
        <v>982</v>
      </c>
      <c r="D17" s="379" t="s">
        <v>983</v>
      </c>
      <c r="E17" s="379" t="s">
        <v>984</v>
      </c>
      <c r="F17" s="379" t="s">
        <v>985</v>
      </c>
      <c r="G17" s="379" t="s">
        <v>986</v>
      </c>
      <c r="H17" s="379" t="s">
        <v>987</v>
      </c>
      <c r="I17" s="379" t="s">
        <v>988</v>
      </c>
      <c r="J17" s="379" t="s">
        <v>989</v>
      </c>
      <c r="K17" s="380" t="s">
        <v>990</v>
      </c>
      <c r="L17" s="379" t="s">
        <v>993</v>
      </c>
      <c r="M17" s="379" t="s">
        <v>994</v>
      </c>
      <c r="N17" s="379" t="s">
        <v>995</v>
      </c>
      <c r="O17" s="379" t="s">
        <v>996</v>
      </c>
    </row>
    <row r="18" spans="1:15" x14ac:dyDescent="0.25">
      <c r="A18" s="381">
        <v>931104</v>
      </c>
      <c r="B18" s="402">
        <v>95.4</v>
      </c>
      <c r="C18" s="383">
        <v>0.77</v>
      </c>
      <c r="D18" s="384">
        <f>D$4*$C18</f>
        <v>242424.49000000002</v>
      </c>
      <c r="E18" s="384">
        <f>E$4*$C18</f>
        <v>816054.47</v>
      </c>
      <c r="F18" s="384">
        <f t="shared" ref="F18:J18" si="7">F$4*$C18</f>
        <v>403185.86</v>
      </c>
      <c r="G18" s="384">
        <f t="shared" si="7"/>
        <v>75960.5</v>
      </c>
      <c r="H18" s="384">
        <f t="shared" si="7"/>
        <v>329197.33</v>
      </c>
      <c r="I18" s="384">
        <f>$I$4*26*B18</f>
        <v>14634.36</v>
      </c>
      <c r="J18" s="384">
        <f t="shared" si="7"/>
        <v>376564.65</v>
      </c>
      <c r="K18" s="385">
        <f>SUM(D18:J18)</f>
        <v>2258021.66</v>
      </c>
      <c r="L18" s="403">
        <f t="shared" ref="L18:L20" si="8">K18</f>
        <v>2258021.66</v>
      </c>
      <c r="M18" s="403">
        <f t="shared" ref="M18:O20" si="9">L18*1.09</f>
        <v>2461243.6094000004</v>
      </c>
      <c r="N18" s="403">
        <f t="shared" si="9"/>
        <v>2682755.5342460005</v>
      </c>
      <c r="O18" s="403">
        <f t="shared" si="9"/>
        <v>2924203.5323281409</v>
      </c>
    </row>
    <row r="19" spans="1:15" x14ac:dyDescent="0.25">
      <c r="A19" s="386">
        <v>931116</v>
      </c>
      <c r="B19" s="402">
        <v>3.35</v>
      </c>
      <c r="C19" s="387">
        <v>0.03</v>
      </c>
      <c r="D19" s="388">
        <f t="shared" ref="D19:J21" si="10">D$4*$C19</f>
        <v>9445.1099999999988</v>
      </c>
      <c r="E19" s="388">
        <f t="shared" si="10"/>
        <v>31794.329999999998</v>
      </c>
      <c r="F19" s="388">
        <f t="shared" si="10"/>
        <v>15708.539999999999</v>
      </c>
      <c r="G19" s="388">
        <f t="shared" si="10"/>
        <v>2959.5</v>
      </c>
      <c r="H19" s="388">
        <f t="shared" si="10"/>
        <v>12825.869999999999</v>
      </c>
      <c r="I19" s="388">
        <f t="shared" ref="I19:I21" si="11">$I$4*26*B19</f>
        <v>513.89</v>
      </c>
      <c r="J19" s="388">
        <f t="shared" si="10"/>
        <v>14671.35</v>
      </c>
      <c r="K19" s="385">
        <f t="shared" ref="K19:K21" si="12">SUM(D19:J19)</f>
        <v>87918.59</v>
      </c>
      <c r="L19" s="403">
        <f t="shared" si="8"/>
        <v>87918.59</v>
      </c>
      <c r="M19" s="403">
        <f t="shared" si="9"/>
        <v>95831.263099999996</v>
      </c>
      <c r="N19" s="403">
        <f t="shared" si="9"/>
        <v>104456.07677900001</v>
      </c>
      <c r="O19" s="403">
        <f t="shared" ref="O19:O20" si="13">AVERAGE(L19:N19)</f>
        <v>96068.643293000001</v>
      </c>
    </row>
    <row r="20" spans="1:15" x14ac:dyDescent="0.25">
      <c r="A20" s="386">
        <v>931150</v>
      </c>
      <c r="B20" s="402">
        <v>11</v>
      </c>
      <c r="C20" s="387">
        <v>0.09</v>
      </c>
      <c r="D20" s="388">
        <f t="shared" si="10"/>
        <v>28335.329999999998</v>
      </c>
      <c r="E20" s="388">
        <f t="shared" si="10"/>
        <v>95382.989999999991</v>
      </c>
      <c r="F20" s="388">
        <f t="shared" si="10"/>
        <v>47125.619999999995</v>
      </c>
      <c r="G20" s="388">
        <f t="shared" si="10"/>
        <v>8878.5</v>
      </c>
      <c r="H20" s="388">
        <f t="shared" si="10"/>
        <v>38477.61</v>
      </c>
      <c r="I20" s="388">
        <f t="shared" si="11"/>
        <v>1687.4</v>
      </c>
      <c r="J20" s="388">
        <f t="shared" si="10"/>
        <v>44014.049999999996</v>
      </c>
      <c r="K20" s="385">
        <f t="shared" si="12"/>
        <v>263901.5</v>
      </c>
      <c r="L20" s="403">
        <f t="shared" si="8"/>
        <v>263901.5</v>
      </c>
      <c r="M20" s="403">
        <f t="shared" si="9"/>
        <v>287652.63500000001</v>
      </c>
      <c r="N20" s="403">
        <f t="shared" si="9"/>
        <v>313541.37215000001</v>
      </c>
      <c r="O20" s="403">
        <f t="shared" si="13"/>
        <v>288365.16904999997</v>
      </c>
    </row>
    <row r="21" spans="1:15" x14ac:dyDescent="0.25">
      <c r="A21" s="386">
        <v>931750</v>
      </c>
      <c r="B21" s="402">
        <v>14.25</v>
      </c>
      <c r="C21" s="389">
        <v>0.11</v>
      </c>
      <c r="D21" s="390">
        <f t="shared" si="10"/>
        <v>34632.07</v>
      </c>
      <c r="E21" s="390">
        <f t="shared" si="10"/>
        <v>116579.21</v>
      </c>
      <c r="F21" s="390">
        <f t="shared" si="10"/>
        <v>57597.98</v>
      </c>
      <c r="G21" s="390">
        <f t="shared" si="10"/>
        <v>10851.5</v>
      </c>
      <c r="H21" s="390">
        <f t="shared" si="10"/>
        <v>47028.19</v>
      </c>
      <c r="I21" s="388">
        <f t="shared" si="11"/>
        <v>2185.9500000000003</v>
      </c>
      <c r="J21" s="390">
        <f t="shared" si="10"/>
        <v>53794.95</v>
      </c>
      <c r="K21" s="385">
        <f t="shared" si="12"/>
        <v>322669.85000000003</v>
      </c>
      <c r="L21" s="403">
        <f>K21</f>
        <v>322669.85000000003</v>
      </c>
      <c r="M21" s="403">
        <f>L21*1.09</f>
        <v>351710.13650000008</v>
      </c>
      <c r="N21" s="403">
        <f>M21*1.09</f>
        <v>383364.04878500011</v>
      </c>
      <c r="O21" s="403">
        <f>AVERAGE(L21:N21)</f>
        <v>352581.34509500006</v>
      </c>
    </row>
    <row r="22" spans="1:15" x14ac:dyDescent="0.25">
      <c r="B22" s="404">
        <f>SUM(B18:B21)</f>
        <v>124</v>
      </c>
      <c r="C22" s="392">
        <v>1</v>
      </c>
      <c r="D22" s="393">
        <f>SUM(D18:D21)</f>
        <v>314837</v>
      </c>
      <c r="E22" s="393">
        <f t="shared" ref="E22:H22" si="14">SUM(E18:E21)</f>
        <v>1059811</v>
      </c>
      <c r="F22" s="393">
        <f t="shared" si="14"/>
        <v>523617.99999999994</v>
      </c>
      <c r="G22" s="393">
        <f t="shared" si="14"/>
        <v>98650</v>
      </c>
      <c r="H22" s="393">
        <f t="shared" si="14"/>
        <v>427529</v>
      </c>
      <c r="I22" s="394">
        <f>SUM(I18:I21)</f>
        <v>19021.600000000002</v>
      </c>
      <c r="J22" s="395">
        <f t="shared" ref="J22:K22" si="15">SUM(J18:J21)</f>
        <v>489045</v>
      </c>
      <c r="K22" s="395">
        <f t="shared" si="15"/>
        <v>2932511.6</v>
      </c>
      <c r="L22" s="405">
        <f>SUM(L17:L21)</f>
        <v>2932511.6</v>
      </c>
      <c r="M22" s="405">
        <f>SUM(M17:M21)</f>
        <v>3196437.6440000003</v>
      </c>
      <c r="N22" s="405">
        <f>SUM(N17:N21)</f>
        <v>3484117.0319600007</v>
      </c>
      <c r="O22" s="405">
        <f>SUM(O17:O21)</f>
        <v>3661218.6897661411</v>
      </c>
    </row>
    <row r="23" spans="1:15" x14ac:dyDescent="0.25">
      <c r="C23" s="397" t="s">
        <v>991</v>
      </c>
      <c r="D23" s="398">
        <f>D22/$B$10</f>
        <v>2645.6890756302523</v>
      </c>
      <c r="E23" s="398">
        <f t="shared" ref="E23:H23" si="16">E22/$B$10</f>
        <v>8905.9747899159665</v>
      </c>
      <c r="F23" s="398">
        <f t="shared" si="16"/>
        <v>4400.1512605042008</v>
      </c>
      <c r="G23" s="398">
        <f t="shared" si="16"/>
        <v>828.99159663865544</v>
      </c>
      <c r="H23" s="398">
        <f t="shared" si="16"/>
        <v>3592.6806722689075</v>
      </c>
      <c r="I23" s="398">
        <v>139.88</v>
      </c>
      <c r="J23" s="398">
        <f t="shared" ref="J23:O23" si="17">J22/$B$10</f>
        <v>4109.6218487394954</v>
      </c>
      <c r="K23" s="398">
        <f t="shared" si="17"/>
        <v>24642.954621848741</v>
      </c>
      <c r="L23" s="398">
        <f t="shared" si="17"/>
        <v>24642.954621848741</v>
      </c>
      <c r="M23" s="398">
        <f t="shared" si="17"/>
        <v>26860.820537815129</v>
      </c>
      <c r="N23" s="398">
        <f t="shared" si="17"/>
        <v>29278.294386218495</v>
      </c>
      <c r="O23" s="398">
        <f t="shared" si="17"/>
        <v>30766.543611480178</v>
      </c>
    </row>
    <row r="24" spans="1:15" x14ac:dyDescent="0.25">
      <c r="C24" s="400" t="s">
        <v>992</v>
      </c>
      <c r="D24" s="401">
        <f>D23/1712</f>
        <v>1.545379132961596</v>
      </c>
      <c r="E24" s="401">
        <f t="shared" ref="E24:O24" si="18">E23/1712</f>
        <v>5.2020880782219434</v>
      </c>
      <c r="F24" s="401">
        <f t="shared" si="18"/>
        <v>2.5701818110421732</v>
      </c>
      <c r="G24" s="401">
        <f t="shared" si="18"/>
        <v>0.48422406345715857</v>
      </c>
      <c r="H24" s="401">
        <f t="shared" si="18"/>
        <v>2.098528430063614</v>
      </c>
      <c r="I24" s="401">
        <f t="shared" si="18"/>
        <v>8.1705607476635508E-2</v>
      </c>
      <c r="J24" s="401">
        <f t="shared" si="18"/>
        <v>2.4004800518338172</v>
      </c>
      <c r="K24" s="401">
        <f t="shared" si="18"/>
        <v>14.394249195005106</v>
      </c>
      <c r="L24" s="401">
        <f t="shared" si="18"/>
        <v>14.394249195005106</v>
      </c>
      <c r="M24" s="401">
        <f t="shared" si="18"/>
        <v>15.689731622555566</v>
      </c>
      <c r="N24" s="401">
        <f t="shared" si="18"/>
        <v>17.101807468585569</v>
      </c>
      <c r="O24" s="401">
        <f t="shared" si="18"/>
        <v>17.971111922593561</v>
      </c>
    </row>
    <row r="25" spans="1:15" x14ac:dyDescent="0.25">
      <c r="E25" s="406">
        <f>E24</f>
        <v>5.2020880782219434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B78FB-91F3-4BE8-9476-F3FB1428E224}">
  <sheetPr>
    <tabColor theme="7" tint="-0.249977111117893"/>
    <pageSetUpPr fitToPage="1"/>
  </sheetPr>
  <dimension ref="A1:EU194"/>
  <sheetViews>
    <sheetView topLeftCell="B1" workbookViewId="0"/>
  </sheetViews>
  <sheetFormatPr defaultColWidth="6.88671875" defaultRowHeight="15.75" x14ac:dyDescent="0.25"/>
  <cols>
    <col min="1" max="1" width="8.44140625" style="658" hidden="1" customWidth="1"/>
    <col min="2" max="2" width="12.21875" style="693" customWidth="1"/>
    <col min="3" max="3" width="18.44140625" style="693" bestFit="1" customWidth="1"/>
    <col min="4" max="4" width="44.109375" style="711" bestFit="1" customWidth="1"/>
    <col min="5" max="5" width="13.44140625" style="694" customWidth="1"/>
    <col min="6" max="6" width="15.109375" style="695" bestFit="1" customWidth="1"/>
    <col min="7" max="7" width="14.33203125" style="693" customWidth="1"/>
    <col min="8" max="8" width="17" style="696" customWidth="1"/>
    <col min="9" max="9" width="9.6640625" style="658" customWidth="1"/>
    <col min="10" max="10" width="7.44140625" style="697" bestFit="1" customWidth="1"/>
    <col min="11" max="11" width="12.77734375" style="658" customWidth="1"/>
    <col min="12" max="14" width="6.88671875" style="637"/>
    <col min="15" max="15" width="25.88671875" style="637" customWidth="1"/>
    <col min="16" max="16" width="10.33203125" style="637" customWidth="1"/>
    <col min="17" max="17" width="13.33203125" style="637" customWidth="1"/>
    <col min="18" max="19" width="6.88671875" style="637"/>
    <col min="20" max="20" width="7.5546875" style="637" bestFit="1" customWidth="1"/>
    <col min="21" max="21" width="6.88671875" style="637"/>
    <col min="22" max="22" width="10.44140625" style="637" customWidth="1"/>
    <col min="23" max="23" width="6.88671875" style="637"/>
    <col min="24" max="24" width="44.109375" style="711" bestFit="1" customWidth="1"/>
    <col min="25" max="25" width="13.44140625" style="694" customWidth="1"/>
    <col min="26" max="16384" width="6.88671875" style="637"/>
  </cols>
  <sheetData>
    <row r="1" spans="1:151" ht="47.25" x14ac:dyDescent="0.25">
      <c r="A1" s="628" t="s">
        <v>2570</v>
      </c>
      <c r="B1" s="629" t="s">
        <v>840</v>
      </c>
      <c r="C1" s="630" t="s">
        <v>841</v>
      </c>
      <c r="D1" s="701" t="s">
        <v>842</v>
      </c>
      <c r="E1" s="746" t="s">
        <v>2687</v>
      </c>
      <c r="F1" s="631" t="s">
        <v>843</v>
      </c>
      <c r="G1" s="632" t="s">
        <v>1107</v>
      </c>
      <c r="H1" s="633" t="s">
        <v>1108</v>
      </c>
      <c r="I1" s="634" t="s">
        <v>1109</v>
      </c>
      <c r="J1" s="635" t="s">
        <v>1110</v>
      </c>
      <c r="K1" s="636" t="s">
        <v>1111</v>
      </c>
      <c r="M1" s="629" t="s">
        <v>840</v>
      </c>
      <c r="N1" s="630" t="s">
        <v>841</v>
      </c>
      <c r="O1" s="701" t="s">
        <v>842</v>
      </c>
      <c r="P1" s="631" t="s">
        <v>40</v>
      </c>
      <c r="Q1" s="631" t="s">
        <v>843</v>
      </c>
      <c r="R1" s="632" t="s">
        <v>1107</v>
      </c>
      <c r="S1" s="633" t="s">
        <v>1108</v>
      </c>
      <c r="T1" s="634" t="s">
        <v>1109</v>
      </c>
      <c r="U1" s="635" t="s">
        <v>1110</v>
      </c>
      <c r="V1" s="636" t="s">
        <v>1111</v>
      </c>
      <c r="X1" s="701" t="s">
        <v>842</v>
      </c>
      <c r="Y1" s="746" t="s">
        <v>2687</v>
      </c>
    </row>
    <row r="2" spans="1:151" s="647" customFormat="1" x14ac:dyDescent="0.25">
      <c r="A2" s="658"/>
      <c r="B2" s="640" t="s">
        <v>849</v>
      </c>
      <c r="C2" s="640" t="s">
        <v>853</v>
      </c>
      <c r="D2" s="702" t="s">
        <v>1034</v>
      </c>
      <c r="E2" s="747" t="s">
        <v>1024</v>
      </c>
      <c r="F2" s="649" t="s">
        <v>1203</v>
      </c>
      <c r="G2" s="640" t="s">
        <v>858</v>
      </c>
      <c r="H2" s="644">
        <v>100</v>
      </c>
      <c r="I2" s="645">
        <v>42857</v>
      </c>
      <c r="J2" s="650">
        <v>0.15</v>
      </c>
      <c r="K2" s="645">
        <v>41760</v>
      </c>
      <c r="L2" s="637"/>
      <c r="M2" s="640" t="s">
        <v>849</v>
      </c>
      <c r="N2" s="640" t="s">
        <v>785</v>
      </c>
      <c r="O2" s="702" t="s">
        <v>860</v>
      </c>
      <c r="P2" s="648"/>
      <c r="Q2" s="649" t="s">
        <v>1219</v>
      </c>
      <c r="R2" s="643" t="s">
        <v>2606</v>
      </c>
      <c r="S2" s="644">
        <v>135</v>
      </c>
      <c r="T2" s="645">
        <v>43641</v>
      </c>
      <c r="U2" s="650">
        <v>0.47</v>
      </c>
      <c r="V2" s="645">
        <v>44077</v>
      </c>
      <c r="W2" s="637"/>
      <c r="X2" s="702" t="s">
        <v>1034</v>
      </c>
      <c r="Y2" s="747" t="s">
        <v>1024</v>
      </c>
      <c r="Z2" s="637"/>
      <c r="AA2" s="637"/>
      <c r="AB2" s="637"/>
      <c r="AC2" s="637"/>
      <c r="AD2" s="637"/>
      <c r="AE2" s="637"/>
      <c r="AF2" s="637"/>
      <c r="AG2" s="637"/>
      <c r="AH2" s="637"/>
      <c r="AI2" s="637"/>
      <c r="AJ2" s="637"/>
      <c r="AK2" s="637"/>
      <c r="AL2" s="637"/>
      <c r="AM2" s="637"/>
      <c r="AN2" s="637"/>
      <c r="AO2" s="637"/>
      <c r="AP2" s="637"/>
      <c r="AQ2" s="637"/>
      <c r="AR2" s="637"/>
      <c r="AS2" s="637"/>
      <c r="AT2" s="637"/>
      <c r="AU2" s="637"/>
      <c r="AV2" s="637"/>
      <c r="AW2" s="637"/>
      <c r="AX2" s="637"/>
      <c r="AY2" s="637"/>
      <c r="AZ2" s="637"/>
      <c r="BA2" s="637"/>
      <c r="BB2" s="637"/>
      <c r="BC2" s="637"/>
      <c r="BD2" s="637"/>
      <c r="BE2" s="637"/>
      <c r="BF2" s="637"/>
      <c r="BG2" s="637"/>
      <c r="BH2" s="637"/>
      <c r="BI2" s="637"/>
      <c r="BJ2" s="637"/>
      <c r="BK2" s="637"/>
      <c r="BL2" s="637"/>
      <c r="BM2" s="637"/>
      <c r="BN2" s="637"/>
      <c r="BO2" s="637"/>
      <c r="BP2" s="637"/>
      <c r="BQ2" s="637"/>
      <c r="BR2" s="637"/>
      <c r="BS2" s="637"/>
      <c r="BT2" s="637"/>
      <c r="BU2" s="637"/>
      <c r="BV2" s="637"/>
      <c r="BW2" s="637"/>
      <c r="BX2" s="637"/>
      <c r="BY2" s="637"/>
      <c r="BZ2" s="637"/>
      <c r="CA2" s="637"/>
      <c r="CB2" s="637"/>
      <c r="CC2" s="637"/>
      <c r="CD2" s="637"/>
      <c r="CE2" s="637"/>
      <c r="CF2" s="637"/>
      <c r="CG2" s="637"/>
      <c r="CH2" s="637"/>
      <c r="CI2" s="637"/>
      <c r="CJ2" s="637"/>
      <c r="CK2" s="637"/>
      <c r="CL2" s="637"/>
      <c r="CM2" s="637"/>
      <c r="CN2" s="637"/>
      <c r="CO2" s="637"/>
      <c r="CP2" s="637"/>
      <c r="CQ2" s="637"/>
      <c r="CR2" s="637"/>
      <c r="CS2" s="637"/>
      <c r="CT2" s="637"/>
      <c r="CU2" s="637"/>
      <c r="CV2" s="637"/>
      <c r="CW2" s="637"/>
      <c r="CX2" s="637"/>
      <c r="CY2" s="637"/>
      <c r="CZ2" s="637"/>
      <c r="DA2" s="637"/>
      <c r="DB2" s="637"/>
      <c r="DC2" s="637"/>
      <c r="DD2" s="637"/>
      <c r="DE2" s="637"/>
      <c r="DF2" s="637"/>
      <c r="DG2" s="637"/>
      <c r="DH2" s="637"/>
      <c r="DI2" s="637"/>
      <c r="DJ2" s="637"/>
      <c r="DK2" s="637"/>
      <c r="DL2" s="637"/>
      <c r="DM2" s="637"/>
      <c r="DN2" s="637"/>
      <c r="DO2" s="637"/>
      <c r="DP2" s="637"/>
      <c r="DQ2" s="637"/>
      <c r="DR2" s="637"/>
      <c r="DS2" s="637"/>
      <c r="DT2" s="637"/>
      <c r="DU2" s="637"/>
      <c r="DV2" s="637"/>
      <c r="DW2" s="637"/>
      <c r="DX2" s="637"/>
      <c r="DY2" s="637"/>
      <c r="DZ2" s="637"/>
      <c r="EA2" s="637"/>
      <c r="EB2" s="637"/>
      <c r="EC2" s="637"/>
      <c r="ED2" s="637"/>
      <c r="EE2" s="637"/>
      <c r="EF2" s="637"/>
      <c r="EG2" s="637"/>
      <c r="EH2" s="637"/>
      <c r="EI2" s="637"/>
      <c r="EJ2" s="637"/>
      <c r="EK2" s="637"/>
      <c r="EL2" s="637"/>
      <c r="EM2" s="637"/>
      <c r="EN2" s="637"/>
      <c r="EO2" s="637"/>
      <c r="EP2" s="637"/>
      <c r="EQ2" s="637"/>
      <c r="ER2" s="637"/>
      <c r="ES2" s="637"/>
      <c r="ET2" s="637"/>
      <c r="EU2" s="637"/>
    </row>
    <row r="3" spans="1:151" s="647" customFormat="1" ht="25.5" x14ac:dyDescent="0.25">
      <c r="A3" s="639"/>
      <c r="B3" s="640" t="s">
        <v>849</v>
      </c>
      <c r="C3" s="640" t="s">
        <v>853</v>
      </c>
      <c r="D3" s="702" t="s">
        <v>1034</v>
      </c>
      <c r="E3" s="747" t="s">
        <v>1024</v>
      </c>
      <c r="F3" s="649" t="s">
        <v>805</v>
      </c>
      <c r="G3" s="643" t="s">
        <v>2605</v>
      </c>
      <c r="H3" s="644">
        <v>60</v>
      </c>
      <c r="I3" s="645">
        <v>43641</v>
      </c>
      <c r="J3" s="646">
        <v>0.1</v>
      </c>
      <c r="K3" s="645">
        <v>42826</v>
      </c>
      <c r="L3" s="637"/>
      <c r="M3" s="667" t="s">
        <v>849</v>
      </c>
      <c r="N3" s="667" t="s">
        <v>785</v>
      </c>
      <c r="O3" s="703" t="s">
        <v>862</v>
      </c>
      <c r="P3" s="668"/>
      <c r="Q3" s="669" t="s">
        <v>1219</v>
      </c>
      <c r="R3" s="643" t="s">
        <v>2606</v>
      </c>
      <c r="S3" s="659">
        <v>150</v>
      </c>
      <c r="T3" s="645">
        <v>43641</v>
      </c>
      <c r="U3" s="646">
        <v>1.31</v>
      </c>
      <c r="V3" s="645">
        <v>44077</v>
      </c>
      <c r="W3" s="637"/>
      <c r="X3" s="702" t="s">
        <v>1180</v>
      </c>
      <c r="Y3" s="747" t="s">
        <v>1024</v>
      </c>
      <c r="Z3" s="637"/>
      <c r="AA3" s="637"/>
      <c r="AB3" s="637"/>
      <c r="AC3" s="637"/>
      <c r="AD3" s="637"/>
      <c r="AE3" s="637"/>
      <c r="AF3" s="637"/>
      <c r="AG3" s="637"/>
      <c r="AH3" s="637"/>
      <c r="AI3" s="637"/>
      <c r="AJ3" s="637"/>
      <c r="AK3" s="637"/>
      <c r="AL3" s="637"/>
      <c r="AM3" s="637"/>
      <c r="AN3" s="637"/>
      <c r="AO3" s="637"/>
      <c r="AP3" s="637"/>
      <c r="AQ3" s="637"/>
      <c r="AR3" s="637"/>
      <c r="AS3" s="637"/>
      <c r="AT3" s="637"/>
      <c r="AU3" s="637"/>
      <c r="AV3" s="637"/>
      <c r="AW3" s="637"/>
      <c r="AX3" s="637"/>
      <c r="AY3" s="637"/>
      <c r="AZ3" s="637"/>
      <c r="BA3" s="637"/>
      <c r="BB3" s="637"/>
      <c r="BC3" s="637"/>
      <c r="BD3" s="637"/>
      <c r="BE3" s="637"/>
      <c r="BF3" s="637"/>
      <c r="BG3" s="637"/>
      <c r="BH3" s="637"/>
      <c r="BI3" s="637"/>
      <c r="BJ3" s="637"/>
      <c r="BK3" s="637"/>
      <c r="BL3" s="637"/>
      <c r="BM3" s="637"/>
      <c r="BN3" s="637"/>
      <c r="BO3" s="637"/>
      <c r="BP3" s="637"/>
      <c r="BQ3" s="637"/>
      <c r="BR3" s="637"/>
      <c r="BS3" s="637"/>
      <c r="BT3" s="637"/>
      <c r="BU3" s="637"/>
      <c r="BV3" s="637"/>
      <c r="BW3" s="637"/>
      <c r="BX3" s="637"/>
      <c r="BY3" s="637"/>
      <c r="BZ3" s="637"/>
      <c r="CA3" s="637"/>
      <c r="CB3" s="637"/>
      <c r="CC3" s="637"/>
      <c r="CD3" s="637"/>
      <c r="CE3" s="637"/>
      <c r="CF3" s="637"/>
      <c r="CG3" s="637"/>
      <c r="CH3" s="637"/>
      <c r="CI3" s="637"/>
      <c r="CJ3" s="637"/>
      <c r="CK3" s="637"/>
      <c r="CL3" s="637"/>
      <c r="CM3" s="637"/>
      <c r="CN3" s="637"/>
      <c r="CO3" s="637"/>
      <c r="CP3" s="637"/>
      <c r="CQ3" s="637"/>
      <c r="CR3" s="637"/>
      <c r="CS3" s="637"/>
      <c r="CT3" s="637"/>
      <c r="CU3" s="637"/>
      <c r="CV3" s="637"/>
      <c r="CW3" s="637"/>
      <c r="CX3" s="637"/>
      <c r="CY3" s="637"/>
      <c r="CZ3" s="637"/>
      <c r="DA3" s="637"/>
      <c r="DB3" s="637"/>
      <c r="DC3" s="637"/>
      <c r="DD3" s="637"/>
      <c r="DE3" s="637"/>
      <c r="DF3" s="637"/>
      <c r="DG3" s="637"/>
      <c r="DH3" s="637"/>
      <c r="DI3" s="637"/>
      <c r="DJ3" s="637"/>
      <c r="DK3" s="637"/>
      <c r="DL3" s="637"/>
      <c r="DM3" s="637"/>
      <c r="DN3" s="637"/>
      <c r="DO3" s="637"/>
      <c r="DP3" s="637"/>
      <c r="DQ3" s="637"/>
      <c r="DR3" s="637"/>
      <c r="DS3" s="637"/>
      <c r="DT3" s="637"/>
      <c r="DU3" s="637"/>
      <c r="DV3" s="637"/>
      <c r="DW3" s="637"/>
      <c r="DX3" s="637"/>
      <c r="DY3" s="637"/>
      <c r="DZ3" s="637"/>
      <c r="EA3" s="637"/>
      <c r="EB3" s="637"/>
      <c r="EC3" s="637"/>
      <c r="ED3" s="637"/>
      <c r="EE3" s="637"/>
      <c r="EF3" s="637"/>
      <c r="EG3" s="637"/>
      <c r="EH3" s="637"/>
      <c r="EI3" s="637"/>
      <c r="EJ3" s="637"/>
      <c r="EK3" s="637"/>
      <c r="EL3" s="637"/>
      <c r="EM3" s="637"/>
      <c r="EN3" s="637"/>
      <c r="EO3" s="637"/>
      <c r="EP3" s="637"/>
      <c r="EQ3" s="637"/>
      <c r="ER3" s="637"/>
      <c r="ES3" s="637"/>
      <c r="ET3" s="637"/>
      <c r="EU3" s="637"/>
    </row>
    <row r="4" spans="1:151" s="647" customFormat="1" x14ac:dyDescent="0.25">
      <c r="A4" s="658"/>
      <c r="B4" s="640" t="s">
        <v>849</v>
      </c>
      <c r="C4" s="640" t="s">
        <v>853</v>
      </c>
      <c r="D4" s="702" t="s">
        <v>1180</v>
      </c>
      <c r="E4" s="747" t="s">
        <v>1024</v>
      </c>
      <c r="F4" s="649" t="s">
        <v>2594</v>
      </c>
      <c r="G4" s="640" t="s">
        <v>858</v>
      </c>
      <c r="H4" s="659">
        <v>200</v>
      </c>
      <c r="I4" s="645">
        <v>43641</v>
      </c>
      <c r="J4" s="650">
        <v>0.88</v>
      </c>
      <c r="K4" s="645">
        <v>41760</v>
      </c>
      <c r="L4" s="637"/>
      <c r="M4" s="640" t="s">
        <v>849</v>
      </c>
      <c r="N4" s="640" t="s">
        <v>785</v>
      </c>
      <c r="O4" s="702" t="s">
        <v>861</v>
      </c>
      <c r="P4" s="648"/>
      <c r="Q4" s="649" t="s">
        <v>1219</v>
      </c>
      <c r="R4" s="643" t="s">
        <v>2606</v>
      </c>
      <c r="S4" s="644">
        <v>120</v>
      </c>
      <c r="T4" s="645">
        <v>43641</v>
      </c>
      <c r="U4" s="646">
        <v>0.75</v>
      </c>
      <c r="V4" s="645">
        <v>44077</v>
      </c>
      <c r="W4" s="637"/>
      <c r="X4" s="702" t="s">
        <v>1177</v>
      </c>
      <c r="Y4" s="747" t="s">
        <v>1024</v>
      </c>
      <c r="Z4" s="637"/>
      <c r="AA4" s="637"/>
      <c r="AB4" s="637"/>
      <c r="AC4" s="637"/>
      <c r="AD4" s="637"/>
      <c r="AE4" s="637"/>
      <c r="AF4" s="637"/>
      <c r="AG4" s="637"/>
      <c r="AH4" s="637"/>
      <c r="AI4" s="637"/>
      <c r="AJ4" s="637"/>
      <c r="AK4" s="637"/>
      <c r="AL4" s="637"/>
      <c r="AM4" s="637"/>
      <c r="AN4" s="637"/>
      <c r="AO4" s="637"/>
      <c r="AP4" s="637"/>
      <c r="AQ4" s="637"/>
      <c r="AR4" s="637"/>
      <c r="AS4" s="637"/>
      <c r="AT4" s="637"/>
      <c r="AU4" s="637"/>
      <c r="AV4" s="637"/>
      <c r="AW4" s="637"/>
      <c r="AX4" s="637"/>
      <c r="AY4" s="637"/>
      <c r="AZ4" s="637"/>
      <c r="BA4" s="637"/>
      <c r="BB4" s="637"/>
      <c r="BC4" s="637"/>
      <c r="BD4" s="637"/>
      <c r="BE4" s="637"/>
      <c r="BF4" s="637"/>
      <c r="BG4" s="637"/>
      <c r="BH4" s="637"/>
      <c r="BI4" s="637"/>
      <c r="BJ4" s="637"/>
      <c r="BK4" s="637"/>
      <c r="BL4" s="637"/>
      <c r="BM4" s="637"/>
      <c r="BN4" s="637"/>
      <c r="BO4" s="637"/>
      <c r="BP4" s="637"/>
      <c r="BQ4" s="637"/>
      <c r="BR4" s="637"/>
      <c r="BS4" s="637"/>
      <c r="BT4" s="637"/>
      <c r="BU4" s="637"/>
      <c r="BV4" s="637"/>
      <c r="BW4" s="637"/>
      <c r="BX4" s="637"/>
      <c r="BY4" s="637"/>
      <c r="BZ4" s="637"/>
      <c r="CA4" s="637"/>
      <c r="CB4" s="637"/>
      <c r="CC4" s="637"/>
      <c r="CD4" s="637"/>
      <c r="CE4" s="637"/>
      <c r="CF4" s="637"/>
      <c r="CG4" s="637"/>
      <c r="CH4" s="637"/>
      <c r="CI4" s="637"/>
      <c r="CJ4" s="637"/>
      <c r="CK4" s="637"/>
      <c r="CL4" s="637"/>
      <c r="CM4" s="637"/>
      <c r="CN4" s="637"/>
      <c r="CO4" s="637"/>
      <c r="CP4" s="637"/>
      <c r="CQ4" s="637"/>
      <c r="CR4" s="637"/>
      <c r="CS4" s="637"/>
      <c r="CT4" s="637"/>
      <c r="CU4" s="637"/>
      <c r="CV4" s="637"/>
      <c r="CW4" s="637"/>
      <c r="CX4" s="637"/>
      <c r="CY4" s="637"/>
      <c r="CZ4" s="637"/>
      <c r="DA4" s="637"/>
      <c r="DB4" s="637"/>
      <c r="DC4" s="637"/>
      <c r="DD4" s="637"/>
      <c r="DE4" s="637"/>
      <c r="DF4" s="637"/>
      <c r="DG4" s="637"/>
      <c r="DH4" s="637"/>
      <c r="DI4" s="637"/>
      <c r="DJ4" s="637"/>
      <c r="DK4" s="637"/>
      <c r="DL4" s="637"/>
      <c r="DM4" s="637"/>
      <c r="DN4" s="637"/>
      <c r="DO4" s="637"/>
      <c r="DP4" s="637"/>
      <c r="DQ4" s="637"/>
      <c r="DR4" s="637"/>
      <c r="DS4" s="637"/>
      <c r="DT4" s="637"/>
      <c r="DU4" s="637"/>
      <c r="DV4" s="637"/>
      <c r="DW4" s="637"/>
      <c r="DX4" s="637"/>
      <c r="DY4" s="637"/>
      <c r="DZ4" s="637"/>
      <c r="EA4" s="637"/>
      <c r="EB4" s="637"/>
      <c r="EC4" s="637"/>
      <c r="ED4" s="637"/>
      <c r="EE4" s="637"/>
      <c r="EF4" s="637"/>
      <c r="EG4" s="637"/>
      <c r="EH4" s="637"/>
      <c r="EI4" s="637"/>
      <c r="EJ4" s="637"/>
      <c r="EK4" s="637"/>
      <c r="EL4" s="637"/>
      <c r="EM4" s="637"/>
      <c r="EN4" s="637"/>
      <c r="EO4" s="637"/>
      <c r="EP4" s="637"/>
      <c r="EQ4" s="637"/>
      <c r="ER4" s="637"/>
      <c r="ES4" s="637"/>
      <c r="ET4" s="637"/>
      <c r="EU4" s="637"/>
    </row>
    <row r="5" spans="1:151" s="647" customFormat="1" ht="30" x14ac:dyDescent="0.25">
      <c r="A5" s="638"/>
      <c r="B5" s="640" t="s">
        <v>849</v>
      </c>
      <c r="C5" s="640" t="s">
        <v>853</v>
      </c>
      <c r="D5" s="702" t="s">
        <v>1177</v>
      </c>
      <c r="E5" s="747" t="s">
        <v>1024</v>
      </c>
      <c r="F5" s="642" t="s">
        <v>2592</v>
      </c>
      <c r="G5" s="640" t="s">
        <v>858</v>
      </c>
      <c r="H5" s="657">
        <v>140</v>
      </c>
      <c r="I5" s="645">
        <v>43641</v>
      </c>
      <c r="J5" s="650">
        <v>0.61</v>
      </c>
      <c r="K5" s="645">
        <v>42461</v>
      </c>
      <c r="L5" s="637"/>
      <c r="M5" s="640" t="s">
        <v>849</v>
      </c>
      <c r="N5" s="640" t="s">
        <v>785</v>
      </c>
      <c r="O5" s="705" t="s">
        <v>1155</v>
      </c>
      <c r="P5" s="641"/>
      <c r="Q5" s="642" t="s">
        <v>2581</v>
      </c>
      <c r="R5" s="640" t="s">
        <v>2453</v>
      </c>
      <c r="S5" s="644">
        <v>40</v>
      </c>
      <c r="T5" s="645">
        <v>43641</v>
      </c>
      <c r="U5" s="646">
        <v>1.29</v>
      </c>
      <c r="V5" s="645">
        <v>44077</v>
      </c>
      <c r="W5" s="637"/>
      <c r="X5" s="702" t="s">
        <v>1174</v>
      </c>
      <c r="Y5" s="747" t="s">
        <v>1024</v>
      </c>
      <c r="Z5" s="637"/>
      <c r="AA5" s="637"/>
      <c r="AB5" s="637"/>
      <c r="AC5" s="637"/>
      <c r="AD5" s="637"/>
      <c r="AE5" s="637"/>
      <c r="AF5" s="637"/>
      <c r="AG5" s="637"/>
      <c r="AH5" s="637"/>
      <c r="AI5" s="637"/>
      <c r="AJ5" s="637"/>
      <c r="AK5" s="637"/>
      <c r="AL5" s="637"/>
      <c r="AM5" s="637"/>
      <c r="AN5" s="637"/>
      <c r="AO5" s="637"/>
      <c r="AP5" s="637"/>
      <c r="AQ5" s="637"/>
      <c r="AR5" s="637"/>
      <c r="AS5" s="637"/>
      <c r="AT5" s="637"/>
      <c r="AU5" s="637"/>
      <c r="AV5" s="637"/>
      <c r="AW5" s="637"/>
      <c r="AX5" s="637"/>
      <c r="AY5" s="637"/>
      <c r="AZ5" s="637"/>
      <c r="BA5" s="637"/>
      <c r="BB5" s="637"/>
      <c r="BC5" s="637"/>
      <c r="BD5" s="637"/>
      <c r="BE5" s="637"/>
      <c r="BF5" s="637"/>
      <c r="BG5" s="637"/>
      <c r="BH5" s="637"/>
      <c r="BI5" s="637"/>
      <c r="BJ5" s="637"/>
      <c r="BK5" s="637"/>
      <c r="BL5" s="637"/>
      <c r="BM5" s="637"/>
      <c r="BN5" s="637"/>
      <c r="BO5" s="637"/>
      <c r="BP5" s="637"/>
      <c r="BQ5" s="637"/>
      <c r="BR5" s="637"/>
      <c r="BS5" s="637"/>
      <c r="BT5" s="637"/>
      <c r="BU5" s="637"/>
      <c r="BV5" s="637"/>
      <c r="BW5" s="637"/>
      <c r="BX5" s="637"/>
      <c r="BY5" s="637"/>
      <c r="BZ5" s="637"/>
      <c r="CA5" s="637"/>
      <c r="CB5" s="637"/>
      <c r="CC5" s="637"/>
      <c r="CD5" s="637"/>
      <c r="CE5" s="637"/>
      <c r="CF5" s="637"/>
      <c r="CG5" s="637"/>
      <c r="CH5" s="637"/>
      <c r="CI5" s="637"/>
      <c r="CJ5" s="637"/>
      <c r="CK5" s="637"/>
      <c r="CL5" s="637"/>
      <c r="CM5" s="637"/>
      <c r="CN5" s="637"/>
      <c r="CO5" s="637"/>
      <c r="CP5" s="637"/>
      <c r="CQ5" s="637"/>
      <c r="CR5" s="637"/>
      <c r="CS5" s="637"/>
      <c r="CT5" s="637"/>
      <c r="CU5" s="637"/>
      <c r="CV5" s="637"/>
      <c r="CW5" s="637"/>
      <c r="CX5" s="637"/>
      <c r="CY5" s="637"/>
      <c r="CZ5" s="637"/>
      <c r="DA5" s="637"/>
      <c r="DB5" s="637"/>
      <c r="DC5" s="637"/>
      <c r="DD5" s="637"/>
      <c r="DE5" s="637"/>
      <c r="DF5" s="637"/>
      <c r="DG5" s="637"/>
      <c r="DH5" s="637"/>
      <c r="DI5" s="637"/>
      <c r="DJ5" s="637"/>
      <c r="DK5" s="637"/>
      <c r="DL5" s="637"/>
      <c r="DM5" s="637"/>
      <c r="DN5" s="637"/>
      <c r="DO5" s="637"/>
      <c r="DP5" s="637"/>
      <c r="DQ5" s="637"/>
      <c r="DR5" s="637"/>
      <c r="DS5" s="637"/>
      <c r="DT5" s="637"/>
      <c r="DU5" s="637"/>
      <c r="DV5" s="637"/>
      <c r="DW5" s="637"/>
      <c r="DX5" s="637"/>
      <c r="DY5" s="637"/>
      <c r="DZ5" s="637"/>
      <c r="EA5" s="637"/>
      <c r="EB5" s="637"/>
      <c r="EC5" s="637"/>
      <c r="ED5" s="637"/>
      <c r="EE5" s="637"/>
      <c r="EF5" s="637"/>
      <c r="EG5" s="637"/>
      <c r="EH5" s="637"/>
      <c r="EI5" s="637"/>
      <c r="EJ5" s="637"/>
      <c r="EK5" s="637"/>
      <c r="EL5" s="637"/>
      <c r="EM5" s="637"/>
      <c r="EN5" s="637"/>
      <c r="EO5" s="637"/>
      <c r="EP5" s="637"/>
      <c r="EQ5" s="637"/>
      <c r="ER5" s="637"/>
      <c r="ES5" s="637"/>
      <c r="ET5" s="637"/>
      <c r="EU5" s="637"/>
    </row>
    <row r="6" spans="1:151" s="647" customFormat="1" ht="25.5" x14ac:dyDescent="0.25">
      <c r="A6" s="638"/>
      <c r="B6" s="640" t="s">
        <v>849</v>
      </c>
      <c r="C6" s="640" t="s">
        <v>853</v>
      </c>
      <c r="D6" s="702" t="s">
        <v>1174</v>
      </c>
      <c r="E6" s="747" t="s">
        <v>1024</v>
      </c>
      <c r="F6" s="649" t="s">
        <v>2576</v>
      </c>
      <c r="G6" s="640" t="s">
        <v>858</v>
      </c>
      <c r="H6" s="657">
        <v>50</v>
      </c>
      <c r="I6" s="645">
        <v>43641</v>
      </c>
      <c r="J6" s="650">
        <v>0.63</v>
      </c>
      <c r="K6" s="645">
        <v>42826</v>
      </c>
      <c r="L6" s="637"/>
      <c r="M6" s="640" t="s">
        <v>849</v>
      </c>
      <c r="N6" s="640" t="s">
        <v>785</v>
      </c>
      <c r="O6" s="705" t="s">
        <v>1154</v>
      </c>
      <c r="P6" s="641"/>
      <c r="Q6" s="642" t="s">
        <v>2580</v>
      </c>
      <c r="R6" s="640" t="s">
        <v>2453</v>
      </c>
      <c r="S6" s="657">
        <v>30</v>
      </c>
      <c r="T6" s="645">
        <v>43641</v>
      </c>
      <c r="U6" s="646">
        <v>0.47</v>
      </c>
      <c r="V6" s="645">
        <v>44077</v>
      </c>
      <c r="W6" s="637"/>
      <c r="X6" s="702" t="s">
        <v>1175</v>
      </c>
      <c r="Y6" s="747" t="s">
        <v>1024</v>
      </c>
      <c r="Z6" s="637"/>
      <c r="AA6" s="637"/>
      <c r="AB6" s="637"/>
      <c r="AC6" s="637"/>
      <c r="AD6" s="637"/>
      <c r="AE6" s="637"/>
      <c r="AF6" s="637"/>
      <c r="AG6" s="637"/>
      <c r="AH6" s="637"/>
      <c r="AI6" s="637"/>
      <c r="AJ6" s="637"/>
      <c r="AK6" s="637"/>
      <c r="AL6" s="637"/>
      <c r="AM6" s="637"/>
      <c r="AN6" s="637"/>
      <c r="AO6" s="637"/>
      <c r="AP6" s="637"/>
      <c r="AQ6" s="637"/>
      <c r="AR6" s="637"/>
      <c r="AS6" s="637"/>
      <c r="AT6" s="637"/>
      <c r="AU6" s="637"/>
      <c r="AV6" s="637"/>
      <c r="AW6" s="637"/>
      <c r="AX6" s="637"/>
      <c r="AY6" s="637"/>
      <c r="AZ6" s="637"/>
      <c r="BA6" s="637"/>
      <c r="BB6" s="637"/>
      <c r="BC6" s="637"/>
      <c r="BD6" s="637"/>
      <c r="BE6" s="637"/>
      <c r="BF6" s="637"/>
      <c r="BG6" s="637"/>
      <c r="BH6" s="637"/>
      <c r="BI6" s="637"/>
      <c r="BJ6" s="637"/>
      <c r="BK6" s="637"/>
      <c r="BL6" s="637"/>
      <c r="BM6" s="637"/>
      <c r="BN6" s="637"/>
      <c r="BO6" s="637"/>
      <c r="BP6" s="637"/>
      <c r="BQ6" s="637"/>
      <c r="BR6" s="637"/>
      <c r="BS6" s="637"/>
      <c r="BT6" s="637"/>
      <c r="BU6" s="637"/>
      <c r="BV6" s="637"/>
      <c r="BW6" s="637"/>
      <c r="BX6" s="637"/>
      <c r="BY6" s="637"/>
      <c r="BZ6" s="637"/>
      <c r="CA6" s="637"/>
      <c r="CB6" s="637"/>
      <c r="CC6" s="637"/>
      <c r="CD6" s="637"/>
      <c r="CE6" s="637"/>
      <c r="CF6" s="637"/>
      <c r="CG6" s="637"/>
      <c r="CH6" s="637"/>
      <c r="CI6" s="637"/>
      <c r="CJ6" s="637"/>
      <c r="CK6" s="637"/>
      <c r="CL6" s="637"/>
      <c r="CM6" s="637"/>
      <c r="CN6" s="637"/>
      <c r="CO6" s="637"/>
      <c r="CP6" s="637"/>
      <c r="CQ6" s="637"/>
      <c r="CR6" s="637"/>
      <c r="CS6" s="637"/>
      <c r="CT6" s="637"/>
      <c r="CU6" s="637"/>
      <c r="CV6" s="637"/>
      <c r="CW6" s="637"/>
      <c r="CX6" s="637"/>
      <c r="CY6" s="637"/>
      <c r="CZ6" s="637"/>
      <c r="DA6" s="637"/>
      <c r="DB6" s="637"/>
      <c r="DC6" s="637"/>
      <c r="DD6" s="637"/>
      <c r="DE6" s="637"/>
      <c r="DF6" s="637"/>
      <c r="DG6" s="637"/>
      <c r="DH6" s="637"/>
      <c r="DI6" s="637"/>
      <c r="DJ6" s="637"/>
      <c r="DK6" s="637"/>
      <c r="DL6" s="637"/>
      <c r="DM6" s="637"/>
      <c r="DN6" s="637"/>
      <c r="DO6" s="637"/>
      <c r="DP6" s="637"/>
      <c r="DQ6" s="637"/>
      <c r="DR6" s="637"/>
      <c r="DS6" s="637"/>
      <c r="DT6" s="637"/>
      <c r="DU6" s="637"/>
      <c r="DV6" s="637"/>
      <c r="DW6" s="637"/>
      <c r="DX6" s="637"/>
      <c r="DY6" s="637"/>
      <c r="DZ6" s="637"/>
      <c r="EA6" s="637"/>
      <c r="EB6" s="637"/>
      <c r="EC6" s="637"/>
      <c r="ED6" s="637"/>
      <c r="EE6" s="637"/>
      <c r="EF6" s="637"/>
      <c r="EG6" s="637"/>
      <c r="EH6" s="637"/>
      <c r="EI6" s="637"/>
      <c r="EJ6" s="637"/>
      <c r="EK6" s="637"/>
      <c r="EL6" s="637"/>
      <c r="EM6" s="637"/>
      <c r="EN6" s="637"/>
      <c r="EO6" s="637"/>
      <c r="EP6" s="637"/>
      <c r="EQ6" s="637"/>
      <c r="ER6" s="637"/>
      <c r="ES6" s="637"/>
      <c r="ET6" s="637"/>
      <c r="EU6" s="637"/>
    </row>
    <row r="7" spans="1:151" s="647" customFormat="1" ht="45" x14ac:dyDescent="0.25">
      <c r="A7" s="638"/>
      <c r="B7" s="640" t="s">
        <v>849</v>
      </c>
      <c r="C7" s="640" t="s">
        <v>853</v>
      </c>
      <c r="D7" s="702" t="s">
        <v>1175</v>
      </c>
      <c r="E7" s="747" t="s">
        <v>1024</v>
      </c>
      <c r="F7" s="649" t="s">
        <v>2576</v>
      </c>
      <c r="G7" s="640" t="s">
        <v>858</v>
      </c>
      <c r="H7" s="657">
        <v>15</v>
      </c>
      <c r="I7" s="645">
        <v>43641</v>
      </c>
      <c r="J7" s="650"/>
      <c r="K7" s="645">
        <v>41760</v>
      </c>
      <c r="L7" s="637"/>
      <c r="M7" s="640" t="s">
        <v>849</v>
      </c>
      <c r="N7" s="640" t="s">
        <v>785</v>
      </c>
      <c r="O7" s="705" t="s">
        <v>1153</v>
      </c>
      <c r="P7" s="641"/>
      <c r="Q7" s="642" t="s">
        <v>2579</v>
      </c>
      <c r="R7" s="640" t="s">
        <v>2453</v>
      </c>
      <c r="S7" s="644">
        <v>25</v>
      </c>
      <c r="T7" s="645">
        <v>43641</v>
      </c>
      <c r="U7" s="646">
        <v>0.98</v>
      </c>
      <c r="V7" s="645">
        <v>44077</v>
      </c>
      <c r="W7" s="637"/>
      <c r="X7" s="702" t="s">
        <v>1176</v>
      </c>
      <c r="Y7" s="747" t="s">
        <v>1024</v>
      </c>
      <c r="Z7" s="637"/>
      <c r="AA7" s="637"/>
      <c r="AB7" s="637"/>
      <c r="AC7" s="637"/>
      <c r="AD7" s="637"/>
      <c r="AE7" s="637"/>
      <c r="AF7" s="637"/>
      <c r="AG7" s="637"/>
      <c r="AH7" s="637"/>
      <c r="AI7" s="637"/>
      <c r="AJ7" s="637"/>
      <c r="AK7" s="637"/>
      <c r="AL7" s="637"/>
      <c r="AM7" s="637"/>
      <c r="AN7" s="637"/>
      <c r="AO7" s="637"/>
      <c r="AP7" s="637"/>
      <c r="AQ7" s="637"/>
      <c r="AR7" s="637"/>
      <c r="AS7" s="637"/>
      <c r="AT7" s="637"/>
      <c r="AU7" s="637"/>
      <c r="AV7" s="637"/>
      <c r="AW7" s="637"/>
      <c r="AX7" s="637"/>
      <c r="AY7" s="637"/>
      <c r="AZ7" s="637"/>
      <c r="BA7" s="637"/>
      <c r="BB7" s="637"/>
      <c r="BC7" s="637"/>
      <c r="BD7" s="637"/>
      <c r="BE7" s="637"/>
      <c r="BF7" s="637"/>
      <c r="BG7" s="637"/>
      <c r="BH7" s="637"/>
      <c r="BI7" s="637"/>
      <c r="BJ7" s="637"/>
      <c r="BK7" s="637"/>
      <c r="BL7" s="637"/>
      <c r="BM7" s="637"/>
      <c r="BN7" s="637"/>
      <c r="BO7" s="637"/>
      <c r="BP7" s="637"/>
      <c r="BQ7" s="637"/>
      <c r="BR7" s="637"/>
      <c r="BS7" s="637"/>
      <c r="BT7" s="637"/>
      <c r="BU7" s="637"/>
      <c r="BV7" s="637"/>
      <c r="BW7" s="637"/>
      <c r="BX7" s="637"/>
      <c r="BY7" s="637"/>
      <c r="BZ7" s="637"/>
      <c r="CA7" s="637"/>
      <c r="CB7" s="637"/>
      <c r="CC7" s="637"/>
      <c r="CD7" s="637"/>
      <c r="CE7" s="637"/>
      <c r="CF7" s="637"/>
      <c r="CG7" s="637"/>
      <c r="CH7" s="637"/>
      <c r="CI7" s="637"/>
      <c r="CJ7" s="637"/>
      <c r="CK7" s="637"/>
      <c r="CL7" s="637"/>
      <c r="CM7" s="637"/>
      <c r="CN7" s="637"/>
      <c r="CO7" s="637"/>
      <c r="CP7" s="637"/>
      <c r="CQ7" s="637"/>
      <c r="CR7" s="637"/>
      <c r="CS7" s="637"/>
      <c r="CT7" s="637"/>
      <c r="CU7" s="637"/>
      <c r="CV7" s="637"/>
      <c r="CW7" s="637"/>
      <c r="CX7" s="637"/>
      <c r="CY7" s="637"/>
      <c r="CZ7" s="637"/>
      <c r="DA7" s="637"/>
      <c r="DB7" s="637"/>
      <c r="DC7" s="637"/>
      <c r="DD7" s="637"/>
      <c r="DE7" s="637"/>
      <c r="DF7" s="637"/>
      <c r="DG7" s="637"/>
      <c r="DH7" s="637"/>
      <c r="DI7" s="637"/>
      <c r="DJ7" s="637"/>
      <c r="DK7" s="637"/>
      <c r="DL7" s="637"/>
      <c r="DM7" s="637"/>
      <c r="DN7" s="637"/>
      <c r="DO7" s="637"/>
      <c r="DP7" s="637"/>
      <c r="DQ7" s="637"/>
      <c r="DR7" s="637"/>
      <c r="DS7" s="637"/>
      <c r="DT7" s="637"/>
      <c r="DU7" s="637"/>
      <c r="DV7" s="637"/>
      <c r="DW7" s="637"/>
      <c r="DX7" s="637"/>
      <c r="DY7" s="637"/>
      <c r="DZ7" s="637"/>
      <c r="EA7" s="637"/>
      <c r="EB7" s="637"/>
      <c r="EC7" s="637"/>
      <c r="ED7" s="637"/>
      <c r="EE7" s="637"/>
      <c r="EF7" s="637"/>
      <c r="EG7" s="637"/>
      <c r="EH7" s="637"/>
      <c r="EI7" s="637"/>
      <c r="EJ7" s="637"/>
      <c r="EK7" s="637"/>
      <c r="EL7" s="637"/>
      <c r="EM7" s="637"/>
      <c r="EN7" s="637"/>
      <c r="EO7" s="637"/>
      <c r="EP7" s="637"/>
      <c r="EQ7" s="637"/>
      <c r="ER7" s="637"/>
      <c r="ES7" s="637"/>
      <c r="ET7" s="637"/>
      <c r="EU7" s="637"/>
    </row>
    <row r="8" spans="1:151" s="647" customFormat="1" ht="25.5" x14ac:dyDescent="0.25">
      <c r="A8" s="653"/>
      <c r="B8" s="640" t="s">
        <v>849</v>
      </c>
      <c r="C8" s="640" t="s">
        <v>853</v>
      </c>
      <c r="D8" s="702" t="s">
        <v>1176</v>
      </c>
      <c r="E8" s="747" t="s">
        <v>1024</v>
      </c>
      <c r="F8" s="649" t="s">
        <v>2576</v>
      </c>
      <c r="G8" s="640" t="s">
        <v>858</v>
      </c>
      <c r="H8" s="657">
        <v>0</v>
      </c>
      <c r="I8" s="645">
        <v>43641</v>
      </c>
      <c r="J8" s="650"/>
      <c r="K8" s="651"/>
      <c r="L8" s="637"/>
      <c r="M8" s="640" t="s">
        <v>849</v>
      </c>
      <c r="N8" s="640" t="s">
        <v>785</v>
      </c>
      <c r="O8" s="702" t="s">
        <v>1152</v>
      </c>
      <c r="P8" s="648"/>
      <c r="Q8" s="649" t="s">
        <v>2574</v>
      </c>
      <c r="R8" s="640" t="s">
        <v>2453</v>
      </c>
      <c r="S8" s="644">
        <v>10</v>
      </c>
      <c r="T8" s="645">
        <v>43641</v>
      </c>
      <c r="U8" s="646"/>
      <c r="V8" s="645">
        <v>40513</v>
      </c>
      <c r="W8" s="637"/>
      <c r="X8" s="702" t="s">
        <v>2599</v>
      </c>
      <c r="Y8" s="747" t="s">
        <v>1024</v>
      </c>
      <c r="Z8" s="637"/>
      <c r="AA8" s="637"/>
      <c r="AB8" s="637"/>
      <c r="AC8" s="637"/>
      <c r="AD8" s="637"/>
      <c r="AE8" s="637"/>
      <c r="AF8" s="637"/>
      <c r="AG8" s="637"/>
      <c r="AH8" s="637"/>
      <c r="AI8" s="637"/>
      <c r="AJ8" s="637"/>
      <c r="AK8" s="637"/>
      <c r="AL8" s="637"/>
      <c r="AM8" s="637"/>
      <c r="AN8" s="637"/>
      <c r="AO8" s="637"/>
      <c r="AP8" s="637"/>
      <c r="AQ8" s="637"/>
      <c r="AR8" s="637"/>
      <c r="AS8" s="637"/>
      <c r="AT8" s="637"/>
      <c r="AU8" s="637"/>
      <c r="AV8" s="637"/>
      <c r="AW8" s="637"/>
      <c r="AX8" s="637"/>
      <c r="AY8" s="637"/>
      <c r="AZ8" s="637"/>
      <c r="BA8" s="637"/>
      <c r="BB8" s="637"/>
      <c r="BC8" s="637"/>
      <c r="BD8" s="637"/>
      <c r="BE8" s="637"/>
      <c r="BF8" s="637"/>
      <c r="BG8" s="637"/>
      <c r="BH8" s="637"/>
      <c r="BI8" s="637"/>
      <c r="BJ8" s="637"/>
      <c r="BK8" s="637"/>
      <c r="BL8" s="637"/>
      <c r="BM8" s="637"/>
      <c r="BN8" s="637"/>
      <c r="BO8" s="637"/>
      <c r="BP8" s="637"/>
      <c r="BQ8" s="637"/>
      <c r="BR8" s="637"/>
      <c r="BS8" s="637"/>
      <c r="BT8" s="637"/>
      <c r="BU8" s="637"/>
      <c r="BV8" s="637"/>
      <c r="BW8" s="637"/>
      <c r="BX8" s="637"/>
      <c r="BY8" s="637"/>
      <c r="BZ8" s="637"/>
      <c r="CA8" s="637"/>
      <c r="CB8" s="637"/>
      <c r="CC8" s="637"/>
      <c r="CD8" s="637"/>
      <c r="CE8" s="637"/>
      <c r="CF8" s="637"/>
      <c r="CG8" s="637"/>
      <c r="CH8" s="637"/>
      <c r="CI8" s="637"/>
      <c r="CJ8" s="637"/>
      <c r="CK8" s="637"/>
      <c r="CL8" s="637"/>
      <c r="CM8" s="637"/>
      <c r="CN8" s="637"/>
      <c r="CO8" s="637"/>
      <c r="CP8" s="637"/>
      <c r="CQ8" s="637"/>
      <c r="CR8" s="637"/>
      <c r="CS8" s="637"/>
      <c r="CT8" s="637"/>
      <c r="CU8" s="637"/>
      <c r="CV8" s="637"/>
      <c r="CW8" s="637"/>
      <c r="CX8" s="637"/>
      <c r="CY8" s="637"/>
      <c r="CZ8" s="637"/>
      <c r="DA8" s="637"/>
      <c r="DB8" s="637"/>
      <c r="DC8" s="637"/>
      <c r="DD8" s="637"/>
      <c r="DE8" s="637"/>
      <c r="DF8" s="637"/>
      <c r="DG8" s="637"/>
      <c r="DH8" s="637"/>
      <c r="DI8" s="637"/>
      <c r="DJ8" s="637"/>
      <c r="DK8" s="637"/>
      <c r="DL8" s="637"/>
      <c r="DM8" s="637"/>
      <c r="DN8" s="637"/>
      <c r="DO8" s="637"/>
      <c r="DP8" s="637"/>
      <c r="DQ8" s="637"/>
      <c r="DR8" s="637"/>
      <c r="DS8" s="637"/>
      <c r="DT8" s="637"/>
      <c r="DU8" s="637"/>
      <c r="DV8" s="637"/>
      <c r="DW8" s="637"/>
      <c r="DX8" s="637"/>
      <c r="DY8" s="637"/>
      <c r="DZ8" s="637"/>
      <c r="EA8" s="637"/>
      <c r="EB8" s="637"/>
      <c r="EC8" s="637"/>
      <c r="ED8" s="637"/>
      <c r="EE8" s="637"/>
      <c r="EF8" s="637"/>
      <c r="EG8" s="637"/>
      <c r="EH8" s="637"/>
      <c r="EI8" s="637"/>
      <c r="EJ8" s="637"/>
      <c r="EK8" s="637"/>
      <c r="EL8" s="637"/>
      <c r="EM8" s="637"/>
      <c r="EN8" s="637"/>
      <c r="EO8" s="637"/>
      <c r="EP8" s="637"/>
      <c r="EQ8" s="637"/>
      <c r="ER8" s="637"/>
      <c r="ES8" s="637"/>
      <c r="ET8" s="637"/>
      <c r="EU8" s="637"/>
    </row>
    <row r="9" spans="1:151" s="647" customFormat="1" ht="25.5" x14ac:dyDescent="0.25">
      <c r="A9" s="658"/>
      <c r="B9" s="640" t="s">
        <v>849</v>
      </c>
      <c r="C9" s="640" t="s">
        <v>853</v>
      </c>
      <c r="D9" s="702" t="s">
        <v>2599</v>
      </c>
      <c r="E9" s="747" t="s">
        <v>1024</v>
      </c>
      <c r="F9" s="649" t="s">
        <v>2600</v>
      </c>
      <c r="G9" s="640" t="s">
        <v>858</v>
      </c>
      <c r="H9" s="644">
        <v>100</v>
      </c>
      <c r="I9" s="645">
        <v>42857</v>
      </c>
      <c r="J9" s="646"/>
      <c r="K9" s="645">
        <v>41760</v>
      </c>
      <c r="L9" s="637"/>
      <c r="M9" s="640" t="s">
        <v>849</v>
      </c>
      <c r="N9" s="640" t="s">
        <v>785</v>
      </c>
      <c r="O9" s="702" t="s">
        <v>1227</v>
      </c>
      <c r="P9" s="648"/>
      <c r="Q9" s="649" t="s">
        <v>1219</v>
      </c>
      <c r="R9" s="643" t="s">
        <v>2453</v>
      </c>
      <c r="S9" s="644">
        <v>50</v>
      </c>
      <c r="T9" s="645">
        <v>42857</v>
      </c>
      <c r="U9" s="646"/>
      <c r="V9" s="645">
        <v>44077</v>
      </c>
      <c r="W9" s="637"/>
      <c r="X9" s="702" t="s">
        <v>1133</v>
      </c>
      <c r="Y9" s="747" t="s">
        <v>774</v>
      </c>
      <c r="Z9" s="637"/>
      <c r="AA9" s="637"/>
      <c r="AB9" s="637"/>
      <c r="AC9" s="637"/>
      <c r="AD9" s="637"/>
      <c r="AE9" s="637"/>
      <c r="AF9" s="637"/>
      <c r="AG9" s="637"/>
      <c r="AH9" s="637"/>
      <c r="AI9" s="637"/>
      <c r="AJ9" s="637"/>
      <c r="AK9" s="637"/>
      <c r="AL9" s="637"/>
      <c r="AM9" s="637"/>
      <c r="AN9" s="637"/>
      <c r="AO9" s="637"/>
      <c r="AP9" s="637"/>
      <c r="AQ9" s="637"/>
      <c r="AR9" s="637"/>
      <c r="AS9" s="637"/>
      <c r="AT9" s="637"/>
      <c r="AU9" s="637"/>
      <c r="AV9" s="637"/>
      <c r="AW9" s="637"/>
      <c r="AX9" s="637"/>
      <c r="AY9" s="637"/>
      <c r="AZ9" s="637"/>
      <c r="BA9" s="637"/>
      <c r="BB9" s="637"/>
      <c r="BC9" s="637"/>
      <c r="BD9" s="637"/>
      <c r="BE9" s="637"/>
      <c r="BF9" s="637"/>
      <c r="BG9" s="637"/>
      <c r="BH9" s="637"/>
      <c r="BI9" s="637"/>
      <c r="BJ9" s="637"/>
      <c r="BK9" s="637"/>
      <c r="BL9" s="637"/>
      <c r="BM9" s="637"/>
      <c r="BN9" s="637"/>
      <c r="BO9" s="637"/>
      <c r="BP9" s="637"/>
      <c r="BQ9" s="637"/>
      <c r="BR9" s="637"/>
      <c r="BS9" s="637"/>
      <c r="BT9" s="637"/>
      <c r="BU9" s="637"/>
      <c r="BV9" s="637"/>
      <c r="BW9" s="637"/>
      <c r="BX9" s="637"/>
      <c r="BY9" s="637"/>
      <c r="BZ9" s="637"/>
      <c r="CA9" s="637"/>
      <c r="CB9" s="637"/>
      <c r="CC9" s="637"/>
      <c r="CD9" s="637"/>
      <c r="CE9" s="637"/>
      <c r="CF9" s="637"/>
      <c r="CG9" s="637"/>
      <c r="CH9" s="637"/>
      <c r="CI9" s="637"/>
      <c r="CJ9" s="637"/>
      <c r="CK9" s="637"/>
      <c r="CL9" s="637"/>
      <c r="CM9" s="637"/>
      <c r="CN9" s="637"/>
      <c r="CO9" s="637"/>
      <c r="CP9" s="637"/>
      <c r="CQ9" s="637"/>
      <c r="CR9" s="637"/>
      <c r="CS9" s="637"/>
      <c r="CT9" s="637"/>
      <c r="CU9" s="637"/>
      <c r="CV9" s="637"/>
      <c r="CW9" s="637"/>
      <c r="CX9" s="637"/>
      <c r="CY9" s="637"/>
      <c r="CZ9" s="637"/>
      <c r="DA9" s="637"/>
      <c r="DB9" s="637"/>
      <c r="DC9" s="637"/>
      <c r="DD9" s="637"/>
      <c r="DE9" s="637"/>
      <c r="DF9" s="637"/>
      <c r="DG9" s="637"/>
      <c r="DH9" s="637"/>
      <c r="DI9" s="637"/>
      <c r="DJ9" s="637"/>
      <c r="DK9" s="637"/>
      <c r="DL9" s="637"/>
      <c r="DM9" s="637"/>
      <c r="DN9" s="637"/>
      <c r="DO9" s="637"/>
      <c r="DP9" s="637"/>
      <c r="DQ9" s="637"/>
      <c r="DR9" s="637"/>
      <c r="DS9" s="637"/>
      <c r="DT9" s="637"/>
      <c r="DU9" s="637"/>
      <c r="DV9" s="637"/>
      <c r="DW9" s="637"/>
      <c r="DX9" s="637"/>
      <c r="DY9" s="637"/>
      <c r="DZ9" s="637"/>
      <c r="EA9" s="637"/>
      <c r="EB9" s="637"/>
      <c r="EC9" s="637"/>
      <c r="ED9" s="637"/>
      <c r="EE9" s="637"/>
      <c r="EF9" s="637"/>
      <c r="EG9" s="637"/>
      <c r="EH9" s="637"/>
      <c r="EI9" s="637"/>
      <c r="EJ9" s="637"/>
      <c r="EK9" s="637"/>
      <c r="EL9" s="637"/>
      <c r="EM9" s="637"/>
      <c r="EN9" s="637"/>
      <c r="EO9" s="637"/>
      <c r="EP9" s="637"/>
      <c r="EQ9" s="637"/>
      <c r="ER9" s="637"/>
      <c r="ES9" s="637"/>
      <c r="ET9" s="637"/>
      <c r="EU9" s="637"/>
    </row>
    <row r="10" spans="1:151" s="647" customFormat="1" ht="30" x14ac:dyDescent="0.25">
      <c r="A10" s="639"/>
      <c r="B10" s="640" t="s">
        <v>73</v>
      </c>
      <c r="C10" s="640" t="s">
        <v>1123</v>
      </c>
      <c r="D10" s="702" t="s">
        <v>1133</v>
      </c>
      <c r="E10" s="747" t="s">
        <v>774</v>
      </c>
      <c r="F10" s="649" t="s">
        <v>2576</v>
      </c>
      <c r="G10" s="640" t="s">
        <v>2449</v>
      </c>
      <c r="H10" s="644">
        <v>600</v>
      </c>
      <c r="I10" s="645">
        <v>43641</v>
      </c>
      <c r="J10" s="650"/>
      <c r="K10" s="645">
        <v>41760</v>
      </c>
      <c r="L10" s="637"/>
      <c r="M10" s="640" t="s">
        <v>849</v>
      </c>
      <c r="N10" s="640" t="s">
        <v>785</v>
      </c>
      <c r="O10" s="705" t="s">
        <v>1156</v>
      </c>
      <c r="P10" s="641"/>
      <c r="Q10" s="642" t="s">
        <v>2582</v>
      </c>
      <c r="R10" s="640" t="s">
        <v>2453</v>
      </c>
      <c r="S10" s="644">
        <v>45</v>
      </c>
      <c r="T10" s="645">
        <v>43641</v>
      </c>
      <c r="U10" s="646">
        <v>9.3699999999999992</v>
      </c>
      <c r="V10" s="645">
        <v>44077</v>
      </c>
      <c r="W10" s="637"/>
      <c r="X10" s="702" t="s">
        <v>1131</v>
      </c>
      <c r="Y10" s="747" t="s">
        <v>774</v>
      </c>
      <c r="Z10" s="637"/>
      <c r="AA10" s="637"/>
      <c r="AB10" s="637"/>
      <c r="AC10" s="637"/>
      <c r="AD10" s="637"/>
      <c r="AE10" s="637"/>
      <c r="AF10" s="637"/>
      <c r="AG10" s="637"/>
      <c r="AH10" s="637"/>
      <c r="AI10" s="637"/>
      <c r="AJ10" s="637"/>
      <c r="AK10" s="637"/>
      <c r="AL10" s="637"/>
      <c r="AM10" s="637"/>
      <c r="AN10" s="637"/>
      <c r="AO10" s="637"/>
      <c r="AP10" s="637"/>
      <c r="AQ10" s="637"/>
      <c r="AR10" s="637"/>
      <c r="AS10" s="637"/>
      <c r="AT10" s="637"/>
      <c r="AU10" s="637"/>
      <c r="AV10" s="637"/>
      <c r="AW10" s="637"/>
      <c r="AX10" s="637"/>
      <c r="AY10" s="637"/>
      <c r="AZ10" s="637"/>
      <c r="BA10" s="637"/>
      <c r="BB10" s="637"/>
      <c r="BC10" s="637"/>
      <c r="BD10" s="637"/>
      <c r="BE10" s="637"/>
      <c r="BF10" s="637"/>
      <c r="BG10" s="637"/>
      <c r="BH10" s="637"/>
      <c r="BI10" s="637"/>
      <c r="BJ10" s="637"/>
      <c r="BK10" s="637"/>
      <c r="BL10" s="637"/>
      <c r="BM10" s="637"/>
      <c r="BN10" s="637"/>
      <c r="BO10" s="637"/>
      <c r="BP10" s="637"/>
      <c r="BQ10" s="637"/>
      <c r="BR10" s="637"/>
      <c r="BS10" s="637"/>
      <c r="BT10" s="637"/>
      <c r="BU10" s="637"/>
      <c r="BV10" s="637"/>
      <c r="BW10" s="637"/>
      <c r="BX10" s="637"/>
      <c r="BY10" s="637"/>
      <c r="BZ10" s="637"/>
      <c r="CA10" s="637"/>
      <c r="CB10" s="637"/>
      <c r="CC10" s="637"/>
      <c r="CD10" s="637"/>
      <c r="CE10" s="637"/>
      <c r="CF10" s="637"/>
      <c r="CG10" s="637"/>
      <c r="CH10" s="637"/>
      <c r="CI10" s="637"/>
      <c r="CJ10" s="637"/>
      <c r="CK10" s="637"/>
      <c r="CL10" s="637"/>
      <c r="CM10" s="637"/>
      <c r="CN10" s="637"/>
      <c r="CO10" s="637"/>
      <c r="CP10" s="637"/>
      <c r="CQ10" s="637"/>
      <c r="CR10" s="637"/>
      <c r="CS10" s="637"/>
      <c r="CT10" s="637"/>
      <c r="CU10" s="637"/>
      <c r="CV10" s="637"/>
      <c r="CW10" s="637"/>
      <c r="CX10" s="637"/>
      <c r="CY10" s="637"/>
      <c r="CZ10" s="637"/>
      <c r="DA10" s="637"/>
      <c r="DB10" s="637"/>
      <c r="DC10" s="637"/>
      <c r="DD10" s="637"/>
      <c r="DE10" s="637"/>
      <c r="DF10" s="637"/>
      <c r="DG10" s="637"/>
      <c r="DH10" s="637"/>
      <c r="DI10" s="637"/>
      <c r="DJ10" s="637"/>
      <c r="DK10" s="637"/>
      <c r="DL10" s="637"/>
      <c r="DM10" s="637"/>
      <c r="DN10" s="637"/>
      <c r="DO10" s="637"/>
      <c r="DP10" s="637"/>
      <c r="DQ10" s="637"/>
      <c r="DR10" s="637"/>
      <c r="DS10" s="637"/>
      <c r="DT10" s="637"/>
      <c r="DU10" s="637"/>
      <c r="DV10" s="637"/>
      <c r="DW10" s="637"/>
      <c r="DX10" s="637"/>
      <c r="DY10" s="637"/>
      <c r="DZ10" s="637"/>
      <c r="EA10" s="637"/>
      <c r="EB10" s="637"/>
      <c r="EC10" s="637"/>
      <c r="ED10" s="637"/>
      <c r="EE10" s="637"/>
      <c r="EF10" s="637"/>
      <c r="EG10" s="637"/>
      <c r="EH10" s="637"/>
      <c r="EI10" s="637"/>
      <c r="EJ10" s="637"/>
      <c r="EK10" s="637"/>
      <c r="EL10" s="637"/>
      <c r="EM10" s="637"/>
      <c r="EN10" s="637"/>
      <c r="EO10" s="637"/>
      <c r="EP10" s="637"/>
      <c r="EQ10" s="637"/>
      <c r="ER10" s="637"/>
      <c r="ES10" s="637"/>
      <c r="ET10" s="637"/>
      <c r="EU10" s="637"/>
    </row>
    <row r="11" spans="1:151" s="647" customFormat="1" ht="25.5" x14ac:dyDescent="0.25">
      <c r="A11" s="639"/>
      <c r="B11" s="640" t="s">
        <v>73</v>
      </c>
      <c r="C11" s="640" t="s">
        <v>1123</v>
      </c>
      <c r="D11" s="702" t="s">
        <v>1131</v>
      </c>
      <c r="E11" s="747" t="s">
        <v>774</v>
      </c>
      <c r="F11" s="649" t="s">
        <v>2576</v>
      </c>
      <c r="G11" s="640" t="s">
        <v>2449</v>
      </c>
      <c r="H11" s="644">
        <v>200</v>
      </c>
      <c r="I11" s="645">
        <v>43641</v>
      </c>
      <c r="J11" s="650"/>
      <c r="K11" s="645">
        <v>41760</v>
      </c>
      <c r="L11" s="637"/>
      <c r="M11" s="640" t="s">
        <v>849</v>
      </c>
      <c r="N11" s="640" t="s">
        <v>785</v>
      </c>
      <c r="O11" s="705" t="s">
        <v>1214</v>
      </c>
      <c r="P11" s="648"/>
      <c r="Q11" s="649" t="s">
        <v>805</v>
      </c>
      <c r="R11" s="643" t="s">
        <v>2604</v>
      </c>
      <c r="S11" s="644">
        <v>325</v>
      </c>
      <c r="T11" s="645">
        <v>43641</v>
      </c>
      <c r="U11" s="409" t="e">
        <v>#REF!</v>
      </c>
      <c r="V11" s="645">
        <v>42826</v>
      </c>
      <c r="W11" s="637"/>
      <c r="X11" s="702" t="s">
        <v>1132</v>
      </c>
      <c r="Y11" s="747" t="s">
        <v>774</v>
      </c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7"/>
      <c r="CO11" s="637"/>
      <c r="CP11" s="637"/>
      <c r="CQ11" s="637"/>
      <c r="CR11" s="637"/>
      <c r="CS11" s="637"/>
      <c r="CT11" s="637"/>
      <c r="CU11" s="637"/>
      <c r="CV11" s="637"/>
      <c r="CW11" s="637"/>
      <c r="CX11" s="637"/>
      <c r="CY11" s="637"/>
      <c r="CZ11" s="637"/>
      <c r="DA11" s="637"/>
      <c r="DB11" s="637"/>
      <c r="DC11" s="637"/>
      <c r="DD11" s="637"/>
      <c r="DE11" s="637"/>
      <c r="DF11" s="637"/>
      <c r="DG11" s="637"/>
      <c r="DH11" s="637"/>
      <c r="DI11" s="637"/>
      <c r="DJ11" s="637"/>
      <c r="DK11" s="637"/>
      <c r="DL11" s="637"/>
      <c r="DM11" s="637"/>
      <c r="DN11" s="637"/>
      <c r="DO11" s="637"/>
      <c r="DP11" s="637"/>
      <c r="DQ11" s="637"/>
      <c r="DR11" s="637"/>
      <c r="DS11" s="637"/>
      <c r="DT11" s="637"/>
      <c r="DU11" s="637"/>
      <c r="DV11" s="637"/>
      <c r="DW11" s="637"/>
      <c r="DX11" s="637"/>
      <c r="DY11" s="637"/>
      <c r="DZ11" s="637"/>
      <c r="EA11" s="637"/>
      <c r="EB11" s="637"/>
      <c r="EC11" s="637"/>
      <c r="ED11" s="637"/>
      <c r="EE11" s="637"/>
      <c r="EF11" s="637"/>
      <c r="EG11" s="637"/>
      <c r="EH11" s="637"/>
      <c r="EI11" s="637"/>
      <c r="EJ11" s="637"/>
      <c r="EK11" s="637"/>
      <c r="EL11" s="637"/>
      <c r="EM11" s="637"/>
      <c r="EN11" s="637"/>
      <c r="EO11" s="637"/>
      <c r="EP11" s="637"/>
      <c r="EQ11" s="637"/>
      <c r="ER11" s="637"/>
      <c r="ES11" s="637"/>
      <c r="ET11" s="637"/>
      <c r="EU11" s="637"/>
    </row>
    <row r="12" spans="1:151" s="647" customFormat="1" x14ac:dyDescent="0.25">
      <c r="A12" s="639"/>
      <c r="B12" s="640" t="s">
        <v>73</v>
      </c>
      <c r="C12" s="640" t="s">
        <v>1123</v>
      </c>
      <c r="D12" s="702" t="s">
        <v>1132</v>
      </c>
      <c r="E12" s="747" t="s">
        <v>774</v>
      </c>
      <c r="F12" s="649" t="s">
        <v>2576</v>
      </c>
      <c r="G12" s="640" t="s">
        <v>2449</v>
      </c>
      <c r="H12" s="644">
        <v>300</v>
      </c>
      <c r="I12" s="645">
        <v>43641</v>
      </c>
      <c r="J12" s="650"/>
      <c r="K12" s="645">
        <v>41760</v>
      </c>
      <c r="L12" s="637"/>
      <c r="M12" s="640" t="s">
        <v>849</v>
      </c>
      <c r="N12" s="640" t="s">
        <v>785</v>
      </c>
      <c r="O12" s="702" t="s">
        <v>1205</v>
      </c>
      <c r="P12" s="648" t="s">
        <v>2571</v>
      </c>
      <c r="Q12" s="649" t="s">
        <v>1203</v>
      </c>
      <c r="R12" s="640" t="s">
        <v>2462</v>
      </c>
      <c r="S12" s="644">
        <v>700</v>
      </c>
      <c r="T12" s="645">
        <v>42857</v>
      </c>
      <c r="U12" s="646"/>
      <c r="V12" s="645">
        <v>42125</v>
      </c>
      <c r="W12" s="637"/>
      <c r="X12" s="702" t="s">
        <v>2691</v>
      </c>
      <c r="Y12" s="747" t="s">
        <v>772</v>
      </c>
      <c r="Z12" s="637"/>
      <c r="AA12" s="637"/>
      <c r="AB12" s="637"/>
      <c r="AC12" s="637"/>
      <c r="AD12" s="637"/>
      <c r="AE12" s="637"/>
      <c r="AF12" s="637"/>
      <c r="AG12" s="637"/>
      <c r="AH12" s="637"/>
      <c r="AI12" s="637"/>
      <c r="AJ12" s="637"/>
      <c r="AK12" s="637"/>
      <c r="AL12" s="637"/>
      <c r="AM12" s="637"/>
      <c r="AN12" s="637"/>
      <c r="AO12" s="637"/>
      <c r="AP12" s="637"/>
      <c r="AQ12" s="637"/>
      <c r="AR12" s="637"/>
      <c r="AS12" s="637"/>
      <c r="AT12" s="637"/>
      <c r="AU12" s="637"/>
      <c r="AV12" s="637"/>
      <c r="AW12" s="637"/>
      <c r="AX12" s="637"/>
      <c r="AY12" s="637"/>
      <c r="AZ12" s="637"/>
      <c r="BA12" s="637"/>
      <c r="BB12" s="637"/>
      <c r="BC12" s="637"/>
      <c r="BD12" s="637"/>
      <c r="BE12" s="637"/>
      <c r="BF12" s="637"/>
      <c r="BG12" s="637"/>
      <c r="BH12" s="637"/>
      <c r="BI12" s="637"/>
      <c r="BJ12" s="637"/>
      <c r="BK12" s="637"/>
      <c r="BL12" s="637"/>
      <c r="BM12" s="637"/>
      <c r="BN12" s="637"/>
      <c r="BO12" s="637"/>
      <c r="BP12" s="637"/>
      <c r="BQ12" s="637"/>
      <c r="BR12" s="637"/>
      <c r="BS12" s="637"/>
      <c r="BT12" s="637"/>
      <c r="BU12" s="637"/>
      <c r="BV12" s="637"/>
      <c r="BW12" s="637"/>
      <c r="BX12" s="637"/>
      <c r="BY12" s="637"/>
      <c r="BZ12" s="637"/>
      <c r="CA12" s="637"/>
      <c r="CB12" s="637"/>
      <c r="CC12" s="637"/>
      <c r="CD12" s="637"/>
      <c r="CE12" s="637"/>
      <c r="CF12" s="637"/>
      <c r="CG12" s="637"/>
      <c r="CH12" s="637"/>
      <c r="CI12" s="637"/>
      <c r="CJ12" s="637"/>
      <c r="CK12" s="637"/>
      <c r="CL12" s="637"/>
      <c r="CM12" s="637"/>
      <c r="CN12" s="637"/>
      <c r="CO12" s="637"/>
      <c r="CP12" s="637"/>
      <c r="CQ12" s="637"/>
      <c r="CR12" s="637"/>
      <c r="CS12" s="637"/>
      <c r="CT12" s="637"/>
      <c r="CU12" s="637"/>
      <c r="CV12" s="637"/>
      <c r="CW12" s="637"/>
      <c r="CX12" s="637"/>
      <c r="CY12" s="637"/>
      <c r="CZ12" s="637"/>
      <c r="DA12" s="637"/>
      <c r="DB12" s="637"/>
      <c r="DC12" s="637"/>
      <c r="DD12" s="637"/>
      <c r="DE12" s="637"/>
      <c r="DF12" s="637"/>
      <c r="DG12" s="637"/>
      <c r="DH12" s="637"/>
      <c r="DI12" s="637"/>
      <c r="DJ12" s="637"/>
      <c r="DK12" s="637"/>
      <c r="DL12" s="637"/>
      <c r="DM12" s="637"/>
      <c r="DN12" s="637"/>
      <c r="DO12" s="637"/>
      <c r="DP12" s="637"/>
      <c r="DQ12" s="637"/>
      <c r="DR12" s="637"/>
      <c r="DS12" s="637"/>
      <c r="DT12" s="637"/>
      <c r="DU12" s="637"/>
      <c r="DV12" s="637"/>
      <c r="DW12" s="637"/>
      <c r="DX12" s="637"/>
      <c r="DY12" s="637"/>
      <c r="DZ12" s="637"/>
      <c r="EA12" s="637"/>
      <c r="EB12" s="637"/>
      <c r="EC12" s="637"/>
      <c r="ED12" s="637"/>
      <c r="EE12" s="637"/>
      <c r="EF12" s="637"/>
      <c r="EG12" s="637"/>
      <c r="EH12" s="637"/>
      <c r="EI12" s="637"/>
      <c r="EJ12" s="637"/>
      <c r="EK12" s="637"/>
      <c r="EL12" s="637"/>
      <c r="EM12" s="637"/>
      <c r="EN12" s="637"/>
      <c r="EO12" s="637"/>
      <c r="EP12" s="637"/>
      <c r="EQ12" s="637"/>
      <c r="ER12" s="637"/>
      <c r="ES12" s="637"/>
      <c r="ET12" s="637"/>
      <c r="EU12" s="637"/>
    </row>
    <row r="13" spans="1:151" s="647" customFormat="1" x14ac:dyDescent="0.25">
      <c r="A13" s="653"/>
      <c r="B13" s="640" t="s">
        <v>849</v>
      </c>
      <c r="C13" s="640" t="s">
        <v>850</v>
      </c>
      <c r="D13" s="702" t="s">
        <v>1167</v>
      </c>
      <c r="E13" s="747" t="s">
        <v>772</v>
      </c>
      <c r="F13" s="642" t="s">
        <v>2589</v>
      </c>
      <c r="G13" s="640" t="s">
        <v>2455</v>
      </c>
      <c r="H13" s="644">
        <v>2</v>
      </c>
      <c r="I13" s="645">
        <v>43641</v>
      </c>
      <c r="J13" s="650"/>
      <c r="K13" s="651"/>
      <c r="L13" s="637"/>
      <c r="M13" s="640" t="s">
        <v>849</v>
      </c>
      <c r="N13" s="640" t="s">
        <v>785</v>
      </c>
      <c r="O13" s="702" t="s">
        <v>2644</v>
      </c>
      <c r="P13" s="648"/>
      <c r="Q13" s="649" t="s">
        <v>805</v>
      </c>
      <c r="R13" s="643" t="s">
        <v>2604</v>
      </c>
      <c r="S13" s="644">
        <v>375</v>
      </c>
      <c r="T13" s="645">
        <v>43641</v>
      </c>
      <c r="U13" s="650"/>
      <c r="V13" s="645">
        <v>42826</v>
      </c>
      <c r="W13" s="637"/>
      <c r="X13" s="702" t="s">
        <v>1190</v>
      </c>
      <c r="Y13" s="747" t="s">
        <v>789</v>
      </c>
      <c r="Z13" s="637"/>
      <c r="AA13" s="637"/>
      <c r="AB13" s="637"/>
      <c r="AC13" s="637"/>
      <c r="AD13" s="637"/>
      <c r="AE13" s="637"/>
      <c r="AF13" s="637"/>
      <c r="AG13" s="637"/>
      <c r="AH13" s="637"/>
      <c r="AI13" s="637"/>
      <c r="AJ13" s="637"/>
      <c r="AK13" s="637"/>
      <c r="AL13" s="637"/>
      <c r="AM13" s="637"/>
      <c r="AN13" s="637"/>
      <c r="AO13" s="637"/>
      <c r="AP13" s="637"/>
      <c r="AQ13" s="637"/>
      <c r="AR13" s="637"/>
      <c r="AS13" s="637"/>
      <c r="AT13" s="637"/>
      <c r="AU13" s="637"/>
      <c r="AV13" s="637"/>
      <c r="AW13" s="637"/>
      <c r="AX13" s="637"/>
      <c r="AY13" s="637"/>
      <c r="AZ13" s="637"/>
      <c r="BA13" s="637"/>
      <c r="BB13" s="637"/>
      <c r="BC13" s="637"/>
      <c r="BD13" s="637"/>
      <c r="BE13" s="637"/>
      <c r="BF13" s="637"/>
      <c r="BG13" s="637"/>
      <c r="BH13" s="637"/>
      <c r="BI13" s="637"/>
      <c r="BJ13" s="637"/>
      <c r="BK13" s="637"/>
      <c r="BL13" s="637"/>
      <c r="BM13" s="637"/>
      <c r="BN13" s="637"/>
      <c r="BO13" s="637"/>
      <c r="BP13" s="637"/>
      <c r="BQ13" s="637"/>
      <c r="BR13" s="637"/>
      <c r="BS13" s="637"/>
      <c r="BT13" s="637"/>
      <c r="BU13" s="637"/>
      <c r="BV13" s="637"/>
      <c r="BW13" s="637"/>
      <c r="BX13" s="637"/>
      <c r="BY13" s="637"/>
      <c r="BZ13" s="637"/>
      <c r="CA13" s="637"/>
      <c r="CB13" s="637"/>
      <c r="CC13" s="637"/>
      <c r="CD13" s="637"/>
      <c r="CE13" s="637"/>
      <c r="CF13" s="637"/>
      <c r="CG13" s="637"/>
      <c r="CH13" s="637"/>
      <c r="CI13" s="637"/>
      <c r="CJ13" s="637"/>
      <c r="CK13" s="637"/>
      <c r="CL13" s="637"/>
      <c r="CM13" s="637"/>
      <c r="CN13" s="637"/>
      <c r="CO13" s="637"/>
      <c r="CP13" s="637"/>
      <c r="CQ13" s="637"/>
      <c r="CR13" s="637"/>
      <c r="CS13" s="637"/>
      <c r="CT13" s="637"/>
      <c r="CU13" s="637"/>
      <c r="CV13" s="637"/>
      <c r="CW13" s="637"/>
      <c r="CX13" s="637"/>
      <c r="CY13" s="637"/>
      <c r="CZ13" s="637"/>
      <c r="DA13" s="637"/>
      <c r="DB13" s="637"/>
      <c r="DC13" s="637"/>
      <c r="DD13" s="637"/>
      <c r="DE13" s="637"/>
      <c r="DF13" s="637"/>
      <c r="DG13" s="637"/>
      <c r="DH13" s="637"/>
      <c r="DI13" s="637"/>
      <c r="DJ13" s="637"/>
      <c r="DK13" s="637"/>
      <c r="DL13" s="637"/>
      <c r="DM13" s="637"/>
      <c r="DN13" s="637"/>
      <c r="DO13" s="637"/>
      <c r="DP13" s="637"/>
      <c r="DQ13" s="637"/>
      <c r="DR13" s="637"/>
      <c r="DS13" s="637"/>
      <c r="DT13" s="637"/>
      <c r="DU13" s="637"/>
      <c r="DV13" s="637"/>
      <c r="DW13" s="637"/>
      <c r="DX13" s="637"/>
      <c r="DY13" s="637"/>
      <c r="DZ13" s="637"/>
      <c r="EA13" s="637"/>
      <c r="EB13" s="637"/>
      <c r="EC13" s="637"/>
      <c r="ED13" s="637"/>
      <c r="EE13" s="637"/>
      <c r="EF13" s="637"/>
      <c r="EG13" s="637"/>
      <c r="EH13" s="637"/>
      <c r="EI13" s="637"/>
      <c r="EJ13" s="637"/>
      <c r="EK13" s="637"/>
      <c r="EL13" s="637"/>
      <c r="EM13" s="637"/>
      <c r="EN13" s="637"/>
      <c r="EO13" s="637"/>
      <c r="EP13" s="637"/>
      <c r="EQ13" s="637"/>
      <c r="ER13" s="637"/>
      <c r="ES13" s="637"/>
      <c r="ET13" s="637"/>
      <c r="EU13" s="637"/>
    </row>
    <row r="14" spans="1:151" s="647" customFormat="1" x14ac:dyDescent="0.25">
      <c r="A14" s="637"/>
      <c r="B14" s="640" t="s">
        <v>917</v>
      </c>
      <c r="C14" s="649" t="s">
        <v>2612</v>
      </c>
      <c r="D14" s="702" t="s">
        <v>2616</v>
      </c>
      <c r="E14" s="747" t="s">
        <v>772</v>
      </c>
      <c r="F14" s="649" t="s">
        <v>2614</v>
      </c>
      <c r="G14" s="643" t="s">
        <v>2643</v>
      </c>
      <c r="H14" s="644">
        <v>0</v>
      </c>
      <c r="I14" s="651">
        <v>42857</v>
      </c>
      <c r="J14" s="646"/>
      <c r="K14" s="679"/>
      <c r="L14" s="637"/>
      <c r="M14" s="640"/>
      <c r="N14" s="640"/>
      <c r="O14" s="704"/>
      <c r="P14" s="675"/>
      <c r="Q14" s="649"/>
      <c r="R14" s="676"/>
      <c r="S14" s="677"/>
      <c r="T14" s="645"/>
      <c r="U14" s="650"/>
      <c r="V14" s="645"/>
      <c r="W14" s="637"/>
      <c r="X14" s="702" t="s">
        <v>1194</v>
      </c>
      <c r="Y14" s="747" t="s">
        <v>789</v>
      </c>
      <c r="Z14" s="637"/>
      <c r="AA14" s="637"/>
      <c r="AB14" s="637"/>
      <c r="AC14" s="637"/>
      <c r="AD14" s="637"/>
      <c r="AE14" s="637"/>
      <c r="AF14" s="637"/>
      <c r="AG14" s="637"/>
      <c r="AH14" s="637"/>
      <c r="AI14" s="637"/>
      <c r="AJ14" s="637"/>
      <c r="AK14" s="637"/>
      <c r="AL14" s="637"/>
      <c r="AM14" s="637"/>
      <c r="AN14" s="637"/>
      <c r="AO14" s="637"/>
      <c r="AP14" s="637"/>
      <c r="AQ14" s="637"/>
      <c r="AR14" s="637"/>
      <c r="AS14" s="637"/>
      <c r="AT14" s="637"/>
      <c r="AU14" s="637"/>
      <c r="AV14" s="637"/>
      <c r="AW14" s="637"/>
      <c r="AX14" s="637"/>
      <c r="AY14" s="637"/>
      <c r="AZ14" s="637"/>
      <c r="BA14" s="637"/>
      <c r="BB14" s="637"/>
      <c r="BC14" s="637"/>
      <c r="BD14" s="637"/>
      <c r="BE14" s="637"/>
      <c r="BF14" s="637"/>
      <c r="BG14" s="637"/>
      <c r="BH14" s="637"/>
      <c r="BI14" s="637"/>
      <c r="BJ14" s="637"/>
      <c r="BK14" s="637"/>
      <c r="BL14" s="637"/>
      <c r="BM14" s="637"/>
      <c r="BN14" s="637"/>
      <c r="BO14" s="637"/>
      <c r="BP14" s="637"/>
      <c r="BQ14" s="637"/>
      <c r="BR14" s="637"/>
      <c r="BS14" s="637"/>
      <c r="BT14" s="637"/>
      <c r="BU14" s="637"/>
      <c r="BV14" s="637"/>
      <c r="BW14" s="637"/>
      <c r="BX14" s="637"/>
      <c r="BY14" s="637"/>
      <c r="BZ14" s="637"/>
      <c r="CA14" s="637"/>
      <c r="CB14" s="637"/>
      <c r="CC14" s="637"/>
      <c r="CD14" s="637"/>
      <c r="CE14" s="637"/>
      <c r="CF14" s="637"/>
      <c r="CG14" s="637"/>
      <c r="CH14" s="637"/>
      <c r="CI14" s="637"/>
      <c r="CJ14" s="637"/>
      <c r="CK14" s="637"/>
      <c r="CL14" s="637"/>
      <c r="CM14" s="637"/>
      <c r="CN14" s="637"/>
      <c r="CO14" s="637"/>
      <c r="CP14" s="637"/>
      <c r="CQ14" s="637"/>
      <c r="CR14" s="637"/>
      <c r="CS14" s="637"/>
      <c r="CT14" s="637"/>
      <c r="CU14" s="637"/>
      <c r="CV14" s="637"/>
      <c r="CW14" s="637"/>
      <c r="CX14" s="637"/>
      <c r="CY14" s="637"/>
      <c r="CZ14" s="637"/>
      <c r="DA14" s="637"/>
      <c r="DB14" s="637"/>
      <c r="DC14" s="637"/>
      <c r="DD14" s="637"/>
      <c r="DE14" s="637"/>
      <c r="DF14" s="637"/>
      <c r="DG14" s="637"/>
      <c r="DH14" s="637"/>
      <c r="DI14" s="637"/>
      <c r="DJ14" s="637"/>
      <c r="DK14" s="637"/>
      <c r="DL14" s="637"/>
      <c r="DM14" s="637"/>
      <c r="DN14" s="637"/>
      <c r="DO14" s="637"/>
      <c r="DP14" s="637"/>
      <c r="DQ14" s="637"/>
      <c r="DR14" s="637"/>
      <c r="DS14" s="637"/>
      <c r="DT14" s="637"/>
      <c r="DU14" s="637"/>
      <c r="DV14" s="637"/>
      <c r="DW14" s="637"/>
      <c r="DX14" s="637"/>
      <c r="DY14" s="637"/>
      <c r="DZ14" s="637"/>
      <c r="EA14" s="637"/>
      <c r="EB14" s="637"/>
      <c r="EC14" s="637"/>
      <c r="ED14" s="637"/>
      <c r="EE14" s="637"/>
      <c r="EF14" s="637"/>
      <c r="EG14" s="637"/>
      <c r="EH14" s="637"/>
      <c r="EI14" s="637"/>
      <c r="EJ14" s="637"/>
      <c r="EK14" s="637"/>
      <c r="EL14" s="637"/>
      <c r="EM14" s="637"/>
      <c r="EN14" s="637"/>
      <c r="EO14" s="637"/>
      <c r="EP14" s="637"/>
      <c r="EQ14" s="637"/>
      <c r="ER14" s="637"/>
      <c r="ES14" s="637"/>
      <c r="ET14" s="637"/>
      <c r="EU14" s="637"/>
    </row>
    <row r="15" spans="1:151" s="647" customFormat="1" x14ac:dyDescent="0.25">
      <c r="A15" s="639"/>
      <c r="B15" s="640" t="s">
        <v>73</v>
      </c>
      <c r="C15" s="640" t="s">
        <v>1121</v>
      </c>
      <c r="D15" s="702" t="s">
        <v>1190</v>
      </c>
      <c r="E15" s="747" t="s">
        <v>789</v>
      </c>
      <c r="F15" s="649" t="s">
        <v>1188</v>
      </c>
      <c r="G15" s="640" t="s">
        <v>2459</v>
      </c>
      <c r="H15" s="644">
        <v>100</v>
      </c>
      <c r="I15" s="645">
        <v>42857</v>
      </c>
      <c r="J15" s="665"/>
      <c r="K15" s="645">
        <v>40513</v>
      </c>
      <c r="L15" s="637"/>
      <c r="M15" s="640"/>
      <c r="N15" s="640"/>
      <c r="O15" s="705"/>
      <c r="P15" s="641"/>
      <c r="Q15" s="642"/>
      <c r="R15" s="640"/>
      <c r="S15" s="644"/>
      <c r="T15" s="645"/>
      <c r="U15" s="646"/>
      <c r="V15" s="645"/>
      <c r="W15" s="637"/>
      <c r="X15" s="702" t="s">
        <v>1224</v>
      </c>
      <c r="Y15" s="747" t="s">
        <v>785</v>
      </c>
      <c r="Z15" s="637"/>
      <c r="AA15" s="637"/>
      <c r="AB15" s="637"/>
      <c r="AC15" s="637"/>
      <c r="AD15" s="637"/>
      <c r="AE15" s="637"/>
      <c r="AF15" s="637"/>
      <c r="AG15" s="637"/>
      <c r="AH15" s="637"/>
      <c r="AI15" s="637"/>
      <c r="AJ15" s="637"/>
      <c r="AK15" s="637"/>
      <c r="AL15" s="637"/>
      <c r="AM15" s="637"/>
      <c r="AN15" s="637"/>
      <c r="AO15" s="637"/>
      <c r="AP15" s="637"/>
      <c r="AQ15" s="637"/>
      <c r="AR15" s="637"/>
      <c r="AS15" s="637"/>
      <c r="AT15" s="637"/>
      <c r="AU15" s="637"/>
      <c r="AV15" s="637"/>
      <c r="AW15" s="637"/>
      <c r="AX15" s="637"/>
      <c r="AY15" s="637"/>
      <c r="AZ15" s="637"/>
      <c r="BA15" s="637"/>
      <c r="BB15" s="637"/>
      <c r="BC15" s="637"/>
      <c r="BD15" s="637"/>
      <c r="BE15" s="637"/>
      <c r="BF15" s="637"/>
      <c r="BG15" s="637"/>
      <c r="BH15" s="637"/>
      <c r="BI15" s="637"/>
      <c r="BJ15" s="637"/>
      <c r="BK15" s="637"/>
      <c r="BL15" s="637"/>
      <c r="BM15" s="637"/>
      <c r="BN15" s="637"/>
      <c r="BO15" s="637"/>
      <c r="BP15" s="637"/>
      <c r="BQ15" s="637"/>
      <c r="BR15" s="637"/>
      <c r="BS15" s="637"/>
      <c r="BT15" s="637"/>
      <c r="BU15" s="637"/>
      <c r="BV15" s="637"/>
      <c r="BW15" s="637"/>
      <c r="BX15" s="637"/>
      <c r="BY15" s="637"/>
      <c r="BZ15" s="637"/>
      <c r="CA15" s="637"/>
      <c r="CB15" s="637"/>
      <c r="CC15" s="637"/>
      <c r="CD15" s="637"/>
      <c r="CE15" s="637"/>
      <c r="CF15" s="637"/>
      <c r="CG15" s="637"/>
      <c r="CH15" s="637"/>
      <c r="CI15" s="637"/>
      <c r="CJ15" s="637"/>
      <c r="CK15" s="637"/>
      <c r="CL15" s="637"/>
      <c r="CM15" s="637"/>
      <c r="CN15" s="637"/>
      <c r="CO15" s="637"/>
      <c r="CP15" s="637"/>
      <c r="CQ15" s="637"/>
      <c r="CR15" s="637"/>
      <c r="CS15" s="637"/>
      <c r="CT15" s="637"/>
      <c r="CU15" s="637"/>
      <c r="CV15" s="637"/>
      <c r="CW15" s="637"/>
      <c r="CX15" s="637"/>
      <c r="CY15" s="637"/>
      <c r="CZ15" s="637"/>
      <c r="DA15" s="637"/>
      <c r="DB15" s="637"/>
      <c r="DC15" s="637"/>
      <c r="DD15" s="637"/>
      <c r="DE15" s="637"/>
      <c r="DF15" s="637"/>
      <c r="DG15" s="637"/>
      <c r="DH15" s="637"/>
      <c r="DI15" s="637"/>
      <c r="DJ15" s="637"/>
      <c r="DK15" s="637"/>
      <c r="DL15" s="637"/>
      <c r="DM15" s="637"/>
      <c r="DN15" s="637"/>
      <c r="DO15" s="637"/>
      <c r="DP15" s="637"/>
      <c r="DQ15" s="637"/>
      <c r="DR15" s="637"/>
      <c r="DS15" s="637"/>
      <c r="DT15" s="637"/>
      <c r="DU15" s="637"/>
      <c r="DV15" s="637"/>
      <c r="DW15" s="637"/>
      <c r="DX15" s="637"/>
      <c r="DY15" s="637"/>
      <c r="DZ15" s="637"/>
      <c r="EA15" s="637"/>
      <c r="EB15" s="637"/>
      <c r="EC15" s="637"/>
      <c r="ED15" s="637"/>
      <c r="EE15" s="637"/>
      <c r="EF15" s="637"/>
      <c r="EG15" s="637"/>
      <c r="EH15" s="637"/>
      <c r="EI15" s="637"/>
      <c r="EJ15" s="637"/>
      <c r="EK15" s="637"/>
      <c r="EL15" s="637"/>
      <c r="EM15" s="637"/>
      <c r="EN15" s="637"/>
      <c r="EO15" s="637"/>
      <c r="EP15" s="637"/>
      <c r="EQ15" s="637"/>
      <c r="ER15" s="637"/>
      <c r="ES15" s="637"/>
      <c r="ET15" s="637"/>
      <c r="EU15" s="637"/>
    </row>
    <row r="16" spans="1:151" s="647" customFormat="1" x14ac:dyDescent="0.25">
      <c r="A16" s="639"/>
      <c r="B16" s="640" t="s">
        <v>73</v>
      </c>
      <c r="C16" s="640" t="s">
        <v>1121</v>
      </c>
      <c r="D16" s="702" t="s">
        <v>1194</v>
      </c>
      <c r="E16" s="747" t="s">
        <v>789</v>
      </c>
      <c r="F16" s="649" t="s">
        <v>2602</v>
      </c>
      <c r="G16" s="640" t="s">
        <v>2459</v>
      </c>
      <c r="H16" s="644">
        <v>100</v>
      </c>
      <c r="I16" s="645">
        <v>42857</v>
      </c>
      <c r="J16" s="665"/>
      <c r="K16" s="645">
        <v>40513</v>
      </c>
      <c r="L16" s="637"/>
      <c r="M16" s="640"/>
      <c r="N16" s="640"/>
      <c r="O16" s="705"/>
      <c r="P16" s="641"/>
      <c r="Q16" s="642"/>
      <c r="R16" s="640"/>
      <c r="S16" s="644"/>
      <c r="T16" s="645"/>
      <c r="U16" s="646"/>
      <c r="V16" s="645"/>
      <c r="W16" s="637"/>
      <c r="X16" s="702" t="s">
        <v>1263</v>
      </c>
      <c r="Y16" s="747" t="s">
        <v>789</v>
      </c>
      <c r="Z16" s="637"/>
      <c r="AA16" s="637"/>
      <c r="AB16" s="637"/>
      <c r="AC16" s="637"/>
      <c r="AD16" s="637"/>
      <c r="AE16" s="637"/>
      <c r="AF16" s="637"/>
      <c r="AG16" s="637"/>
      <c r="AH16" s="637"/>
      <c r="AI16" s="637"/>
      <c r="AJ16" s="637"/>
      <c r="AK16" s="637"/>
      <c r="AL16" s="637"/>
      <c r="AM16" s="637"/>
      <c r="AN16" s="637"/>
      <c r="AO16" s="637"/>
      <c r="AP16" s="637"/>
      <c r="AQ16" s="637"/>
      <c r="AR16" s="637"/>
      <c r="AS16" s="637"/>
      <c r="AT16" s="637"/>
      <c r="AU16" s="637"/>
      <c r="AV16" s="637"/>
      <c r="AW16" s="637"/>
      <c r="AX16" s="637"/>
      <c r="AY16" s="637"/>
      <c r="AZ16" s="637"/>
      <c r="BA16" s="637"/>
      <c r="BB16" s="637"/>
      <c r="BC16" s="637"/>
      <c r="BD16" s="637"/>
      <c r="BE16" s="637"/>
      <c r="BF16" s="637"/>
      <c r="BG16" s="637"/>
      <c r="BH16" s="637"/>
      <c r="BI16" s="637"/>
      <c r="BJ16" s="637"/>
      <c r="BK16" s="637"/>
      <c r="BL16" s="637"/>
      <c r="BM16" s="637"/>
      <c r="BN16" s="637"/>
      <c r="BO16" s="637"/>
      <c r="BP16" s="637"/>
      <c r="BQ16" s="637"/>
      <c r="BR16" s="637"/>
      <c r="BS16" s="637"/>
      <c r="BT16" s="637"/>
      <c r="BU16" s="637"/>
      <c r="BV16" s="637"/>
      <c r="BW16" s="637"/>
      <c r="BX16" s="637"/>
      <c r="BY16" s="637"/>
      <c r="BZ16" s="637"/>
      <c r="CA16" s="637"/>
      <c r="CB16" s="637"/>
      <c r="CC16" s="637"/>
      <c r="CD16" s="637"/>
      <c r="CE16" s="637"/>
      <c r="CF16" s="637"/>
      <c r="CG16" s="637"/>
      <c r="CH16" s="637"/>
      <c r="CI16" s="637"/>
      <c r="CJ16" s="637"/>
      <c r="CK16" s="637"/>
      <c r="CL16" s="637"/>
      <c r="CM16" s="637"/>
      <c r="CN16" s="637"/>
      <c r="CO16" s="637"/>
      <c r="CP16" s="637"/>
      <c r="CQ16" s="637"/>
      <c r="CR16" s="637"/>
      <c r="CS16" s="637"/>
      <c r="CT16" s="637"/>
      <c r="CU16" s="637"/>
      <c r="CV16" s="637"/>
      <c r="CW16" s="637"/>
      <c r="CX16" s="637"/>
      <c r="CY16" s="637"/>
      <c r="CZ16" s="637"/>
      <c r="DA16" s="637"/>
      <c r="DB16" s="637"/>
      <c r="DC16" s="637"/>
      <c r="DD16" s="637"/>
      <c r="DE16" s="637"/>
      <c r="DF16" s="637"/>
      <c r="DG16" s="637"/>
      <c r="DH16" s="637"/>
      <c r="DI16" s="637"/>
      <c r="DJ16" s="637"/>
      <c r="DK16" s="637"/>
      <c r="DL16" s="637"/>
      <c r="DM16" s="637"/>
      <c r="DN16" s="637"/>
      <c r="DO16" s="637"/>
      <c r="DP16" s="637"/>
      <c r="DQ16" s="637"/>
      <c r="DR16" s="637"/>
      <c r="DS16" s="637"/>
      <c r="DT16" s="637"/>
      <c r="DU16" s="637"/>
      <c r="DV16" s="637"/>
      <c r="DW16" s="637"/>
      <c r="DX16" s="637"/>
      <c r="DY16" s="637"/>
      <c r="DZ16" s="637"/>
      <c r="EA16" s="637"/>
      <c r="EB16" s="637"/>
      <c r="EC16" s="637"/>
      <c r="ED16" s="637"/>
      <c r="EE16" s="637"/>
      <c r="EF16" s="637"/>
      <c r="EG16" s="637"/>
      <c r="EH16" s="637"/>
      <c r="EI16" s="637"/>
      <c r="EJ16" s="637"/>
      <c r="EK16" s="637"/>
      <c r="EL16" s="637"/>
      <c r="EM16" s="637"/>
      <c r="EN16" s="637"/>
      <c r="EO16" s="637"/>
      <c r="EP16" s="637"/>
      <c r="EQ16" s="637"/>
      <c r="ER16" s="637"/>
      <c r="ES16" s="637"/>
      <c r="ET16" s="637"/>
      <c r="EU16" s="637"/>
    </row>
    <row r="17" spans="1:151" s="647" customFormat="1" x14ac:dyDescent="0.25">
      <c r="A17" s="639"/>
      <c r="B17" s="640" t="s">
        <v>73</v>
      </c>
      <c r="C17" s="640" t="s">
        <v>1121</v>
      </c>
      <c r="D17" s="702" t="s">
        <v>1224</v>
      </c>
      <c r="E17" s="747" t="s">
        <v>785</v>
      </c>
      <c r="F17" s="649" t="s">
        <v>1219</v>
      </c>
      <c r="G17" s="643" t="s">
        <v>2459</v>
      </c>
      <c r="H17" s="644">
        <v>160</v>
      </c>
      <c r="I17" s="645">
        <v>42857</v>
      </c>
      <c r="J17" s="646">
        <v>0.84</v>
      </c>
      <c r="K17" s="645">
        <v>42826</v>
      </c>
      <c r="L17" s="637"/>
      <c r="M17" s="640"/>
      <c r="N17" s="640"/>
      <c r="O17" s="705"/>
      <c r="P17" s="641"/>
      <c r="Q17" s="642"/>
      <c r="R17" s="640"/>
      <c r="S17" s="644"/>
      <c r="T17" s="645"/>
      <c r="U17" s="646"/>
      <c r="V17" s="645"/>
      <c r="W17" s="637"/>
      <c r="X17" s="702" t="s">
        <v>1262</v>
      </c>
      <c r="Y17" s="747" t="s">
        <v>789</v>
      </c>
      <c r="Z17" s="637"/>
      <c r="AA17" s="637"/>
      <c r="AB17" s="637"/>
      <c r="AC17" s="637"/>
      <c r="AD17" s="637"/>
      <c r="AE17" s="637"/>
      <c r="AF17" s="637"/>
      <c r="AG17" s="637"/>
      <c r="AH17" s="637"/>
      <c r="AI17" s="637"/>
      <c r="AJ17" s="637"/>
      <c r="AK17" s="637"/>
      <c r="AL17" s="637"/>
      <c r="AM17" s="637"/>
      <c r="AN17" s="637"/>
      <c r="AO17" s="637"/>
      <c r="AP17" s="637"/>
      <c r="AQ17" s="637"/>
      <c r="AR17" s="637"/>
      <c r="AS17" s="637"/>
      <c r="AT17" s="637"/>
      <c r="AU17" s="637"/>
      <c r="AV17" s="637"/>
      <c r="AW17" s="637"/>
      <c r="AX17" s="637"/>
      <c r="AY17" s="637"/>
      <c r="AZ17" s="637"/>
      <c r="BA17" s="637"/>
      <c r="BB17" s="637"/>
      <c r="BC17" s="637"/>
      <c r="BD17" s="637"/>
      <c r="BE17" s="637"/>
      <c r="BF17" s="637"/>
      <c r="BG17" s="637"/>
      <c r="BH17" s="637"/>
      <c r="BI17" s="637"/>
      <c r="BJ17" s="637"/>
      <c r="BK17" s="637"/>
      <c r="BL17" s="637"/>
      <c r="BM17" s="637"/>
      <c r="BN17" s="637"/>
      <c r="BO17" s="637"/>
      <c r="BP17" s="637"/>
      <c r="BQ17" s="637"/>
      <c r="BR17" s="637"/>
      <c r="BS17" s="637"/>
      <c r="BT17" s="637"/>
      <c r="BU17" s="637"/>
      <c r="BV17" s="637"/>
      <c r="BW17" s="637"/>
      <c r="BX17" s="637"/>
      <c r="BY17" s="637"/>
      <c r="BZ17" s="637"/>
      <c r="CA17" s="637"/>
      <c r="CB17" s="637"/>
      <c r="CC17" s="637"/>
      <c r="CD17" s="637"/>
      <c r="CE17" s="637"/>
      <c r="CF17" s="637"/>
      <c r="CG17" s="637"/>
      <c r="CH17" s="637"/>
      <c r="CI17" s="637"/>
      <c r="CJ17" s="637"/>
      <c r="CK17" s="637"/>
      <c r="CL17" s="637"/>
      <c r="CM17" s="637"/>
      <c r="CN17" s="637"/>
      <c r="CO17" s="637"/>
      <c r="CP17" s="637"/>
      <c r="CQ17" s="637"/>
      <c r="CR17" s="637"/>
      <c r="CS17" s="637"/>
      <c r="CT17" s="637"/>
      <c r="CU17" s="637"/>
      <c r="CV17" s="637"/>
      <c r="CW17" s="637"/>
      <c r="CX17" s="637"/>
      <c r="CY17" s="637"/>
      <c r="CZ17" s="637"/>
      <c r="DA17" s="637"/>
      <c r="DB17" s="637"/>
      <c r="DC17" s="637"/>
      <c r="DD17" s="637"/>
      <c r="DE17" s="637"/>
      <c r="DF17" s="637"/>
      <c r="DG17" s="637"/>
      <c r="DH17" s="637"/>
      <c r="DI17" s="637"/>
      <c r="DJ17" s="637"/>
      <c r="DK17" s="637"/>
      <c r="DL17" s="637"/>
      <c r="DM17" s="637"/>
      <c r="DN17" s="637"/>
      <c r="DO17" s="637"/>
      <c r="DP17" s="637"/>
      <c r="DQ17" s="637"/>
      <c r="DR17" s="637"/>
      <c r="DS17" s="637"/>
      <c r="DT17" s="637"/>
      <c r="DU17" s="637"/>
      <c r="DV17" s="637"/>
      <c r="DW17" s="637"/>
      <c r="DX17" s="637"/>
      <c r="DY17" s="637"/>
      <c r="DZ17" s="637"/>
      <c r="EA17" s="637"/>
      <c r="EB17" s="637"/>
      <c r="EC17" s="637"/>
      <c r="ED17" s="637"/>
      <c r="EE17" s="637"/>
      <c r="EF17" s="637"/>
      <c r="EG17" s="637"/>
      <c r="EH17" s="637"/>
      <c r="EI17" s="637"/>
      <c r="EJ17" s="637"/>
      <c r="EK17" s="637"/>
      <c r="EL17" s="637"/>
      <c r="EM17" s="637"/>
      <c r="EN17" s="637"/>
      <c r="EO17" s="637"/>
      <c r="EP17" s="637"/>
      <c r="EQ17" s="637"/>
      <c r="ER17" s="637"/>
      <c r="ES17" s="637"/>
      <c r="ET17" s="637"/>
      <c r="EU17" s="637"/>
    </row>
    <row r="18" spans="1:151" s="647" customFormat="1" x14ac:dyDescent="0.25">
      <c r="A18" s="639"/>
      <c r="B18" s="640" t="s">
        <v>73</v>
      </c>
      <c r="C18" s="640" t="s">
        <v>1121</v>
      </c>
      <c r="D18" s="702" t="s">
        <v>1263</v>
      </c>
      <c r="E18" s="747" t="s">
        <v>789</v>
      </c>
      <c r="F18" s="649" t="s">
        <v>864</v>
      </c>
      <c r="G18" s="643" t="s">
        <v>2459</v>
      </c>
      <c r="H18" s="644">
        <v>900</v>
      </c>
      <c r="I18" s="645">
        <v>42857</v>
      </c>
      <c r="J18" s="646"/>
      <c r="K18" s="645">
        <v>41760</v>
      </c>
      <c r="L18" s="637"/>
      <c r="M18" s="640"/>
      <c r="N18" s="640"/>
      <c r="O18" s="705"/>
      <c r="P18" s="648"/>
      <c r="Q18" s="649"/>
      <c r="R18" s="643"/>
      <c r="S18" s="644"/>
      <c r="T18" s="645"/>
      <c r="U18" s="650"/>
      <c r="V18" s="645"/>
      <c r="W18" s="637"/>
      <c r="X18" s="702" t="s">
        <v>1145</v>
      </c>
      <c r="Y18" s="747" t="s">
        <v>774</v>
      </c>
      <c r="Z18" s="637"/>
      <c r="AA18" s="637"/>
      <c r="AB18" s="637"/>
      <c r="AC18" s="637"/>
      <c r="AD18" s="637"/>
      <c r="AE18" s="637"/>
      <c r="AF18" s="637"/>
      <c r="AG18" s="637"/>
      <c r="AH18" s="637"/>
      <c r="AI18" s="637"/>
      <c r="AJ18" s="637"/>
      <c r="AK18" s="637"/>
      <c r="AL18" s="637"/>
      <c r="AM18" s="637"/>
      <c r="AN18" s="637"/>
      <c r="AO18" s="637"/>
      <c r="AP18" s="637"/>
      <c r="AQ18" s="637"/>
      <c r="AR18" s="637"/>
      <c r="AS18" s="637"/>
      <c r="AT18" s="637"/>
      <c r="AU18" s="637"/>
      <c r="AV18" s="637"/>
      <c r="AW18" s="637"/>
      <c r="AX18" s="637"/>
      <c r="AY18" s="637"/>
      <c r="AZ18" s="637"/>
      <c r="BA18" s="637"/>
      <c r="BB18" s="637"/>
      <c r="BC18" s="637"/>
      <c r="BD18" s="637"/>
      <c r="BE18" s="637"/>
      <c r="BF18" s="637"/>
      <c r="BG18" s="637"/>
      <c r="BH18" s="637"/>
      <c r="BI18" s="637"/>
      <c r="BJ18" s="637"/>
      <c r="BK18" s="637"/>
      <c r="BL18" s="637"/>
      <c r="BM18" s="637"/>
      <c r="BN18" s="637"/>
      <c r="BO18" s="637"/>
      <c r="BP18" s="637"/>
      <c r="BQ18" s="637"/>
      <c r="BR18" s="637"/>
      <c r="BS18" s="637"/>
      <c r="BT18" s="637"/>
      <c r="BU18" s="637"/>
      <c r="BV18" s="637"/>
      <c r="BW18" s="637"/>
      <c r="BX18" s="637"/>
      <c r="BY18" s="637"/>
      <c r="BZ18" s="637"/>
      <c r="CA18" s="637"/>
      <c r="CB18" s="637"/>
      <c r="CC18" s="637"/>
      <c r="CD18" s="637"/>
      <c r="CE18" s="637"/>
      <c r="CF18" s="637"/>
      <c r="CG18" s="637"/>
      <c r="CH18" s="637"/>
      <c r="CI18" s="637"/>
      <c r="CJ18" s="637"/>
      <c r="CK18" s="637"/>
      <c r="CL18" s="637"/>
      <c r="CM18" s="637"/>
      <c r="CN18" s="637"/>
      <c r="CO18" s="637"/>
      <c r="CP18" s="637"/>
      <c r="CQ18" s="637"/>
      <c r="CR18" s="637"/>
      <c r="CS18" s="637"/>
      <c r="CT18" s="637"/>
      <c r="CU18" s="637"/>
      <c r="CV18" s="637"/>
      <c r="CW18" s="637"/>
      <c r="CX18" s="637"/>
      <c r="CY18" s="637"/>
      <c r="CZ18" s="637"/>
      <c r="DA18" s="637"/>
      <c r="DB18" s="637"/>
      <c r="DC18" s="637"/>
      <c r="DD18" s="637"/>
      <c r="DE18" s="637"/>
      <c r="DF18" s="637"/>
      <c r="DG18" s="637"/>
      <c r="DH18" s="637"/>
      <c r="DI18" s="637"/>
      <c r="DJ18" s="637"/>
      <c r="DK18" s="637"/>
      <c r="DL18" s="637"/>
      <c r="DM18" s="637"/>
      <c r="DN18" s="637"/>
      <c r="DO18" s="637"/>
      <c r="DP18" s="637"/>
      <c r="DQ18" s="637"/>
      <c r="DR18" s="637"/>
      <c r="DS18" s="637"/>
      <c r="DT18" s="637"/>
      <c r="DU18" s="637"/>
      <c r="DV18" s="637"/>
      <c r="DW18" s="637"/>
      <c r="DX18" s="637"/>
      <c r="DY18" s="637"/>
      <c r="DZ18" s="637"/>
      <c r="EA18" s="637"/>
      <c r="EB18" s="637"/>
      <c r="EC18" s="637"/>
      <c r="ED18" s="637"/>
      <c r="EE18" s="637"/>
      <c r="EF18" s="637"/>
      <c r="EG18" s="637"/>
      <c r="EH18" s="637"/>
      <c r="EI18" s="637"/>
      <c r="EJ18" s="637"/>
      <c r="EK18" s="637"/>
      <c r="EL18" s="637"/>
      <c r="EM18" s="637"/>
      <c r="EN18" s="637"/>
      <c r="EO18" s="637"/>
      <c r="EP18" s="637"/>
      <c r="EQ18" s="637"/>
      <c r="ER18" s="637"/>
      <c r="ES18" s="637"/>
      <c r="ET18" s="637"/>
      <c r="EU18" s="637"/>
    </row>
    <row r="19" spans="1:151" s="647" customFormat="1" x14ac:dyDescent="0.25">
      <c r="A19" s="638"/>
      <c r="B19" s="640" t="s">
        <v>73</v>
      </c>
      <c r="C19" s="640" t="s">
        <v>1121</v>
      </c>
      <c r="D19" s="702" t="s">
        <v>1262</v>
      </c>
      <c r="E19" s="747" t="s">
        <v>789</v>
      </c>
      <c r="F19" s="649" t="s">
        <v>864</v>
      </c>
      <c r="G19" s="643" t="s">
        <v>2459</v>
      </c>
      <c r="H19" s="644">
        <v>250</v>
      </c>
      <c r="I19" s="645">
        <v>42857</v>
      </c>
      <c r="J19" s="646"/>
      <c r="K19" s="645">
        <v>41760</v>
      </c>
      <c r="L19" s="637"/>
      <c r="M19" s="640"/>
      <c r="N19" s="640"/>
      <c r="O19" s="705"/>
      <c r="P19" s="640"/>
      <c r="Q19" s="649"/>
      <c r="R19" s="640"/>
      <c r="S19" s="644"/>
      <c r="T19" s="645"/>
      <c r="U19" s="650"/>
      <c r="V19" s="645"/>
      <c r="W19" s="637"/>
      <c r="X19" s="702" t="s">
        <v>1135</v>
      </c>
      <c r="Y19" s="747" t="s">
        <v>789</v>
      </c>
      <c r="Z19" s="637"/>
      <c r="AA19" s="637"/>
      <c r="AB19" s="637"/>
      <c r="AC19" s="637"/>
      <c r="AD19" s="637"/>
      <c r="AE19" s="637"/>
      <c r="AF19" s="637"/>
      <c r="AG19" s="637"/>
      <c r="AH19" s="637"/>
      <c r="AI19" s="637"/>
      <c r="AJ19" s="637"/>
      <c r="AK19" s="637"/>
      <c r="AL19" s="637"/>
      <c r="AM19" s="637"/>
      <c r="AN19" s="637"/>
      <c r="AO19" s="637"/>
      <c r="AP19" s="637"/>
      <c r="AQ19" s="637"/>
      <c r="AR19" s="637"/>
      <c r="AS19" s="637"/>
      <c r="AT19" s="637"/>
      <c r="AU19" s="637"/>
      <c r="AV19" s="637"/>
      <c r="AW19" s="637"/>
      <c r="AX19" s="637"/>
      <c r="AY19" s="637"/>
      <c r="AZ19" s="637"/>
      <c r="BA19" s="637"/>
      <c r="BB19" s="637"/>
      <c r="BC19" s="637"/>
      <c r="BD19" s="637"/>
      <c r="BE19" s="637"/>
      <c r="BF19" s="637"/>
      <c r="BG19" s="637"/>
      <c r="BH19" s="637"/>
      <c r="BI19" s="637"/>
      <c r="BJ19" s="637"/>
      <c r="BK19" s="637"/>
      <c r="BL19" s="637"/>
      <c r="BM19" s="637"/>
      <c r="BN19" s="637"/>
      <c r="BO19" s="637"/>
      <c r="BP19" s="637"/>
      <c r="BQ19" s="637"/>
      <c r="BR19" s="637"/>
      <c r="BS19" s="637"/>
      <c r="BT19" s="637"/>
      <c r="BU19" s="637"/>
      <c r="BV19" s="637"/>
      <c r="BW19" s="637"/>
      <c r="BX19" s="637"/>
      <c r="BY19" s="637"/>
      <c r="BZ19" s="637"/>
      <c r="CA19" s="637"/>
      <c r="CB19" s="637"/>
      <c r="CC19" s="637"/>
      <c r="CD19" s="637"/>
      <c r="CE19" s="637"/>
      <c r="CF19" s="637"/>
      <c r="CG19" s="637"/>
      <c r="CH19" s="637"/>
      <c r="CI19" s="637"/>
      <c r="CJ19" s="637"/>
      <c r="CK19" s="637"/>
      <c r="CL19" s="637"/>
      <c r="CM19" s="637"/>
      <c r="CN19" s="637"/>
      <c r="CO19" s="637"/>
      <c r="CP19" s="637"/>
      <c r="CQ19" s="637"/>
      <c r="CR19" s="637"/>
      <c r="CS19" s="637"/>
      <c r="CT19" s="637"/>
      <c r="CU19" s="637"/>
      <c r="CV19" s="637"/>
      <c r="CW19" s="637"/>
      <c r="CX19" s="637"/>
      <c r="CY19" s="637"/>
      <c r="CZ19" s="637"/>
      <c r="DA19" s="637"/>
      <c r="DB19" s="637"/>
      <c r="DC19" s="637"/>
      <c r="DD19" s="637"/>
      <c r="DE19" s="637"/>
      <c r="DF19" s="637"/>
      <c r="DG19" s="637"/>
      <c r="DH19" s="637"/>
      <c r="DI19" s="637"/>
      <c r="DJ19" s="637"/>
      <c r="DK19" s="637"/>
      <c r="DL19" s="637"/>
      <c r="DM19" s="637"/>
      <c r="DN19" s="637"/>
      <c r="DO19" s="637"/>
      <c r="DP19" s="637"/>
      <c r="DQ19" s="637"/>
      <c r="DR19" s="637"/>
      <c r="DS19" s="637"/>
      <c r="DT19" s="637"/>
      <c r="DU19" s="637"/>
      <c r="DV19" s="637"/>
      <c r="DW19" s="637"/>
      <c r="DX19" s="637"/>
      <c r="DY19" s="637"/>
      <c r="DZ19" s="637"/>
      <c r="EA19" s="637"/>
      <c r="EB19" s="637"/>
      <c r="EC19" s="637"/>
      <c r="ED19" s="637"/>
      <c r="EE19" s="637"/>
      <c r="EF19" s="637"/>
      <c r="EG19" s="637"/>
      <c r="EH19" s="637"/>
      <c r="EI19" s="637"/>
      <c r="EJ19" s="637"/>
      <c r="EK19" s="637"/>
      <c r="EL19" s="637"/>
      <c r="EM19" s="637"/>
      <c r="EN19" s="637"/>
      <c r="EO19" s="637"/>
      <c r="EP19" s="637"/>
      <c r="EQ19" s="637"/>
      <c r="ER19" s="637"/>
      <c r="ES19" s="637"/>
      <c r="ET19" s="637"/>
      <c r="EU19" s="637"/>
    </row>
    <row r="20" spans="1:151" s="647" customFormat="1" x14ac:dyDescent="0.25">
      <c r="A20" s="638"/>
      <c r="B20" s="640" t="s">
        <v>73</v>
      </c>
      <c r="C20" s="640" t="s">
        <v>1123</v>
      </c>
      <c r="D20" s="702" t="s">
        <v>1145</v>
      </c>
      <c r="E20" s="747" t="s">
        <v>774</v>
      </c>
      <c r="F20" s="649" t="s">
        <v>2576</v>
      </c>
      <c r="G20" s="640" t="s">
        <v>856</v>
      </c>
      <c r="H20" s="644" t="s">
        <v>1146</v>
      </c>
      <c r="I20" s="645">
        <v>43641</v>
      </c>
      <c r="J20" s="646"/>
      <c r="K20" s="645">
        <v>40513</v>
      </c>
      <c r="L20" s="637"/>
      <c r="M20" s="640"/>
      <c r="N20" s="640"/>
      <c r="O20" s="705"/>
      <c r="P20" s="648"/>
      <c r="Q20" s="649"/>
      <c r="R20" s="640"/>
      <c r="S20" s="644"/>
      <c r="T20" s="645"/>
      <c r="U20" s="646"/>
      <c r="V20" s="645"/>
      <c r="W20" s="637"/>
      <c r="X20" s="702" t="s">
        <v>1212</v>
      </c>
      <c r="Y20" s="747" t="s">
        <v>774</v>
      </c>
      <c r="Z20" s="637"/>
      <c r="AA20" s="637"/>
      <c r="AB20" s="637"/>
      <c r="AC20" s="637"/>
      <c r="AD20" s="637"/>
      <c r="AE20" s="637"/>
      <c r="AF20" s="637"/>
      <c r="AG20" s="637"/>
      <c r="AH20" s="637"/>
      <c r="AI20" s="637"/>
      <c r="AJ20" s="637"/>
      <c r="AK20" s="637"/>
      <c r="AL20" s="637"/>
      <c r="AM20" s="637"/>
      <c r="AN20" s="637"/>
      <c r="AO20" s="637"/>
      <c r="AP20" s="637"/>
      <c r="AQ20" s="637"/>
      <c r="AR20" s="637"/>
      <c r="AS20" s="637"/>
      <c r="AT20" s="637"/>
      <c r="AU20" s="637"/>
      <c r="AV20" s="637"/>
      <c r="AW20" s="637"/>
      <c r="AX20" s="637"/>
      <c r="AY20" s="637"/>
      <c r="AZ20" s="637"/>
      <c r="BA20" s="637"/>
      <c r="BB20" s="637"/>
      <c r="BC20" s="637"/>
      <c r="BD20" s="637"/>
      <c r="BE20" s="637"/>
      <c r="BF20" s="637"/>
      <c r="BG20" s="637"/>
      <c r="BH20" s="637"/>
      <c r="BI20" s="637"/>
      <c r="BJ20" s="637"/>
      <c r="BK20" s="637"/>
      <c r="BL20" s="637"/>
      <c r="BM20" s="637"/>
      <c r="BN20" s="637"/>
      <c r="BO20" s="637"/>
      <c r="BP20" s="637"/>
      <c r="BQ20" s="637"/>
      <c r="BR20" s="637"/>
      <c r="BS20" s="637"/>
      <c r="BT20" s="637"/>
      <c r="BU20" s="637"/>
      <c r="BV20" s="637"/>
      <c r="BW20" s="637"/>
      <c r="BX20" s="637"/>
      <c r="BY20" s="637"/>
      <c r="BZ20" s="637"/>
      <c r="CA20" s="637"/>
      <c r="CB20" s="637"/>
      <c r="CC20" s="637"/>
      <c r="CD20" s="637"/>
      <c r="CE20" s="637"/>
      <c r="CF20" s="637"/>
      <c r="CG20" s="637"/>
      <c r="CH20" s="637"/>
      <c r="CI20" s="637"/>
      <c r="CJ20" s="637"/>
      <c r="CK20" s="637"/>
      <c r="CL20" s="637"/>
      <c r="CM20" s="637"/>
      <c r="CN20" s="637"/>
      <c r="CO20" s="637"/>
      <c r="CP20" s="637"/>
      <c r="CQ20" s="637"/>
      <c r="CR20" s="637"/>
      <c r="CS20" s="637"/>
      <c r="CT20" s="637"/>
      <c r="CU20" s="637"/>
      <c r="CV20" s="637"/>
      <c r="CW20" s="637"/>
      <c r="CX20" s="637"/>
      <c r="CY20" s="637"/>
      <c r="CZ20" s="637"/>
      <c r="DA20" s="637"/>
      <c r="DB20" s="637"/>
      <c r="DC20" s="637"/>
      <c r="DD20" s="637"/>
      <c r="DE20" s="637"/>
      <c r="DF20" s="637"/>
      <c r="DG20" s="637"/>
      <c r="DH20" s="637"/>
      <c r="DI20" s="637"/>
      <c r="DJ20" s="637"/>
      <c r="DK20" s="637"/>
      <c r="DL20" s="637"/>
      <c r="DM20" s="637"/>
      <c r="DN20" s="637"/>
      <c r="DO20" s="637"/>
      <c r="DP20" s="637"/>
      <c r="DQ20" s="637"/>
      <c r="DR20" s="637"/>
      <c r="DS20" s="637"/>
      <c r="DT20" s="637"/>
      <c r="DU20" s="637"/>
      <c r="DV20" s="637"/>
      <c r="DW20" s="637"/>
      <c r="DX20" s="637"/>
      <c r="DY20" s="637"/>
      <c r="DZ20" s="637"/>
      <c r="EA20" s="637"/>
      <c r="EB20" s="637"/>
      <c r="EC20" s="637"/>
      <c r="ED20" s="637"/>
      <c r="EE20" s="637"/>
      <c r="EF20" s="637"/>
      <c r="EG20" s="637"/>
      <c r="EH20" s="637"/>
      <c r="EI20" s="637"/>
      <c r="EJ20" s="637"/>
      <c r="EK20" s="637"/>
      <c r="EL20" s="637"/>
      <c r="EM20" s="637"/>
      <c r="EN20" s="637"/>
      <c r="EO20" s="637"/>
      <c r="EP20" s="637"/>
      <c r="EQ20" s="637"/>
      <c r="ER20" s="637"/>
      <c r="ES20" s="637"/>
      <c r="ET20" s="637"/>
      <c r="EU20" s="637"/>
    </row>
    <row r="21" spans="1:151" s="647" customFormat="1" x14ac:dyDescent="0.25">
      <c r="A21" s="638"/>
      <c r="B21" s="640" t="s">
        <v>73</v>
      </c>
      <c r="C21" s="640" t="s">
        <v>1134</v>
      </c>
      <c r="D21" s="702" t="s">
        <v>1135</v>
      </c>
      <c r="E21" s="747" t="s">
        <v>789</v>
      </c>
      <c r="F21" s="649" t="s">
        <v>2576</v>
      </c>
      <c r="G21" s="640" t="s">
        <v>2448</v>
      </c>
      <c r="H21" s="644">
        <v>10000</v>
      </c>
      <c r="I21" s="645">
        <v>43641</v>
      </c>
      <c r="J21" s="650"/>
      <c r="K21" s="654" t="s">
        <v>1136</v>
      </c>
      <c r="L21" s="637"/>
      <c r="M21" s="640"/>
      <c r="N21" s="640"/>
      <c r="O21" s="705"/>
      <c r="P21" s="641"/>
      <c r="Q21" s="642"/>
      <c r="R21" s="640"/>
      <c r="S21" s="644"/>
      <c r="T21" s="645"/>
      <c r="U21" s="646"/>
      <c r="V21" s="645"/>
      <c r="W21" s="637"/>
      <c r="X21" s="702" t="s">
        <v>1211</v>
      </c>
      <c r="Y21" s="747" t="s">
        <v>774</v>
      </c>
      <c r="Z21" s="637"/>
      <c r="AA21" s="637"/>
      <c r="AB21" s="637"/>
      <c r="AC21" s="637"/>
      <c r="AD21" s="637"/>
      <c r="AE21" s="637"/>
      <c r="AF21" s="637"/>
      <c r="AG21" s="637"/>
      <c r="AH21" s="637"/>
      <c r="AI21" s="637"/>
      <c r="AJ21" s="637"/>
      <c r="AK21" s="637"/>
      <c r="AL21" s="637"/>
      <c r="AM21" s="637"/>
      <c r="AN21" s="637"/>
      <c r="AO21" s="637"/>
      <c r="AP21" s="637"/>
      <c r="AQ21" s="637"/>
      <c r="AR21" s="637"/>
      <c r="AS21" s="637"/>
      <c r="AT21" s="637"/>
      <c r="AU21" s="637"/>
      <c r="AV21" s="637"/>
      <c r="AW21" s="637"/>
      <c r="AX21" s="637"/>
      <c r="AY21" s="637"/>
      <c r="AZ21" s="637"/>
      <c r="BA21" s="637"/>
      <c r="BB21" s="637"/>
      <c r="BC21" s="637"/>
      <c r="BD21" s="637"/>
      <c r="BE21" s="637"/>
      <c r="BF21" s="637"/>
      <c r="BG21" s="637"/>
      <c r="BH21" s="637"/>
      <c r="BI21" s="637"/>
      <c r="BJ21" s="637"/>
      <c r="BK21" s="637"/>
      <c r="BL21" s="637"/>
      <c r="BM21" s="637"/>
      <c r="BN21" s="637"/>
      <c r="BO21" s="637"/>
      <c r="BP21" s="637"/>
      <c r="BQ21" s="637"/>
      <c r="BR21" s="637"/>
      <c r="BS21" s="637"/>
      <c r="BT21" s="637"/>
      <c r="BU21" s="637"/>
      <c r="BV21" s="637"/>
      <c r="BW21" s="637"/>
      <c r="BX21" s="637"/>
      <c r="BY21" s="637"/>
      <c r="BZ21" s="637"/>
      <c r="CA21" s="637"/>
      <c r="CB21" s="637"/>
      <c r="CC21" s="637"/>
      <c r="CD21" s="637"/>
      <c r="CE21" s="637"/>
      <c r="CF21" s="637"/>
      <c r="CG21" s="637"/>
      <c r="CH21" s="637"/>
      <c r="CI21" s="637"/>
      <c r="CJ21" s="637"/>
      <c r="CK21" s="637"/>
      <c r="CL21" s="637"/>
      <c r="CM21" s="637"/>
      <c r="CN21" s="637"/>
      <c r="CO21" s="637"/>
      <c r="CP21" s="637"/>
      <c r="CQ21" s="637"/>
      <c r="CR21" s="637"/>
      <c r="CS21" s="637"/>
      <c r="CT21" s="637"/>
      <c r="CU21" s="637"/>
      <c r="CV21" s="637"/>
      <c r="CW21" s="637"/>
      <c r="CX21" s="637"/>
      <c r="CY21" s="637"/>
      <c r="CZ21" s="637"/>
      <c r="DA21" s="637"/>
      <c r="DB21" s="637"/>
      <c r="DC21" s="637"/>
      <c r="DD21" s="637"/>
      <c r="DE21" s="637"/>
      <c r="DF21" s="637"/>
      <c r="DG21" s="637"/>
      <c r="DH21" s="637"/>
      <c r="DI21" s="637"/>
      <c r="DJ21" s="637"/>
      <c r="DK21" s="637"/>
      <c r="DL21" s="637"/>
      <c r="DM21" s="637"/>
      <c r="DN21" s="637"/>
      <c r="DO21" s="637"/>
      <c r="DP21" s="637"/>
      <c r="DQ21" s="637"/>
      <c r="DR21" s="637"/>
      <c r="DS21" s="637"/>
      <c r="DT21" s="637"/>
      <c r="DU21" s="637"/>
      <c r="DV21" s="637"/>
      <c r="DW21" s="637"/>
      <c r="DX21" s="637"/>
      <c r="DY21" s="637"/>
      <c r="DZ21" s="637"/>
      <c r="EA21" s="637"/>
      <c r="EB21" s="637"/>
      <c r="EC21" s="637"/>
      <c r="ED21" s="637"/>
      <c r="EE21" s="637"/>
      <c r="EF21" s="637"/>
      <c r="EG21" s="637"/>
      <c r="EH21" s="637"/>
      <c r="EI21" s="637"/>
      <c r="EJ21" s="637"/>
      <c r="EK21" s="637"/>
      <c r="EL21" s="637"/>
      <c r="EM21" s="637"/>
      <c r="EN21" s="637"/>
      <c r="EO21" s="637"/>
      <c r="EP21" s="637"/>
      <c r="EQ21" s="637"/>
      <c r="ER21" s="637"/>
      <c r="ES21" s="637"/>
      <c r="ET21" s="637"/>
      <c r="EU21" s="637"/>
    </row>
    <row r="22" spans="1:151" x14ac:dyDescent="0.25">
      <c r="A22" s="638"/>
      <c r="B22" s="640" t="s">
        <v>845</v>
      </c>
      <c r="C22" s="640" t="s">
        <v>1210</v>
      </c>
      <c r="D22" s="702" t="s">
        <v>1212</v>
      </c>
      <c r="E22" s="747" t="s">
        <v>774</v>
      </c>
      <c r="F22" s="649" t="s">
        <v>805</v>
      </c>
      <c r="G22" s="640" t="s">
        <v>848</v>
      </c>
      <c r="H22" s="644">
        <v>5</v>
      </c>
      <c r="I22" s="645">
        <v>42857</v>
      </c>
      <c r="J22" s="646">
        <v>0.17</v>
      </c>
      <c r="K22" s="645">
        <v>42826</v>
      </c>
      <c r="M22" s="640"/>
      <c r="N22" s="640"/>
      <c r="O22" s="705"/>
      <c r="P22" s="641"/>
      <c r="Q22" s="642"/>
      <c r="R22" s="640"/>
      <c r="S22" s="644"/>
      <c r="T22" s="645"/>
      <c r="U22" s="646"/>
      <c r="V22" s="645"/>
      <c r="X22" s="702" t="s">
        <v>1182</v>
      </c>
      <c r="Y22" s="747" t="s">
        <v>774</v>
      </c>
    </row>
    <row r="23" spans="1:151" x14ac:dyDescent="0.25">
      <c r="B23" s="640" t="s">
        <v>845</v>
      </c>
      <c r="C23" s="640" t="s">
        <v>1210</v>
      </c>
      <c r="D23" s="702" t="s">
        <v>1211</v>
      </c>
      <c r="E23" s="747" t="s">
        <v>774</v>
      </c>
      <c r="F23" s="649" t="s">
        <v>805</v>
      </c>
      <c r="G23" s="640" t="s">
        <v>848</v>
      </c>
      <c r="H23" s="644">
        <v>60</v>
      </c>
      <c r="I23" s="645">
        <v>42857</v>
      </c>
      <c r="J23" s="646">
        <v>4.3</v>
      </c>
      <c r="K23" s="645">
        <v>42826</v>
      </c>
      <c r="M23" s="640"/>
      <c r="N23" s="640"/>
      <c r="O23" s="705"/>
      <c r="P23" s="641"/>
      <c r="Q23" s="642"/>
      <c r="R23" s="640"/>
      <c r="S23" s="644"/>
      <c r="T23" s="645"/>
      <c r="U23" s="646"/>
      <c r="V23" s="645"/>
      <c r="X23" s="702" t="s">
        <v>1216</v>
      </c>
      <c r="Y23" s="747" t="s">
        <v>774</v>
      </c>
    </row>
    <row r="24" spans="1:151" x14ac:dyDescent="0.25">
      <c r="A24" s="639" t="s">
        <v>2571</v>
      </c>
      <c r="B24" s="640" t="s">
        <v>849</v>
      </c>
      <c r="C24" s="640" t="s">
        <v>1181</v>
      </c>
      <c r="D24" s="702" t="s">
        <v>1182</v>
      </c>
      <c r="E24" s="747" t="s">
        <v>774</v>
      </c>
      <c r="F24" s="642" t="s">
        <v>2595</v>
      </c>
      <c r="G24" s="640" t="s">
        <v>2458</v>
      </c>
      <c r="H24" s="644">
        <v>20</v>
      </c>
      <c r="I24" s="645">
        <v>43641</v>
      </c>
      <c r="J24" s="650">
        <v>0.09</v>
      </c>
      <c r="K24" s="645">
        <v>42826</v>
      </c>
      <c r="M24" s="667"/>
      <c r="N24" s="667"/>
      <c r="O24" s="706"/>
      <c r="P24" s="668"/>
      <c r="Q24" s="669"/>
      <c r="R24" s="678"/>
      <c r="S24" s="659"/>
      <c r="T24" s="645"/>
      <c r="U24" s="650"/>
      <c r="V24" s="645"/>
      <c r="X24" s="702" t="s">
        <v>1143</v>
      </c>
      <c r="Y24" s="747" t="s">
        <v>774</v>
      </c>
    </row>
    <row r="25" spans="1:151" s="647" customFormat="1" x14ac:dyDescent="0.25">
      <c r="A25" s="658" t="s">
        <v>2571</v>
      </c>
      <c r="B25" s="640" t="s">
        <v>849</v>
      </c>
      <c r="C25" s="640" t="s">
        <v>1181</v>
      </c>
      <c r="D25" s="702" t="s">
        <v>1216</v>
      </c>
      <c r="E25" s="747" t="s">
        <v>774</v>
      </c>
      <c r="F25" s="649" t="s">
        <v>805</v>
      </c>
      <c r="G25" s="643" t="s">
        <v>2458</v>
      </c>
      <c r="H25" s="644">
        <v>25</v>
      </c>
      <c r="I25" s="645">
        <v>42857</v>
      </c>
      <c r="J25" s="646"/>
      <c r="K25" s="645">
        <v>40513</v>
      </c>
      <c r="L25" s="637"/>
      <c r="M25" s="667"/>
      <c r="N25" s="667"/>
      <c r="O25" s="703"/>
      <c r="P25" s="668"/>
      <c r="Q25" s="669"/>
      <c r="R25" s="678"/>
      <c r="S25" s="659"/>
      <c r="T25" s="645"/>
      <c r="U25" s="650"/>
      <c r="V25" s="645"/>
      <c r="W25" s="637"/>
      <c r="X25" s="702" t="s">
        <v>1117</v>
      </c>
      <c r="Y25" s="747" t="s">
        <v>774</v>
      </c>
      <c r="Z25" s="637"/>
      <c r="AA25" s="637"/>
      <c r="AB25" s="637"/>
      <c r="AC25" s="637"/>
      <c r="AD25" s="637"/>
      <c r="AE25" s="637"/>
      <c r="AF25" s="637"/>
      <c r="AG25" s="637"/>
      <c r="AH25" s="637"/>
      <c r="AI25" s="637"/>
      <c r="AJ25" s="637"/>
      <c r="AK25" s="637"/>
      <c r="AL25" s="637"/>
      <c r="AM25" s="637"/>
      <c r="AN25" s="637"/>
      <c r="AO25" s="637"/>
      <c r="AP25" s="637"/>
      <c r="AQ25" s="637"/>
      <c r="AR25" s="637"/>
      <c r="AS25" s="637"/>
      <c r="AT25" s="637"/>
      <c r="AU25" s="637"/>
      <c r="AV25" s="637"/>
      <c r="AW25" s="637"/>
      <c r="AX25" s="637"/>
      <c r="AY25" s="637"/>
      <c r="AZ25" s="637"/>
      <c r="BA25" s="637"/>
      <c r="BB25" s="637"/>
      <c r="BC25" s="637"/>
      <c r="BD25" s="637"/>
      <c r="BE25" s="637"/>
      <c r="BF25" s="637"/>
      <c r="BG25" s="637"/>
      <c r="BH25" s="637"/>
      <c r="BI25" s="637"/>
      <c r="BJ25" s="637"/>
      <c r="BK25" s="637"/>
      <c r="BL25" s="637"/>
      <c r="BM25" s="637"/>
      <c r="BN25" s="637"/>
      <c r="BO25" s="637"/>
      <c r="BP25" s="637"/>
      <c r="BQ25" s="637"/>
      <c r="BR25" s="637"/>
      <c r="BS25" s="637"/>
      <c r="BT25" s="637"/>
      <c r="BU25" s="637"/>
      <c r="BV25" s="637"/>
      <c r="BW25" s="637"/>
      <c r="BX25" s="637"/>
      <c r="BY25" s="637"/>
      <c r="BZ25" s="637"/>
      <c r="CA25" s="637"/>
      <c r="CB25" s="637"/>
      <c r="CC25" s="637"/>
      <c r="CD25" s="637"/>
      <c r="CE25" s="637"/>
      <c r="CF25" s="637"/>
      <c r="CG25" s="637"/>
      <c r="CH25" s="637"/>
      <c r="CI25" s="637"/>
      <c r="CJ25" s="637"/>
      <c r="CK25" s="637"/>
      <c r="CL25" s="637"/>
      <c r="CM25" s="637"/>
      <c r="CN25" s="637"/>
      <c r="CO25" s="637"/>
      <c r="CP25" s="637"/>
      <c r="CQ25" s="637"/>
      <c r="CR25" s="637"/>
      <c r="CS25" s="637"/>
      <c r="CT25" s="637"/>
      <c r="CU25" s="637"/>
      <c r="CV25" s="637"/>
      <c r="CW25" s="637"/>
      <c r="CX25" s="637"/>
      <c r="CY25" s="637"/>
      <c r="CZ25" s="637"/>
      <c r="DA25" s="637"/>
      <c r="DB25" s="637"/>
      <c r="DC25" s="637"/>
      <c r="DD25" s="637"/>
      <c r="DE25" s="637"/>
      <c r="DF25" s="637"/>
      <c r="DG25" s="637"/>
      <c r="DH25" s="637"/>
      <c r="DI25" s="637"/>
      <c r="DJ25" s="637"/>
      <c r="DK25" s="637"/>
      <c r="DL25" s="637"/>
      <c r="DM25" s="637"/>
      <c r="DN25" s="637"/>
      <c r="DO25" s="637"/>
      <c r="DP25" s="637"/>
      <c r="DQ25" s="637"/>
      <c r="DR25" s="637"/>
      <c r="DS25" s="637"/>
      <c r="DT25" s="637"/>
      <c r="DU25" s="637"/>
      <c r="DV25" s="637"/>
      <c r="DW25" s="637"/>
      <c r="DX25" s="637"/>
      <c r="DY25" s="637"/>
      <c r="DZ25" s="637"/>
      <c r="EA25" s="637"/>
      <c r="EB25" s="637"/>
      <c r="EC25" s="637"/>
      <c r="ED25" s="637"/>
      <c r="EE25" s="637"/>
      <c r="EF25" s="637"/>
      <c r="EG25" s="637"/>
      <c r="EH25" s="637"/>
      <c r="EI25" s="637"/>
      <c r="EJ25" s="637"/>
      <c r="EK25" s="637"/>
      <c r="EL25" s="637"/>
      <c r="EM25" s="637"/>
      <c r="EN25" s="637"/>
      <c r="EO25" s="637"/>
      <c r="EP25" s="637"/>
      <c r="EQ25" s="637"/>
      <c r="ER25" s="637"/>
      <c r="ES25" s="637"/>
      <c r="ET25" s="637"/>
      <c r="EU25" s="637"/>
    </row>
    <row r="26" spans="1:151" x14ac:dyDescent="0.25">
      <c r="A26" s="639" t="s">
        <v>2571</v>
      </c>
      <c r="B26" s="640" t="s">
        <v>73</v>
      </c>
      <c r="C26" s="640" t="s">
        <v>1123</v>
      </c>
      <c r="D26" s="702" t="s">
        <v>1143</v>
      </c>
      <c r="E26" s="747" t="s">
        <v>774</v>
      </c>
      <c r="F26" s="649" t="s">
        <v>2576</v>
      </c>
      <c r="G26" s="640" t="s">
        <v>2445</v>
      </c>
      <c r="H26" s="644" t="s">
        <v>1144</v>
      </c>
      <c r="I26" s="645">
        <v>43641</v>
      </c>
      <c r="J26" s="646"/>
      <c r="K26" s="645">
        <v>40513</v>
      </c>
      <c r="X26" s="702" t="s">
        <v>1130</v>
      </c>
      <c r="Y26" s="747" t="s">
        <v>774</v>
      </c>
    </row>
    <row r="27" spans="1:151" x14ac:dyDescent="0.25">
      <c r="A27" s="658" t="s">
        <v>2571</v>
      </c>
      <c r="B27" s="640" t="s">
        <v>73</v>
      </c>
      <c r="C27" s="640" t="s">
        <v>855</v>
      </c>
      <c r="D27" s="702" t="s">
        <v>1117</v>
      </c>
      <c r="E27" s="747" t="s">
        <v>774</v>
      </c>
      <c r="F27" s="642" t="s">
        <v>2576</v>
      </c>
      <c r="G27" s="640" t="s">
        <v>2445</v>
      </c>
      <c r="H27" s="644">
        <v>30</v>
      </c>
      <c r="I27" s="645">
        <v>43641</v>
      </c>
      <c r="J27" s="646"/>
      <c r="K27" s="645">
        <v>42826</v>
      </c>
      <c r="X27" s="702" t="s">
        <v>1261</v>
      </c>
      <c r="Y27" s="747" t="s">
        <v>789</v>
      </c>
    </row>
    <row r="28" spans="1:151" x14ac:dyDescent="0.25">
      <c r="A28" s="638"/>
      <c r="B28" s="640" t="s">
        <v>73</v>
      </c>
      <c r="C28" s="640" t="s">
        <v>855</v>
      </c>
      <c r="D28" s="702" t="s">
        <v>1130</v>
      </c>
      <c r="E28" s="747" t="s">
        <v>774</v>
      </c>
      <c r="F28" s="649" t="s">
        <v>2576</v>
      </c>
      <c r="G28" s="640" t="s">
        <v>2445</v>
      </c>
      <c r="H28" s="644">
        <v>30</v>
      </c>
      <c r="I28" s="645">
        <v>43641</v>
      </c>
      <c r="J28" s="650">
        <v>0.14000000000000001</v>
      </c>
      <c r="K28" s="645">
        <v>42826</v>
      </c>
      <c r="X28" s="702" t="s">
        <v>1255</v>
      </c>
      <c r="Y28" s="747" t="s">
        <v>789</v>
      </c>
    </row>
    <row r="29" spans="1:151" x14ac:dyDescent="0.25">
      <c r="B29" s="640" t="s">
        <v>73</v>
      </c>
      <c r="C29" s="640" t="s">
        <v>855</v>
      </c>
      <c r="D29" s="702" t="s">
        <v>1261</v>
      </c>
      <c r="E29" s="747" t="s">
        <v>789</v>
      </c>
      <c r="F29" s="649" t="s">
        <v>864</v>
      </c>
      <c r="G29" s="678" t="s">
        <v>2460</v>
      </c>
      <c r="H29" s="644">
        <v>300</v>
      </c>
      <c r="I29" s="645">
        <v>42857</v>
      </c>
      <c r="J29" s="646"/>
      <c r="K29" s="645">
        <v>40513</v>
      </c>
      <c r="X29" s="702" t="s">
        <v>1260</v>
      </c>
      <c r="Y29" s="747" t="s">
        <v>789</v>
      </c>
    </row>
    <row r="30" spans="1:151" x14ac:dyDescent="0.25">
      <c r="A30" s="638"/>
      <c r="B30" s="640" t="s">
        <v>73</v>
      </c>
      <c r="C30" s="640" t="s">
        <v>855</v>
      </c>
      <c r="D30" s="702" t="s">
        <v>1255</v>
      </c>
      <c r="E30" s="747" t="s">
        <v>789</v>
      </c>
      <c r="F30" s="649" t="s">
        <v>864</v>
      </c>
      <c r="G30" s="678" t="s">
        <v>2460</v>
      </c>
      <c r="H30" s="644">
        <v>200</v>
      </c>
      <c r="I30" s="645">
        <v>42857</v>
      </c>
      <c r="J30" s="650"/>
      <c r="K30" s="645">
        <v>40513</v>
      </c>
      <c r="X30" s="702" t="s">
        <v>1258</v>
      </c>
      <c r="Y30" s="747" t="s">
        <v>789</v>
      </c>
    </row>
    <row r="31" spans="1:151" x14ac:dyDescent="0.25">
      <c r="A31" s="639"/>
      <c r="B31" s="640" t="s">
        <v>73</v>
      </c>
      <c r="C31" s="640" t="s">
        <v>855</v>
      </c>
      <c r="D31" s="702" t="s">
        <v>1260</v>
      </c>
      <c r="E31" s="747" t="s">
        <v>789</v>
      </c>
      <c r="F31" s="649" t="s">
        <v>864</v>
      </c>
      <c r="G31" s="678" t="s">
        <v>2460</v>
      </c>
      <c r="H31" s="644">
        <v>1</v>
      </c>
      <c r="I31" s="645">
        <v>42857</v>
      </c>
      <c r="J31" s="646"/>
      <c r="K31" s="645">
        <v>40513</v>
      </c>
      <c r="X31" s="702" t="s">
        <v>1192</v>
      </c>
      <c r="Y31" s="747" t="s">
        <v>789</v>
      </c>
    </row>
    <row r="32" spans="1:151" x14ac:dyDescent="0.25">
      <c r="A32" s="638"/>
      <c r="B32" s="640" t="s">
        <v>73</v>
      </c>
      <c r="C32" s="640" t="s">
        <v>855</v>
      </c>
      <c r="D32" s="702" t="s">
        <v>1258</v>
      </c>
      <c r="E32" s="747" t="s">
        <v>789</v>
      </c>
      <c r="F32" s="649" t="s">
        <v>864</v>
      </c>
      <c r="G32" s="678" t="s">
        <v>2460</v>
      </c>
      <c r="H32" s="644">
        <v>5</v>
      </c>
      <c r="I32" s="645">
        <v>42857</v>
      </c>
      <c r="J32" s="646"/>
      <c r="K32" s="645">
        <v>40513</v>
      </c>
      <c r="X32" s="702" t="s">
        <v>2611</v>
      </c>
      <c r="Y32" s="747" t="s">
        <v>789</v>
      </c>
    </row>
    <row r="33" spans="1:151" s="647" customFormat="1" x14ac:dyDescent="0.25">
      <c r="A33" s="658"/>
      <c r="B33" s="640" t="s">
        <v>73</v>
      </c>
      <c r="C33" s="640" t="s">
        <v>1191</v>
      </c>
      <c r="D33" s="702" t="s">
        <v>1192</v>
      </c>
      <c r="E33" s="747" t="s">
        <v>789</v>
      </c>
      <c r="F33" s="649" t="s">
        <v>1188</v>
      </c>
      <c r="G33" s="640" t="s">
        <v>2460</v>
      </c>
      <c r="H33" s="644">
        <v>50</v>
      </c>
      <c r="I33" s="645">
        <v>42857</v>
      </c>
      <c r="J33" s="665"/>
      <c r="K33" s="645">
        <v>40513</v>
      </c>
      <c r="L33" s="637"/>
      <c r="M33" s="637"/>
      <c r="N33" s="637"/>
      <c r="O33" s="637"/>
      <c r="P33" s="637"/>
      <c r="Q33" s="637"/>
      <c r="R33" s="637"/>
      <c r="S33" s="637"/>
      <c r="T33" s="637"/>
      <c r="U33" s="637"/>
      <c r="V33" s="637"/>
      <c r="W33" s="637"/>
      <c r="X33" s="702" t="s">
        <v>1252</v>
      </c>
      <c r="Y33" s="747" t="s">
        <v>789</v>
      </c>
      <c r="Z33" s="637"/>
      <c r="AA33" s="637"/>
      <c r="AB33" s="637"/>
      <c r="AC33" s="637"/>
      <c r="AD33" s="637"/>
      <c r="AE33" s="637"/>
      <c r="AF33" s="637"/>
      <c r="AG33" s="637"/>
      <c r="AH33" s="637"/>
      <c r="AI33" s="637"/>
      <c r="AJ33" s="637"/>
      <c r="AK33" s="637"/>
      <c r="AL33" s="637"/>
      <c r="AM33" s="637"/>
      <c r="AN33" s="637"/>
      <c r="AO33" s="637"/>
      <c r="AP33" s="637"/>
      <c r="AQ33" s="637"/>
      <c r="AR33" s="637"/>
      <c r="AS33" s="637"/>
      <c r="AT33" s="637"/>
      <c r="AU33" s="637"/>
      <c r="AV33" s="637"/>
      <c r="AW33" s="637"/>
      <c r="AX33" s="637"/>
      <c r="AY33" s="637"/>
      <c r="AZ33" s="637"/>
      <c r="BA33" s="637"/>
      <c r="BB33" s="637"/>
      <c r="BC33" s="637"/>
      <c r="BD33" s="637"/>
      <c r="BE33" s="637"/>
      <c r="BF33" s="637"/>
      <c r="BG33" s="637"/>
      <c r="BH33" s="637"/>
      <c r="BI33" s="637"/>
      <c r="BJ33" s="637"/>
      <c r="BK33" s="637"/>
      <c r="BL33" s="637"/>
      <c r="BM33" s="637"/>
      <c r="BN33" s="637"/>
      <c r="BO33" s="637"/>
      <c r="BP33" s="637"/>
      <c r="BQ33" s="637"/>
      <c r="BR33" s="637"/>
      <c r="BS33" s="637"/>
      <c r="BT33" s="637"/>
      <c r="BU33" s="637"/>
      <c r="BV33" s="637"/>
      <c r="BW33" s="637"/>
      <c r="BX33" s="637"/>
      <c r="BY33" s="637"/>
      <c r="BZ33" s="637"/>
      <c r="CA33" s="637"/>
      <c r="CB33" s="637"/>
      <c r="CC33" s="637"/>
      <c r="CD33" s="637"/>
      <c r="CE33" s="637"/>
      <c r="CF33" s="637"/>
      <c r="CG33" s="637"/>
      <c r="CH33" s="637"/>
      <c r="CI33" s="637"/>
      <c r="CJ33" s="637"/>
      <c r="CK33" s="637"/>
      <c r="CL33" s="637"/>
      <c r="CM33" s="637"/>
      <c r="CN33" s="637"/>
      <c r="CO33" s="637"/>
      <c r="CP33" s="637"/>
      <c r="CQ33" s="637"/>
      <c r="CR33" s="637"/>
      <c r="CS33" s="637"/>
      <c r="CT33" s="637"/>
      <c r="CU33" s="637"/>
      <c r="CV33" s="637"/>
      <c r="CW33" s="637"/>
      <c r="CX33" s="637"/>
      <c r="CY33" s="637"/>
      <c r="CZ33" s="637"/>
      <c r="DA33" s="637"/>
      <c r="DB33" s="637"/>
      <c r="DC33" s="637"/>
      <c r="DD33" s="637"/>
      <c r="DE33" s="637"/>
      <c r="DF33" s="637"/>
      <c r="DG33" s="637"/>
      <c r="DH33" s="637"/>
      <c r="DI33" s="637"/>
      <c r="DJ33" s="637"/>
      <c r="DK33" s="637"/>
      <c r="DL33" s="637"/>
      <c r="DM33" s="637"/>
      <c r="DN33" s="637"/>
      <c r="DO33" s="637"/>
      <c r="DP33" s="637"/>
      <c r="DQ33" s="637"/>
      <c r="DR33" s="637"/>
      <c r="DS33" s="637"/>
      <c r="DT33" s="637"/>
      <c r="DU33" s="637"/>
      <c r="DV33" s="637"/>
      <c r="DW33" s="637"/>
      <c r="DX33" s="637"/>
      <c r="DY33" s="637"/>
      <c r="DZ33" s="637"/>
      <c r="EA33" s="637"/>
      <c r="EB33" s="637"/>
      <c r="EC33" s="637"/>
      <c r="ED33" s="637"/>
      <c r="EE33" s="637"/>
      <c r="EF33" s="637"/>
      <c r="EG33" s="637"/>
      <c r="EH33" s="637"/>
      <c r="EI33" s="637"/>
      <c r="EJ33" s="637"/>
      <c r="EK33" s="637"/>
      <c r="EL33" s="637"/>
      <c r="EM33" s="637"/>
      <c r="EN33" s="637"/>
      <c r="EO33" s="637"/>
      <c r="EP33" s="637"/>
      <c r="EQ33" s="637"/>
      <c r="ER33" s="637"/>
      <c r="ES33" s="637"/>
      <c r="ET33" s="637"/>
      <c r="EU33" s="637"/>
    </row>
    <row r="34" spans="1:151" s="647" customFormat="1" ht="30" x14ac:dyDescent="0.25">
      <c r="A34" s="658"/>
      <c r="B34" s="640" t="s">
        <v>845</v>
      </c>
      <c r="C34" s="640" t="s">
        <v>1234</v>
      </c>
      <c r="D34" s="702" t="s">
        <v>2611</v>
      </c>
      <c r="E34" s="747" t="s">
        <v>789</v>
      </c>
      <c r="F34" s="649" t="s">
        <v>2607</v>
      </c>
      <c r="G34" s="643" t="s">
        <v>865</v>
      </c>
      <c r="H34" s="644" t="s">
        <v>2610</v>
      </c>
      <c r="I34" s="645">
        <v>42857</v>
      </c>
      <c r="J34" s="640"/>
      <c r="K34" s="645"/>
      <c r="L34" s="637"/>
      <c r="M34" s="637"/>
      <c r="N34" s="637"/>
      <c r="O34" s="637"/>
      <c r="P34" s="637"/>
      <c r="Q34" s="637"/>
      <c r="R34" s="637"/>
      <c r="S34" s="637"/>
      <c r="T34" s="637"/>
      <c r="U34" s="637"/>
      <c r="V34" s="637"/>
      <c r="W34" s="637"/>
      <c r="X34" s="702" t="s">
        <v>2609</v>
      </c>
      <c r="Y34" s="747" t="s">
        <v>789</v>
      </c>
      <c r="Z34" s="637"/>
      <c r="AA34" s="637"/>
      <c r="AB34" s="637"/>
      <c r="AC34" s="637"/>
      <c r="AD34" s="637"/>
      <c r="AE34" s="637"/>
      <c r="AF34" s="637"/>
      <c r="AG34" s="637"/>
      <c r="AH34" s="637"/>
      <c r="AI34" s="637"/>
      <c r="AJ34" s="637"/>
      <c r="AK34" s="637"/>
      <c r="AL34" s="637"/>
      <c r="AM34" s="637"/>
      <c r="AN34" s="637"/>
      <c r="AO34" s="637"/>
      <c r="AP34" s="637"/>
      <c r="AQ34" s="637"/>
      <c r="AR34" s="637"/>
      <c r="AS34" s="637"/>
      <c r="AT34" s="637"/>
      <c r="AU34" s="637"/>
      <c r="AV34" s="637"/>
      <c r="AW34" s="637"/>
      <c r="AX34" s="637"/>
      <c r="AY34" s="637"/>
      <c r="AZ34" s="637"/>
      <c r="BA34" s="637"/>
      <c r="BB34" s="637"/>
      <c r="BC34" s="637"/>
      <c r="BD34" s="637"/>
      <c r="BE34" s="637"/>
      <c r="BF34" s="637"/>
      <c r="BG34" s="637"/>
      <c r="BH34" s="637"/>
      <c r="BI34" s="637"/>
      <c r="BJ34" s="637"/>
      <c r="BK34" s="637"/>
      <c r="BL34" s="637"/>
      <c r="BM34" s="637"/>
      <c r="BN34" s="637"/>
      <c r="BO34" s="637"/>
      <c r="BP34" s="637"/>
      <c r="BQ34" s="637"/>
      <c r="BR34" s="637"/>
      <c r="BS34" s="637"/>
      <c r="BT34" s="637"/>
      <c r="BU34" s="637"/>
      <c r="BV34" s="637"/>
      <c r="BW34" s="637"/>
      <c r="BX34" s="637"/>
      <c r="BY34" s="637"/>
      <c r="BZ34" s="637"/>
      <c r="CA34" s="637"/>
      <c r="CB34" s="637"/>
      <c r="CC34" s="637"/>
      <c r="CD34" s="637"/>
      <c r="CE34" s="637"/>
      <c r="CF34" s="637"/>
      <c r="CG34" s="637"/>
      <c r="CH34" s="637"/>
      <c r="CI34" s="637"/>
      <c r="CJ34" s="637"/>
      <c r="CK34" s="637"/>
      <c r="CL34" s="637"/>
      <c r="CM34" s="637"/>
      <c r="CN34" s="637"/>
      <c r="CO34" s="637"/>
      <c r="CP34" s="637"/>
      <c r="CQ34" s="637"/>
      <c r="CR34" s="637"/>
      <c r="CS34" s="637"/>
      <c r="CT34" s="637"/>
      <c r="CU34" s="637"/>
      <c r="CV34" s="637"/>
      <c r="CW34" s="637"/>
      <c r="CX34" s="637"/>
      <c r="CY34" s="637"/>
      <c r="CZ34" s="637"/>
      <c r="DA34" s="637"/>
      <c r="DB34" s="637"/>
      <c r="DC34" s="637"/>
      <c r="DD34" s="637"/>
      <c r="DE34" s="637"/>
      <c r="DF34" s="637"/>
      <c r="DG34" s="637"/>
      <c r="DH34" s="637"/>
      <c r="DI34" s="637"/>
      <c r="DJ34" s="637"/>
      <c r="DK34" s="637"/>
      <c r="DL34" s="637"/>
      <c r="DM34" s="637"/>
      <c r="DN34" s="637"/>
      <c r="DO34" s="637"/>
      <c r="DP34" s="637"/>
      <c r="DQ34" s="637"/>
      <c r="DR34" s="637"/>
      <c r="DS34" s="637"/>
      <c r="DT34" s="637"/>
      <c r="DU34" s="637"/>
      <c r="DV34" s="637"/>
      <c r="DW34" s="637"/>
      <c r="DX34" s="637"/>
      <c r="DY34" s="637"/>
      <c r="DZ34" s="637"/>
      <c r="EA34" s="637"/>
      <c r="EB34" s="637"/>
      <c r="EC34" s="637"/>
      <c r="ED34" s="637"/>
      <c r="EE34" s="637"/>
      <c r="EF34" s="637"/>
      <c r="EG34" s="637"/>
      <c r="EH34" s="637"/>
      <c r="EI34" s="637"/>
      <c r="EJ34" s="637"/>
      <c r="EK34" s="637"/>
      <c r="EL34" s="637"/>
      <c r="EM34" s="637"/>
      <c r="EN34" s="637"/>
      <c r="EO34" s="637"/>
      <c r="EP34" s="637"/>
      <c r="EQ34" s="637"/>
      <c r="ER34" s="637"/>
      <c r="ES34" s="637"/>
      <c r="ET34" s="637"/>
      <c r="EU34" s="637"/>
    </row>
    <row r="35" spans="1:151" s="647" customFormat="1" x14ac:dyDescent="0.25">
      <c r="A35" s="639" t="s">
        <v>2571</v>
      </c>
      <c r="B35" s="640" t="s">
        <v>845</v>
      </c>
      <c r="C35" s="640" t="s">
        <v>1234</v>
      </c>
      <c r="D35" s="702" t="s">
        <v>1252</v>
      </c>
      <c r="E35" s="747" t="s">
        <v>789</v>
      </c>
      <c r="F35" s="649" t="s">
        <v>864</v>
      </c>
      <c r="G35" s="643" t="s">
        <v>865</v>
      </c>
      <c r="H35" s="644">
        <v>300</v>
      </c>
      <c r="I35" s="645">
        <v>42857</v>
      </c>
      <c r="J35" s="646"/>
      <c r="K35" s="645">
        <v>40513</v>
      </c>
      <c r="L35" s="637"/>
      <c r="M35" s="637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752" t="s">
        <v>2689</v>
      </c>
      <c r="Y35" s="763" t="s">
        <v>780</v>
      </c>
      <c r="Z35" s="637"/>
      <c r="AA35" s="637"/>
      <c r="AB35" s="637"/>
      <c r="AC35" s="637"/>
      <c r="AD35" s="637"/>
      <c r="AE35" s="637"/>
      <c r="AF35" s="637"/>
      <c r="AG35" s="637"/>
      <c r="AH35" s="637"/>
      <c r="AI35" s="637"/>
      <c r="AJ35" s="637"/>
      <c r="AK35" s="637"/>
      <c r="AL35" s="637"/>
      <c r="AM35" s="637"/>
      <c r="AN35" s="637"/>
      <c r="AO35" s="637"/>
      <c r="AP35" s="637"/>
      <c r="AQ35" s="637"/>
      <c r="AR35" s="637"/>
      <c r="AS35" s="637"/>
      <c r="AT35" s="637"/>
      <c r="AU35" s="637"/>
      <c r="AV35" s="637"/>
      <c r="AW35" s="637"/>
      <c r="AX35" s="637"/>
      <c r="AY35" s="637"/>
      <c r="AZ35" s="637"/>
      <c r="BA35" s="637"/>
      <c r="BB35" s="637"/>
      <c r="BC35" s="637"/>
      <c r="BD35" s="637"/>
      <c r="BE35" s="637"/>
      <c r="BF35" s="637"/>
      <c r="BG35" s="637"/>
      <c r="BH35" s="637"/>
      <c r="BI35" s="637"/>
      <c r="BJ35" s="637"/>
      <c r="BK35" s="637"/>
      <c r="BL35" s="637"/>
      <c r="BM35" s="637"/>
      <c r="BN35" s="637"/>
      <c r="BO35" s="637"/>
      <c r="BP35" s="637"/>
      <c r="BQ35" s="637"/>
      <c r="BR35" s="637"/>
      <c r="BS35" s="637"/>
      <c r="BT35" s="637"/>
      <c r="BU35" s="637"/>
      <c r="BV35" s="637"/>
      <c r="BW35" s="637"/>
      <c r="BX35" s="637"/>
      <c r="BY35" s="637"/>
      <c r="BZ35" s="637"/>
      <c r="CA35" s="637"/>
      <c r="CB35" s="637"/>
      <c r="CC35" s="637"/>
      <c r="CD35" s="637"/>
      <c r="CE35" s="637"/>
      <c r="CF35" s="637"/>
      <c r="CG35" s="637"/>
      <c r="CH35" s="637"/>
      <c r="CI35" s="637"/>
      <c r="CJ35" s="637"/>
      <c r="CK35" s="637"/>
      <c r="CL35" s="637"/>
      <c r="CM35" s="637"/>
      <c r="CN35" s="637"/>
      <c r="CO35" s="637"/>
      <c r="CP35" s="637"/>
      <c r="CQ35" s="637"/>
      <c r="CR35" s="637"/>
      <c r="CS35" s="637"/>
      <c r="CT35" s="637"/>
      <c r="CU35" s="637"/>
      <c r="CV35" s="637"/>
      <c r="CW35" s="637"/>
      <c r="CX35" s="637"/>
      <c r="CY35" s="637"/>
      <c r="CZ35" s="637"/>
      <c r="DA35" s="637"/>
      <c r="DB35" s="637"/>
      <c r="DC35" s="637"/>
      <c r="DD35" s="637"/>
      <c r="DE35" s="637"/>
      <c r="DF35" s="637"/>
      <c r="DG35" s="637"/>
      <c r="DH35" s="637"/>
      <c r="DI35" s="637"/>
      <c r="DJ35" s="637"/>
      <c r="DK35" s="637"/>
      <c r="DL35" s="637"/>
      <c r="DM35" s="637"/>
      <c r="DN35" s="637"/>
      <c r="DO35" s="637"/>
      <c r="DP35" s="637"/>
      <c r="DQ35" s="637"/>
      <c r="DR35" s="637"/>
      <c r="DS35" s="637"/>
      <c r="DT35" s="637"/>
      <c r="DU35" s="637"/>
      <c r="DV35" s="637"/>
      <c r="DW35" s="637"/>
      <c r="DX35" s="637"/>
      <c r="DY35" s="637"/>
      <c r="DZ35" s="637"/>
      <c r="EA35" s="637"/>
      <c r="EB35" s="637"/>
      <c r="EC35" s="637"/>
      <c r="ED35" s="637"/>
      <c r="EE35" s="637"/>
      <c r="EF35" s="637"/>
      <c r="EG35" s="637"/>
      <c r="EH35" s="637"/>
      <c r="EI35" s="637"/>
      <c r="EJ35" s="637"/>
      <c r="EK35" s="637"/>
      <c r="EL35" s="637"/>
      <c r="EM35" s="637"/>
      <c r="EN35" s="637"/>
      <c r="EO35" s="637"/>
      <c r="EP35" s="637"/>
      <c r="EQ35" s="637"/>
      <c r="ER35" s="637"/>
      <c r="ES35" s="637"/>
      <c r="ET35" s="637"/>
      <c r="EU35" s="637"/>
    </row>
    <row r="36" spans="1:151" ht="30" x14ac:dyDescent="0.25">
      <c r="A36" s="653"/>
      <c r="B36" s="640" t="s">
        <v>845</v>
      </c>
      <c r="C36" s="640" t="s">
        <v>1234</v>
      </c>
      <c r="D36" s="702" t="s">
        <v>2609</v>
      </c>
      <c r="E36" s="747" t="s">
        <v>789</v>
      </c>
      <c r="F36" s="649" t="s">
        <v>2607</v>
      </c>
      <c r="G36" s="643" t="s">
        <v>2642</v>
      </c>
      <c r="H36" s="644" t="s">
        <v>2610</v>
      </c>
      <c r="I36" s="645">
        <v>42857</v>
      </c>
      <c r="J36" s="640"/>
      <c r="K36" s="645"/>
      <c r="X36" s="752" t="s">
        <v>2690</v>
      </c>
      <c r="Y36" s="763" t="s">
        <v>780</v>
      </c>
    </row>
    <row r="37" spans="1:151" x14ac:dyDescent="0.25">
      <c r="A37" s="639"/>
      <c r="B37" s="640" t="s">
        <v>849</v>
      </c>
      <c r="C37" s="640" t="s">
        <v>850</v>
      </c>
      <c r="D37" s="702" t="s">
        <v>1157</v>
      </c>
      <c r="E37" s="747" t="s">
        <v>795</v>
      </c>
      <c r="F37" s="649" t="s">
        <v>2583</v>
      </c>
      <c r="G37" s="640" t="s">
        <v>2454</v>
      </c>
      <c r="H37" s="644">
        <v>10</v>
      </c>
      <c r="I37" s="645">
        <v>43641</v>
      </c>
      <c r="J37" s="650">
        <v>2.3199999999999998</v>
      </c>
      <c r="K37" s="645">
        <v>42826</v>
      </c>
      <c r="X37" s="702" t="s">
        <v>1157</v>
      </c>
      <c r="Y37" s="747" t="s">
        <v>795</v>
      </c>
    </row>
    <row r="38" spans="1:151" x14ac:dyDescent="0.25">
      <c r="A38" s="658" t="s">
        <v>2571</v>
      </c>
      <c r="B38" s="640" t="s">
        <v>849</v>
      </c>
      <c r="C38" s="640" t="s">
        <v>850</v>
      </c>
      <c r="D38" s="702" t="s">
        <v>1158</v>
      </c>
      <c r="E38" s="747" t="s">
        <v>795</v>
      </c>
      <c r="F38" s="649" t="s">
        <v>2583</v>
      </c>
      <c r="G38" s="640" t="s">
        <v>2454</v>
      </c>
      <c r="H38" s="644">
        <v>8</v>
      </c>
      <c r="I38" s="645">
        <v>43641</v>
      </c>
      <c r="J38" s="650">
        <v>0.47</v>
      </c>
      <c r="K38" s="645">
        <v>42826</v>
      </c>
      <c r="X38" s="702" t="s">
        <v>1158</v>
      </c>
      <c r="Y38" s="747" t="s">
        <v>795</v>
      </c>
    </row>
    <row r="39" spans="1:151" x14ac:dyDescent="0.25">
      <c r="A39" s="639" t="s">
        <v>2571</v>
      </c>
      <c r="B39" s="640" t="s">
        <v>849</v>
      </c>
      <c r="C39" s="640" t="s">
        <v>853</v>
      </c>
      <c r="D39" s="702" t="s">
        <v>1179</v>
      </c>
      <c r="E39" s="747" t="s">
        <v>795</v>
      </c>
      <c r="F39" s="649" t="s">
        <v>2593</v>
      </c>
      <c r="G39" s="640" t="s">
        <v>2457</v>
      </c>
      <c r="H39" s="644">
        <v>80</v>
      </c>
      <c r="I39" s="645">
        <v>43641</v>
      </c>
      <c r="J39" s="650">
        <v>0.1</v>
      </c>
      <c r="K39" s="645">
        <v>42857</v>
      </c>
      <c r="X39" s="702" t="s">
        <v>1179</v>
      </c>
      <c r="Y39" s="747" t="s">
        <v>795</v>
      </c>
    </row>
    <row r="40" spans="1:151" s="647" customFormat="1" x14ac:dyDescent="0.25">
      <c r="A40" s="653"/>
      <c r="B40" s="640" t="s">
        <v>849</v>
      </c>
      <c r="C40" s="640" t="s">
        <v>853</v>
      </c>
      <c r="D40" s="702" t="s">
        <v>1178</v>
      </c>
      <c r="E40" s="747" t="s">
        <v>795</v>
      </c>
      <c r="F40" s="649" t="s">
        <v>2593</v>
      </c>
      <c r="G40" s="640" t="s">
        <v>2457</v>
      </c>
      <c r="H40" s="644">
        <v>70</v>
      </c>
      <c r="I40" s="645">
        <v>43641</v>
      </c>
      <c r="J40" s="650">
        <v>0.09</v>
      </c>
      <c r="K40" s="645">
        <v>42826</v>
      </c>
      <c r="L40" s="637"/>
      <c r="M40" s="637"/>
      <c r="N40" s="637"/>
      <c r="O40" s="637"/>
      <c r="P40" s="637"/>
      <c r="Q40" s="637"/>
      <c r="R40" s="637"/>
      <c r="S40" s="637"/>
      <c r="T40" s="637"/>
      <c r="U40" s="637"/>
      <c r="V40" s="637"/>
      <c r="W40" s="637"/>
      <c r="X40" s="707" t="s">
        <v>1178</v>
      </c>
      <c r="Y40" s="748" t="s">
        <v>795</v>
      </c>
      <c r="Z40" s="637"/>
      <c r="AA40" s="637"/>
      <c r="AB40" s="637"/>
      <c r="AC40" s="637"/>
      <c r="AD40" s="637"/>
      <c r="AE40" s="637"/>
      <c r="AF40" s="637"/>
      <c r="AG40" s="637"/>
      <c r="AH40" s="637"/>
      <c r="AI40" s="637"/>
      <c r="AJ40" s="637"/>
      <c r="AK40" s="637"/>
      <c r="AL40" s="637"/>
      <c r="AM40" s="637"/>
      <c r="AN40" s="637"/>
      <c r="AO40" s="637"/>
      <c r="AP40" s="637"/>
      <c r="AQ40" s="637"/>
      <c r="AR40" s="637"/>
      <c r="AS40" s="637"/>
      <c r="AT40" s="637"/>
      <c r="AU40" s="637"/>
      <c r="AV40" s="637"/>
      <c r="AW40" s="637"/>
      <c r="AX40" s="637"/>
      <c r="AY40" s="637"/>
      <c r="AZ40" s="637"/>
      <c r="BA40" s="637"/>
      <c r="BB40" s="637"/>
      <c r="BC40" s="637"/>
      <c r="BD40" s="637"/>
      <c r="BE40" s="637"/>
      <c r="BF40" s="637"/>
      <c r="BG40" s="637"/>
      <c r="BH40" s="637"/>
      <c r="BI40" s="637"/>
      <c r="BJ40" s="637"/>
      <c r="BK40" s="637"/>
      <c r="BL40" s="637"/>
      <c r="BM40" s="637"/>
      <c r="BN40" s="637"/>
      <c r="BO40" s="637"/>
      <c r="BP40" s="637"/>
      <c r="BQ40" s="637"/>
      <c r="BR40" s="637"/>
      <c r="BS40" s="637"/>
      <c r="BT40" s="637"/>
      <c r="BU40" s="637"/>
      <c r="BV40" s="637"/>
      <c r="BW40" s="637"/>
      <c r="BX40" s="637"/>
      <c r="BY40" s="637"/>
      <c r="BZ40" s="637"/>
      <c r="CA40" s="637"/>
      <c r="CB40" s="637"/>
      <c r="CC40" s="637"/>
      <c r="CD40" s="637"/>
      <c r="CE40" s="637"/>
      <c r="CF40" s="637"/>
      <c r="CG40" s="637"/>
      <c r="CH40" s="637"/>
      <c r="CI40" s="637"/>
      <c r="CJ40" s="637"/>
      <c r="CK40" s="637"/>
      <c r="CL40" s="637"/>
      <c r="CM40" s="637"/>
      <c r="CN40" s="637"/>
      <c r="CO40" s="637"/>
      <c r="CP40" s="637"/>
      <c r="CQ40" s="637"/>
      <c r="CR40" s="637"/>
      <c r="CS40" s="637"/>
      <c r="CT40" s="637"/>
      <c r="CU40" s="637"/>
      <c r="CV40" s="637"/>
      <c r="CW40" s="637"/>
      <c r="CX40" s="637"/>
      <c r="CY40" s="637"/>
      <c r="CZ40" s="637"/>
      <c r="DA40" s="637"/>
      <c r="DB40" s="637"/>
      <c r="DC40" s="637"/>
      <c r="DD40" s="637"/>
      <c r="DE40" s="637"/>
      <c r="DF40" s="637"/>
      <c r="DG40" s="637"/>
      <c r="DH40" s="637"/>
      <c r="DI40" s="637"/>
      <c r="DJ40" s="637"/>
      <c r="DK40" s="637"/>
      <c r="DL40" s="637"/>
      <c r="DM40" s="637"/>
      <c r="DN40" s="637"/>
      <c r="DO40" s="637"/>
      <c r="DP40" s="637"/>
      <c r="DQ40" s="637"/>
      <c r="DR40" s="637"/>
      <c r="DS40" s="637"/>
      <c r="DT40" s="637"/>
      <c r="DU40" s="637"/>
      <c r="DV40" s="637"/>
      <c r="DW40" s="637"/>
      <c r="DX40" s="637"/>
      <c r="DY40" s="637"/>
      <c r="DZ40" s="637"/>
      <c r="EA40" s="637"/>
      <c r="EB40" s="637"/>
      <c r="EC40" s="637"/>
      <c r="ED40" s="637"/>
      <c r="EE40" s="637"/>
      <c r="EF40" s="637"/>
      <c r="EG40" s="637"/>
      <c r="EH40" s="637"/>
      <c r="EI40" s="637"/>
      <c r="EJ40" s="637"/>
      <c r="EK40" s="637"/>
      <c r="EL40" s="637"/>
      <c r="EM40" s="637"/>
      <c r="EN40" s="637"/>
      <c r="EO40" s="637"/>
      <c r="EP40" s="637"/>
      <c r="EQ40" s="637"/>
      <c r="ER40" s="637"/>
      <c r="ES40" s="637"/>
      <c r="ET40" s="637"/>
      <c r="EU40" s="637"/>
    </row>
    <row r="41" spans="1:151" s="647" customFormat="1" x14ac:dyDescent="0.25">
      <c r="A41" s="653"/>
      <c r="B41" s="660" t="s">
        <v>73</v>
      </c>
      <c r="C41" s="660" t="s">
        <v>855</v>
      </c>
      <c r="D41" s="707" t="s">
        <v>1120</v>
      </c>
      <c r="E41" s="748" t="s">
        <v>772</v>
      </c>
      <c r="F41" s="698" t="s">
        <v>2576</v>
      </c>
      <c r="G41" s="660" t="s">
        <v>2446</v>
      </c>
      <c r="H41" s="661">
        <v>20</v>
      </c>
      <c r="I41" s="662">
        <v>43641</v>
      </c>
      <c r="J41" s="663"/>
      <c r="K41" s="662">
        <v>40513</v>
      </c>
      <c r="L41" s="637"/>
      <c r="M41" s="637"/>
      <c r="N41" s="637"/>
      <c r="O41" s="637"/>
      <c r="P41" s="637"/>
      <c r="Q41" s="637"/>
      <c r="R41" s="637"/>
      <c r="S41" s="637"/>
      <c r="T41" s="637"/>
      <c r="U41" s="637"/>
      <c r="V41" s="637"/>
      <c r="W41" s="637"/>
      <c r="X41" s="702" t="s">
        <v>1120</v>
      </c>
      <c r="Y41" s="747" t="s">
        <v>772</v>
      </c>
      <c r="Z41" s="637"/>
      <c r="AA41" s="637"/>
      <c r="AB41" s="637"/>
      <c r="AC41" s="637"/>
      <c r="AD41" s="637"/>
      <c r="AE41" s="637"/>
      <c r="AF41" s="637"/>
      <c r="AG41" s="637"/>
      <c r="AH41" s="637"/>
      <c r="AI41" s="637"/>
      <c r="AJ41" s="637"/>
      <c r="AK41" s="637"/>
      <c r="AL41" s="637"/>
      <c r="AM41" s="637"/>
      <c r="AN41" s="637"/>
      <c r="AO41" s="637"/>
      <c r="AP41" s="637"/>
      <c r="AQ41" s="637"/>
      <c r="AR41" s="637"/>
      <c r="AS41" s="637"/>
      <c r="AT41" s="637"/>
      <c r="AU41" s="637"/>
      <c r="AV41" s="637"/>
      <c r="AW41" s="637"/>
      <c r="AX41" s="637"/>
      <c r="AY41" s="637"/>
      <c r="AZ41" s="637"/>
      <c r="BA41" s="637"/>
      <c r="BB41" s="637"/>
      <c r="BC41" s="637"/>
      <c r="BD41" s="637"/>
      <c r="BE41" s="637"/>
      <c r="BF41" s="637"/>
      <c r="BG41" s="637"/>
      <c r="BH41" s="637"/>
      <c r="BI41" s="637"/>
      <c r="BJ41" s="637"/>
      <c r="BK41" s="637"/>
      <c r="BL41" s="637"/>
      <c r="BM41" s="637"/>
      <c r="BN41" s="637"/>
      <c r="BO41" s="637"/>
      <c r="BP41" s="637"/>
      <c r="BQ41" s="637"/>
      <c r="BR41" s="637"/>
      <c r="BS41" s="637"/>
      <c r="BT41" s="637"/>
      <c r="BU41" s="637"/>
      <c r="BV41" s="637"/>
      <c r="BW41" s="637"/>
      <c r="BX41" s="637"/>
      <c r="BY41" s="637"/>
      <c r="BZ41" s="637"/>
      <c r="CA41" s="637"/>
      <c r="CB41" s="637"/>
      <c r="CC41" s="637"/>
      <c r="CD41" s="637"/>
      <c r="CE41" s="637"/>
      <c r="CF41" s="637"/>
      <c r="CG41" s="637"/>
      <c r="CH41" s="637"/>
      <c r="CI41" s="637"/>
      <c r="CJ41" s="637"/>
      <c r="CK41" s="637"/>
      <c r="CL41" s="637"/>
      <c r="CM41" s="637"/>
      <c r="CN41" s="637"/>
      <c r="CO41" s="637"/>
      <c r="CP41" s="637"/>
      <c r="CQ41" s="637"/>
      <c r="CR41" s="637"/>
      <c r="CS41" s="637"/>
      <c r="CT41" s="637"/>
      <c r="CU41" s="637"/>
      <c r="CV41" s="637"/>
      <c r="CW41" s="637"/>
      <c r="CX41" s="637"/>
      <c r="CY41" s="637"/>
      <c r="CZ41" s="637"/>
      <c r="DA41" s="637"/>
      <c r="DB41" s="637"/>
      <c r="DC41" s="637"/>
      <c r="DD41" s="637"/>
      <c r="DE41" s="637"/>
      <c r="DF41" s="637"/>
      <c r="DG41" s="637"/>
      <c r="DH41" s="637"/>
      <c r="DI41" s="637"/>
      <c r="DJ41" s="637"/>
      <c r="DK41" s="637"/>
      <c r="DL41" s="637"/>
      <c r="DM41" s="637"/>
      <c r="DN41" s="637"/>
      <c r="DO41" s="637"/>
      <c r="DP41" s="637"/>
      <c r="DQ41" s="637"/>
      <c r="DR41" s="637"/>
      <c r="DS41" s="637"/>
      <c r="DT41" s="637"/>
      <c r="DU41" s="637"/>
      <c r="DV41" s="637"/>
      <c r="DW41" s="637"/>
      <c r="DX41" s="637"/>
      <c r="DY41" s="637"/>
      <c r="DZ41" s="637"/>
      <c r="EA41" s="637"/>
      <c r="EB41" s="637"/>
      <c r="EC41" s="637"/>
      <c r="ED41" s="637"/>
      <c r="EE41" s="637"/>
      <c r="EF41" s="637"/>
      <c r="EG41" s="637"/>
      <c r="EH41" s="637"/>
      <c r="EI41" s="637"/>
      <c r="EJ41" s="637"/>
      <c r="EK41" s="637"/>
      <c r="EL41" s="637"/>
      <c r="EM41" s="637"/>
      <c r="EN41" s="637"/>
      <c r="EO41" s="637"/>
      <c r="EP41" s="637"/>
      <c r="EQ41" s="637"/>
      <c r="ER41" s="637"/>
      <c r="ES41" s="637"/>
      <c r="ET41" s="637"/>
      <c r="EU41" s="637"/>
    </row>
    <row r="42" spans="1:151" ht="15" x14ac:dyDescent="0.25">
      <c r="A42" s="638"/>
      <c r="B42" s="640" t="s">
        <v>845</v>
      </c>
      <c r="C42" s="640" t="s">
        <v>863</v>
      </c>
      <c r="D42" s="702" t="s">
        <v>2688</v>
      </c>
      <c r="E42" s="747" t="s">
        <v>789</v>
      </c>
      <c r="F42" s="649" t="s">
        <v>2602</v>
      </c>
      <c r="G42" s="640" t="s">
        <v>869</v>
      </c>
      <c r="H42" s="652">
        <v>50</v>
      </c>
      <c r="I42" s="645">
        <v>42857</v>
      </c>
      <c r="J42" s="665"/>
      <c r="K42" s="645">
        <v>40513</v>
      </c>
      <c r="X42" s="702" t="s">
        <v>2688</v>
      </c>
      <c r="Y42" s="747" t="s">
        <v>789</v>
      </c>
    </row>
    <row r="43" spans="1:151" x14ac:dyDescent="0.25">
      <c r="A43" s="639"/>
      <c r="B43" s="640" t="s">
        <v>73</v>
      </c>
      <c r="C43" s="640" t="s">
        <v>855</v>
      </c>
      <c r="D43" s="702" t="s">
        <v>1257</v>
      </c>
      <c r="E43" s="747" t="s">
        <v>789</v>
      </c>
      <c r="F43" s="649" t="s">
        <v>864</v>
      </c>
      <c r="G43" s="678" t="s">
        <v>870</v>
      </c>
      <c r="H43" s="644">
        <v>100</v>
      </c>
      <c r="I43" s="645">
        <v>42857</v>
      </c>
      <c r="J43" s="646"/>
      <c r="K43" s="645">
        <v>40513</v>
      </c>
      <c r="X43" s="702" t="s">
        <v>1257</v>
      </c>
      <c r="Y43" s="747" t="s">
        <v>789</v>
      </c>
    </row>
    <row r="44" spans="1:151" x14ac:dyDescent="0.25">
      <c r="A44" s="639"/>
      <c r="B44" s="640" t="s">
        <v>73</v>
      </c>
      <c r="C44" s="640" t="s">
        <v>855</v>
      </c>
      <c r="D44" s="702" t="s">
        <v>1256</v>
      </c>
      <c r="E44" s="747" t="s">
        <v>789</v>
      </c>
      <c r="F44" s="649" t="s">
        <v>864</v>
      </c>
      <c r="G44" s="678" t="s">
        <v>870</v>
      </c>
      <c r="H44" s="644">
        <v>12</v>
      </c>
      <c r="I44" s="664">
        <v>42857</v>
      </c>
      <c r="J44" s="699"/>
      <c r="K44" s="645">
        <v>40513</v>
      </c>
      <c r="X44" s="702" t="s">
        <v>1256</v>
      </c>
      <c r="Y44" s="747" t="s">
        <v>789</v>
      </c>
    </row>
    <row r="45" spans="1:151" x14ac:dyDescent="0.25">
      <c r="B45" s="640" t="s">
        <v>73</v>
      </c>
      <c r="C45" s="640" t="s">
        <v>855</v>
      </c>
      <c r="D45" s="702" t="s">
        <v>1259</v>
      </c>
      <c r="E45" s="747" t="s">
        <v>789</v>
      </c>
      <c r="F45" s="649" t="s">
        <v>864</v>
      </c>
      <c r="G45" s="678" t="s">
        <v>870</v>
      </c>
      <c r="H45" s="644">
        <v>100</v>
      </c>
      <c r="I45" s="645">
        <v>42857</v>
      </c>
      <c r="J45" s="646"/>
      <c r="K45" s="645">
        <v>40513</v>
      </c>
      <c r="X45" s="702" t="s">
        <v>1259</v>
      </c>
      <c r="Y45" s="747" t="s">
        <v>789</v>
      </c>
    </row>
    <row r="46" spans="1:151" x14ac:dyDescent="0.25">
      <c r="B46" s="640" t="s">
        <v>849</v>
      </c>
      <c r="C46" s="640" t="s">
        <v>850</v>
      </c>
      <c r="D46" s="702" t="s">
        <v>1226</v>
      </c>
      <c r="E46" s="747" t="s">
        <v>774</v>
      </c>
      <c r="F46" s="649" t="s">
        <v>1219</v>
      </c>
      <c r="G46" s="643" t="s">
        <v>2464</v>
      </c>
      <c r="H46" s="644">
        <v>4</v>
      </c>
      <c r="I46" s="645">
        <v>42857</v>
      </c>
      <c r="J46" s="646"/>
      <c r="K46" s="645">
        <v>40513</v>
      </c>
      <c r="X46" s="702" t="s">
        <v>1226</v>
      </c>
      <c r="Y46" s="747" t="s">
        <v>774</v>
      </c>
    </row>
    <row r="47" spans="1:151" s="647" customFormat="1" x14ac:dyDescent="0.25">
      <c r="A47" s="639" t="s">
        <v>2571</v>
      </c>
      <c r="B47" s="640" t="s">
        <v>849</v>
      </c>
      <c r="C47" s="640" t="s">
        <v>850</v>
      </c>
      <c r="D47" s="702" t="s">
        <v>1225</v>
      </c>
      <c r="E47" s="747" t="s">
        <v>774</v>
      </c>
      <c r="F47" s="649" t="s">
        <v>1219</v>
      </c>
      <c r="G47" s="643" t="s">
        <v>2464</v>
      </c>
      <c r="H47" s="644">
        <v>5</v>
      </c>
      <c r="I47" s="645">
        <v>42857</v>
      </c>
      <c r="J47" s="646"/>
      <c r="K47" s="645">
        <v>40513</v>
      </c>
      <c r="L47" s="637"/>
      <c r="M47" s="637"/>
      <c r="N47" s="637"/>
      <c r="O47" s="637"/>
      <c r="P47" s="637"/>
      <c r="Q47" s="637"/>
      <c r="R47" s="637"/>
      <c r="S47" s="637"/>
      <c r="T47" s="637"/>
      <c r="U47" s="637"/>
      <c r="V47" s="637"/>
      <c r="W47" s="637"/>
      <c r="X47" s="702" t="s">
        <v>1225</v>
      </c>
      <c r="Y47" s="747" t="s">
        <v>774</v>
      </c>
      <c r="Z47" s="637"/>
      <c r="AA47" s="637"/>
      <c r="AB47" s="637"/>
      <c r="AC47" s="637"/>
      <c r="AD47" s="637"/>
      <c r="AE47" s="637"/>
      <c r="AF47" s="637"/>
      <c r="AG47" s="637"/>
      <c r="AH47" s="637"/>
      <c r="AI47" s="637"/>
      <c r="AJ47" s="637"/>
      <c r="AK47" s="637"/>
      <c r="AL47" s="637"/>
      <c r="AM47" s="637"/>
      <c r="AN47" s="637"/>
      <c r="AO47" s="637"/>
      <c r="AP47" s="637"/>
      <c r="AQ47" s="637"/>
      <c r="AR47" s="637"/>
      <c r="AS47" s="637"/>
      <c r="AT47" s="637"/>
      <c r="AU47" s="637"/>
      <c r="AV47" s="637"/>
      <c r="AW47" s="637"/>
      <c r="AX47" s="637"/>
      <c r="AY47" s="637"/>
      <c r="AZ47" s="637"/>
      <c r="BA47" s="637"/>
      <c r="BB47" s="637"/>
      <c r="BC47" s="637"/>
      <c r="BD47" s="637"/>
      <c r="BE47" s="637"/>
      <c r="BF47" s="637"/>
      <c r="BG47" s="637"/>
      <c r="BH47" s="637"/>
      <c r="BI47" s="637"/>
      <c r="BJ47" s="637"/>
      <c r="BK47" s="637"/>
      <c r="BL47" s="637"/>
      <c r="BM47" s="637"/>
      <c r="BN47" s="637"/>
      <c r="BO47" s="637"/>
      <c r="BP47" s="637"/>
      <c r="BQ47" s="637"/>
      <c r="BR47" s="637"/>
      <c r="BS47" s="637"/>
      <c r="BT47" s="637"/>
      <c r="BU47" s="637"/>
      <c r="BV47" s="637"/>
      <c r="BW47" s="637"/>
      <c r="BX47" s="637"/>
      <c r="BY47" s="637"/>
      <c r="BZ47" s="637"/>
      <c r="CA47" s="637"/>
      <c r="CB47" s="637"/>
      <c r="CC47" s="637"/>
      <c r="CD47" s="637"/>
      <c r="CE47" s="637"/>
      <c r="CF47" s="637"/>
      <c r="CG47" s="637"/>
      <c r="CH47" s="637"/>
      <c r="CI47" s="637"/>
      <c r="CJ47" s="637"/>
      <c r="CK47" s="637"/>
      <c r="CL47" s="637"/>
      <c r="CM47" s="637"/>
      <c r="CN47" s="637"/>
      <c r="CO47" s="637"/>
      <c r="CP47" s="637"/>
      <c r="CQ47" s="637"/>
      <c r="CR47" s="637"/>
      <c r="CS47" s="637"/>
      <c r="CT47" s="637"/>
      <c r="CU47" s="637"/>
      <c r="CV47" s="637"/>
      <c r="CW47" s="637"/>
      <c r="CX47" s="637"/>
      <c r="CY47" s="637"/>
      <c r="CZ47" s="637"/>
      <c r="DA47" s="637"/>
      <c r="DB47" s="637"/>
      <c r="DC47" s="637"/>
      <c r="DD47" s="637"/>
      <c r="DE47" s="637"/>
      <c r="DF47" s="637"/>
      <c r="DG47" s="637"/>
      <c r="DH47" s="637"/>
      <c r="DI47" s="637"/>
      <c r="DJ47" s="637"/>
      <c r="DK47" s="637"/>
      <c r="DL47" s="637"/>
      <c r="DM47" s="637"/>
      <c r="DN47" s="637"/>
      <c r="DO47" s="637"/>
      <c r="DP47" s="637"/>
      <c r="DQ47" s="637"/>
      <c r="DR47" s="637"/>
      <c r="DS47" s="637"/>
      <c r="DT47" s="637"/>
      <c r="DU47" s="637"/>
      <c r="DV47" s="637"/>
      <c r="DW47" s="637"/>
      <c r="DX47" s="637"/>
      <c r="DY47" s="637"/>
      <c r="DZ47" s="637"/>
      <c r="EA47" s="637"/>
      <c r="EB47" s="637"/>
      <c r="EC47" s="637"/>
      <c r="ED47" s="637"/>
      <c r="EE47" s="637"/>
      <c r="EF47" s="637"/>
      <c r="EG47" s="637"/>
      <c r="EH47" s="637"/>
      <c r="EI47" s="637"/>
      <c r="EJ47" s="637"/>
      <c r="EK47" s="637"/>
      <c r="EL47" s="637"/>
      <c r="EM47" s="637"/>
      <c r="EN47" s="637"/>
      <c r="EO47" s="637"/>
      <c r="EP47" s="637"/>
      <c r="EQ47" s="637"/>
      <c r="ER47" s="637"/>
      <c r="ES47" s="637"/>
      <c r="ET47" s="637"/>
      <c r="EU47" s="637"/>
    </row>
    <row r="48" spans="1:151" x14ac:dyDescent="0.25">
      <c r="B48" s="640" t="s">
        <v>917</v>
      </c>
      <c r="C48" s="640" t="s">
        <v>2612</v>
      </c>
      <c r="D48" s="702" t="s">
        <v>2613</v>
      </c>
      <c r="E48" s="747" t="s">
        <v>1024</v>
      </c>
      <c r="F48" s="649" t="s">
        <v>2614</v>
      </c>
      <c r="G48" s="643" t="s">
        <v>2447</v>
      </c>
      <c r="H48" s="644">
        <v>35</v>
      </c>
      <c r="I48" s="651">
        <v>42857</v>
      </c>
      <c r="J48" s="646"/>
      <c r="K48" s="679"/>
      <c r="X48" s="702" t="s">
        <v>2613</v>
      </c>
      <c r="Y48" s="747" t="s">
        <v>1024</v>
      </c>
    </row>
    <row r="49" spans="1:151" s="647" customFormat="1" x14ac:dyDescent="0.25">
      <c r="A49" s="658"/>
      <c r="B49" s="640" t="s">
        <v>917</v>
      </c>
      <c r="C49" s="640" t="s">
        <v>2612</v>
      </c>
      <c r="D49" s="702" t="s">
        <v>2615</v>
      </c>
      <c r="E49" s="747" t="s">
        <v>1024</v>
      </c>
      <c r="F49" s="649" t="s">
        <v>2614</v>
      </c>
      <c r="G49" s="643" t="s">
        <v>2447</v>
      </c>
      <c r="H49" s="644">
        <v>25</v>
      </c>
      <c r="I49" s="651">
        <v>42857</v>
      </c>
      <c r="J49" s="646"/>
      <c r="K49" s="679"/>
      <c r="L49" s="637"/>
      <c r="M49" s="637"/>
      <c r="N49" s="637"/>
      <c r="O49" s="637"/>
      <c r="P49" s="637"/>
      <c r="Q49" s="637"/>
      <c r="R49" s="637"/>
      <c r="S49" s="637"/>
      <c r="T49" s="637"/>
      <c r="U49" s="637"/>
      <c r="V49" s="637"/>
      <c r="W49" s="637"/>
      <c r="X49" s="702" t="s">
        <v>2615</v>
      </c>
      <c r="Y49" s="747" t="s">
        <v>1024</v>
      </c>
      <c r="Z49" s="637"/>
      <c r="AA49" s="637"/>
      <c r="AB49" s="637"/>
      <c r="AC49" s="637"/>
      <c r="AD49" s="637"/>
      <c r="AE49" s="637"/>
      <c r="AF49" s="637"/>
      <c r="AG49" s="637"/>
      <c r="AH49" s="637"/>
      <c r="AI49" s="637"/>
      <c r="AJ49" s="637"/>
      <c r="AK49" s="637"/>
      <c r="AL49" s="637"/>
      <c r="AM49" s="637"/>
      <c r="AN49" s="637"/>
      <c r="AO49" s="637"/>
      <c r="AP49" s="637"/>
      <c r="AQ49" s="637"/>
      <c r="AR49" s="637"/>
      <c r="AS49" s="637"/>
      <c r="AT49" s="637"/>
      <c r="AU49" s="637"/>
      <c r="AV49" s="637"/>
      <c r="AW49" s="637"/>
      <c r="AX49" s="637"/>
      <c r="AY49" s="637"/>
      <c r="AZ49" s="637"/>
      <c r="BA49" s="637"/>
      <c r="BB49" s="637"/>
      <c r="BC49" s="637"/>
      <c r="BD49" s="637"/>
      <c r="BE49" s="637"/>
      <c r="BF49" s="637"/>
      <c r="BG49" s="637"/>
      <c r="BH49" s="637"/>
      <c r="BI49" s="637"/>
      <c r="BJ49" s="637"/>
      <c r="BK49" s="637"/>
      <c r="BL49" s="637"/>
      <c r="BM49" s="637"/>
      <c r="BN49" s="637"/>
      <c r="BO49" s="637"/>
      <c r="BP49" s="637"/>
      <c r="BQ49" s="637"/>
      <c r="BR49" s="637"/>
      <c r="BS49" s="637"/>
      <c r="BT49" s="637"/>
      <c r="BU49" s="637"/>
      <c r="BV49" s="637"/>
      <c r="BW49" s="637"/>
      <c r="BX49" s="637"/>
      <c r="BY49" s="637"/>
      <c r="BZ49" s="637"/>
      <c r="CA49" s="637"/>
      <c r="CB49" s="637"/>
      <c r="CC49" s="637"/>
      <c r="CD49" s="637"/>
      <c r="CE49" s="637"/>
      <c r="CF49" s="637"/>
      <c r="CG49" s="637"/>
      <c r="CH49" s="637"/>
      <c r="CI49" s="637"/>
      <c r="CJ49" s="637"/>
      <c r="CK49" s="637"/>
      <c r="CL49" s="637"/>
      <c r="CM49" s="637"/>
      <c r="CN49" s="637"/>
      <c r="CO49" s="637"/>
      <c r="CP49" s="637"/>
      <c r="CQ49" s="637"/>
      <c r="CR49" s="637"/>
      <c r="CS49" s="637"/>
      <c r="CT49" s="637"/>
      <c r="CU49" s="637"/>
      <c r="CV49" s="637"/>
      <c r="CW49" s="637"/>
      <c r="CX49" s="637"/>
      <c r="CY49" s="637"/>
      <c r="CZ49" s="637"/>
      <c r="DA49" s="637"/>
      <c r="DB49" s="637"/>
      <c r="DC49" s="637"/>
      <c r="DD49" s="637"/>
      <c r="DE49" s="637"/>
      <c r="DF49" s="637"/>
      <c r="DG49" s="637"/>
      <c r="DH49" s="637"/>
      <c r="DI49" s="637"/>
      <c r="DJ49" s="637"/>
      <c r="DK49" s="637"/>
      <c r="DL49" s="637"/>
      <c r="DM49" s="637"/>
      <c r="DN49" s="637"/>
      <c r="DO49" s="637"/>
      <c r="DP49" s="637"/>
      <c r="DQ49" s="637"/>
      <c r="DR49" s="637"/>
      <c r="DS49" s="637"/>
      <c r="DT49" s="637"/>
      <c r="DU49" s="637"/>
      <c r="DV49" s="637"/>
      <c r="DW49" s="637"/>
      <c r="DX49" s="637"/>
      <c r="DY49" s="637"/>
      <c r="DZ49" s="637"/>
      <c r="EA49" s="637"/>
      <c r="EB49" s="637"/>
      <c r="EC49" s="637"/>
      <c r="ED49" s="637"/>
      <c r="EE49" s="637"/>
      <c r="EF49" s="637"/>
      <c r="EG49" s="637"/>
      <c r="EH49" s="637"/>
      <c r="EI49" s="637"/>
      <c r="EJ49" s="637"/>
      <c r="EK49" s="637"/>
      <c r="EL49" s="637"/>
      <c r="EM49" s="637"/>
      <c r="EN49" s="637"/>
      <c r="EO49" s="637"/>
      <c r="EP49" s="637"/>
      <c r="EQ49" s="637"/>
      <c r="ER49" s="637"/>
      <c r="ES49" s="637"/>
      <c r="ET49" s="637"/>
      <c r="EU49" s="637"/>
    </row>
    <row r="50" spans="1:151" s="647" customFormat="1" x14ac:dyDescent="0.25">
      <c r="A50" s="638"/>
      <c r="B50" s="640" t="s">
        <v>845</v>
      </c>
      <c r="C50" s="640" t="s">
        <v>846</v>
      </c>
      <c r="D50" s="705" t="s">
        <v>1112</v>
      </c>
      <c r="E50" s="641" t="s">
        <v>774</v>
      </c>
      <c r="F50" s="642" t="s">
        <v>2572</v>
      </c>
      <c r="G50" s="643" t="s">
        <v>2573</v>
      </c>
      <c r="H50" s="644">
        <v>200</v>
      </c>
      <c r="I50" s="645">
        <v>43641</v>
      </c>
      <c r="J50" s="646">
        <v>0.11</v>
      </c>
      <c r="K50" s="645">
        <v>42826</v>
      </c>
      <c r="L50" s="637"/>
      <c r="M50" s="637"/>
      <c r="N50" s="637"/>
      <c r="O50" s="637"/>
      <c r="P50" s="637"/>
      <c r="Q50" s="637"/>
      <c r="R50" s="637"/>
      <c r="S50" s="637"/>
      <c r="T50" s="637"/>
      <c r="U50" s="637"/>
      <c r="V50" s="637"/>
      <c r="W50" s="637"/>
      <c r="X50" s="705" t="s">
        <v>1112</v>
      </c>
      <c r="Y50" s="641" t="s">
        <v>774</v>
      </c>
      <c r="Z50" s="637"/>
      <c r="AA50" s="637"/>
      <c r="AB50" s="637"/>
      <c r="AC50" s="637"/>
      <c r="AD50" s="637"/>
      <c r="AE50" s="637"/>
      <c r="AF50" s="637"/>
      <c r="AG50" s="637"/>
      <c r="AH50" s="637"/>
      <c r="AI50" s="637"/>
      <c r="AJ50" s="637"/>
      <c r="AK50" s="637"/>
      <c r="AL50" s="637"/>
      <c r="AM50" s="637"/>
      <c r="AN50" s="637"/>
      <c r="AO50" s="637"/>
      <c r="AP50" s="637"/>
      <c r="AQ50" s="637"/>
      <c r="AR50" s="637"/>
      <c r="AS50" s="637"/>
      <c r="AT50" s="637"/>
      <c r="AU50" s="637"/>
      <c r="AV50" s="637"/>
      <c r="AW50" s="637"/>
      <c r="AX50" s="637"/>
      <c r="AY50" s="637"/>
      <c r="AZ50" s="637"/>
      <c r="BA50" s="637"/>
      <c r="BB50" s="637"/>
      <c r="BC50" s="637"/>
      <c r="BD50" s="637"/>
      <c r="BE50" s="637"/>
      <c r="BF50" s="637"/>
      <c r="BG50" s="637"/>
      <c r="BH50" s="637"/>
      <c r="BI50" s="637"/>
      <c r="BJ50" s="637"/>
      <c r="BK50" s="637"/>
      <c r="BL50" s="637"/>
      <c r="BM50" s="637"/>
      <c r="BN50" s="637"/>
      <c r="BO50" s="637"/>
      <c r="BP50" s="637"/>
      <c r="BQ50" s="637"/>
      <c r="BR50" s="637"/>
      <c r="BS50" s="637"/>
      <c r="BT50" s="637"/>
      <c r="BU50" s="637"/>
      <c r="BV50" s="637"/>
      <c r="BW50" s="637"/>
      <c r="BX50" s="637"/>
      <c r="BY50" s="637"/>
      <c r="BZ50" s="637"/>
      <c r="CA50" s="637"/>
      <c r="CB50" s="637"/>
      <c r="CC50" s="637"/>
      <c r="CD50" s="637"/>
      <c r="CE50" s="637"/>
      <c r="CF50" s="637"/>
      <c r="CG50" s="637"/>
      <c r="CH50" s="637"/>
      <c r="CI50" s="637"/>
      <c r="CJ50" s="637"/>
      <c r="CK50" s="637"/>
      <c r="CL50" s="637"/>
      <c r="CM50" s="637"/>
      <c r="CN50" s="637"/>
      <c r="CO50" s="637"/>
      <c r="CP50" s="637"/>
      <c r="CQ50" s="637"/>
      <c r="CR50" s="637"/>
      <c r="CS50" s="637"/>
      <c r="CT50" s="637"/>
      <c r="CU50" s="637"/>
      <c r="CV50" s="637"/>
      <c r="CW50" s="637"/>
      <c r="CX50" s="637"/>
      <c r="CY50" s="637"/>
      <c r="CZ50" s="637"/>
      <c r="DA50" s="637"/>
      <c r="DB50" s="637"/>
      <c r="DC50" s="637"/>
      <c r="DD50" s="637"/>
      <c r="DE50" s="637"/>
      <c r="DF50" s="637"/>
      <c r="DG50" s="637"/>
      <c r="DH50" s="637"/>
      <c r="DI50" s="637"/>
      <c r="DJ50" s="637"/>
      <c r="DK50" s="637"/>
      <c r="DL50" s="637"/>
      <c r="DM50" s="637"/>
      <c r="DN50" s="637"/>
      <c r="DO50" s="637"/>
      <c r="DP50" s="637"/>
      <c r="DQ50" s="637"/>
      <c r="DR50" s="637"/>
      <c r="DS50" s="637"/>
      <c r="DT50" s="637"/>
      <c r="DU50" s="637"/>
      <c r="DV50" s="637"/>
      <c r="DW50" s="637"/>
      <c r="DX50" s="637"/>
      <c r="DY50" s="637"/>
      <c r="DZ50" s="637"/>
      <c r="EA50" s="637"/>
      <c r="EB50" s="637"/>
      <c r="EC50" s="637"/>
      <c r="ED50" s="637"/>
      <c r="EE50" s="637"/>
      <c r="EF50" s="637"/>
      <c r="EG50" s="637"/>
      <c r="EH50" s="637"/>
      <c r="EI50" s="637"/>
      <c r="EJ50" s="637"/>
      <c r="EK50" s="637"/>
      <c r="EL50" s="637"/>
      <c r="EM50" s="637"/>
      <c r="EN50" s="637"/>
      <c r="EO50" s="637"/>
      <c r="EP50" s="637"/>
      <c r="EQ50" s="637"/>
      <c r="ER50" s="637"/>
      <c r="ES50" s="637"/>
      <c r="ET50" s="637"/>
      <c r="EU50" s="637"/>
    </row>
    <row r="51" spans="1:151" s="647" customFormat="1" ht="25.5" x14ac:dyDescent="0.25">
      <c r="A51" s="653"/>
      <c r="B51" s="640" t="s">
        <v>845</v>
      </c>
      <c r="C51" s="640" t="s">
        <v>846</v>
      </c>
      <c r="D51" s="705" t="s">
        <v>2598</v>
      </c>
      <c r="E51" s="747" t="s">
        <v>774</v>
      </c>
      <c r="F51" s="649" t="s">
        <v>2596</v>
      </c>
      <c r="G51" s="640" t="s">
        <v>2443</v>
      </c>
      <c r="H51" s="644">
        <v>144</v>
      </c>
      <c r="I51" s="645">
        <v>42857</v>
      </c>
      <c r="J51" s="409"/>
      <c r="K51" s="645">
        <v>40513</v>
      </c>
      <c r="L51" s="637"/>
      <c r="M51" s="637"/>
      <c r="N51" s="637"/>
      <c r="O51" s="637"/>
      <c r="P51" s="637"/>
      <c r="Q51" s="637"/>
      <c r="R51" s="637"/>
      <c r="S51" s="637"/>
      <c r="T51" s="637"/>
      <c r="U51" s="637"/>
      <c r="V51" s="637"/>
      <c r="W51" s="637"/>
      <c r="X51" s="705" t="s">
        <v>2598</v>
      </c>
      <c r="Y51" s="747" t="s">
        <v>774</v>
      </c>
      <c r="Z51" s="637"/>
      <c r="AA51" s="637"/>
      <c r="AB51" s="637"/>
      <c r="AC51" s="637"/>
      <c r="AD51" s="637"/>
      <c r="AE51" s="637"/>
      <c r="AF51" s="637"/>
      <c r="AG51" s="637"/>
      <c r="AH51" s="637"/>
      <c r="AI51" s="637"/>
      <c r="AJ51" s="637"/>
      <c r="AK51" s="637"/>
      <c r="AL51" s="637"/>
      <c r="AM51" s="637"/>
      <c r="AN51" s="637"/>
      <c r="AO51" s="637"/>
      <c r="AP51" s="637"/>
      <c r="AQ51" s="637"/>
      <c r="AR51" s="637"/>
      <c r="AS51" s="637"/>
      <c r="AT51" s="637"/>
      <c r="AU51" s="637"/>
      <c r="AV51" s="637"/>
      <c r="AW51" s="637"/>
      <c r="AX51" s="637"/>
      <c r="AY51" s="637"/>
      <c r="AZ51" s="637"/>
      <c r="BA51" s="637"/>
      <c r="BB51" s="637"/>
      <c r="BC51" s="637"/>
      <c r="BD51" s="637"/>
      <c r="BE51" s="637"/>
      <c r="BF51" s="637"/>
      <c r="BG51" s="637"/>
      <c r="BH51" s="637"/>
      <c r="BI51" s="637"/>
      <c r="BJ51" s="637"/>
      <c r="BK51" s="637"/>
      <c r="BL51" s="637"/>
      <c r="BM51" s="637"/>
      <c r="BN51" s="637"/>
      <c r="BO51" s="637"/>
      <c r="BP51" s="637"/>
      <c r="BQ51" s="637"/>
      <c r="BR51" s="637"/>
      <c r="BS51" s="637"/>
      <c r="BT51" s="637"/>
      <c r="BU51" s="637"/>
      <c r="BV51" s="637"/>
      <c r="BW51" s="637"/>
      <c r="BX51" s="637"/>
      <c r="BY51" s="637"/>
      <c r="BZ51" s="637"/>
      <c r="CA51" s="637"/>
      <c r="CB51" s="637"/>
      <c r="CC51" s="637"/>
      <c r="CD51" s="637"/>
      <c r="CE51" s="637"/>
      <c r="CF51" s="637"/>
      <c r="CG51" s="637"/>
      <c r="CH51" s="637"/>
      <c r="CI51" s="637"/>
      <c r="CJ51" s="637"/>
      <c r="CK51" s="637"/>
      <c r="CL51" s="637"/>
      <c r="CM51" s="637"/>
      <c r="CN51" s="637"/>
      <c r="CO51" s="637"/>
      <c r="CP51" s="637"/>
      <c r="CQ51" s="637"/>
      <c r="CR51" s="637"/>
      <c r="CS51" s="637"/>
      <c r="CT51" s="637"/>
      <c r="CU51" s="637"/>
      <c r="CV51" s="637"/>
      <c r="CW51" s="637"/>
      <c r="CX51" s="637"/>
      <c r="CY51" s="637"/>
      <c r="CZ51" s="637"/>
      <c r="DA51" s="637"/>
      <c r="DB51" s="637"/>
      <c r="DC51" s="637"/>
      <c r="DD51" s="637"/>
      <c r="DE51" s="637"/>
      <c r="DF51" s="637"/>
      <c r="DG51" s="637"/>
      <c r="DH51" s="637"/>
      <c r="DI51" s="637"/>
      <c r="DJ51" s="637"/>
      <c r="DK51" s="637"/>
      <c r="DL51" s="637"/>
      <c r="DM51" s="637"/>
      <c r="DN51" s="637"/>
      <c r="DO51" s="637"/>
      <c r="DP51" s="637"/>
      <c r="DQ51" s="637"/>
      <c r="DR51" s="637"/>
      <c r="DS51" s="637"/>
      <c r="DT51" s="637"/>
      <c r="DU51" s="637"/>
      <c r="DV51" s="637"/>
      <c r="DW51" s="637"/>
      <c r="DX51" s="637"/>
      <c r="DY51" s="637"/>
      <c r="DZ51" s="637"/>
      <c r="EA51" s="637"/>
      <c r="EB51" s="637"/>
      <c r="EC51" s="637"/>
      <c r="ED51" s="637"/>
      <c r="EE51" s="637"/>
      <c r="EF51" s="637"/>
      <c r="EG51" s="637"/>
      <c r="EH51" s="637"/>
      <c r="EI51" s="637"/>
      <c r="EJ51" s="637"/>
      <c r="EK51" s="637"/>
      <c r="EL51" s="637"/>
      <c r="EM51" s="637"/>
      <c r="EN51" s="637"/>
      <c r="EO51" s="637"/>
      <c r="EP51" s="637"/>
      <c r="EQ51" s="637"/>
      <c r="ER51" s="637"/>
      <c r="ES51" s="637"/>
      <c r="ET51" s="637"/>
      <c r="EU51" s="637"/>
    </row>
    <row r="52" spans="1:151" s="647" customFormat="1" ht="25.5" x14ac:dyDescent="0.25">
      <c r="A52" s="639" t="s">
        <v>2571</v>
      </c>
      <c r="B52" s="640" t="s">
        <v>845</v>
      </c>
      <c r="C52" s="640" t="s">
        <v>846</v>
      </c>
      <c r="D52" s="705" t="s">
        <v>1200</v>
      </c>
      <c r="E52" s="747" t="s">
        <v>774</v>
      </c>
      <c r="F52" s="649" t="s">
        <v>1198</v>
      </c>
      <c r="G52" s="640" t="s">
        <v>2443</v>
      </c>
      <c r="H52" s="644">
        <v>150</v>
      </c>
      <c r="I52" s="645">
        <v>42857</v>
      </c>
      <c r="J52" s="650"/>
      <c r="K52" s="645">
        <v>40513</v>
      </c>
      <c r="L52" s="637"/>
      <c r="M52" s="637"/>
      <c r="N52" s="637"/>
      <c r="O52" s="637"/>
      <c r="P52" s="637"/>
      <c r="Q52" s="637"/>
      <c r="R52" s="637"/>
      <c r="S52" s="637"/>
      <c r="T52" s="637"/>
      <c r="U52" s="637"/>
      <c r="V52" s="637"/>
      <c r="W52" s="637"/>
      <c r="X52" s="705" t="s">
        <v>1200</v>
      </c>
      <c r="Y52" s="747" t="s">
        <v>774</v>
      </c>
      <c r="Z52" s="637"/>
      <c r="AA52" s="637"/>
      <c r="AB52" s="637"/>
      <c r="AC52" s="637"/>
      <c r="AD52" s="637"/>
      <c r="AE52" s="637"/>
      <c r="AF52" s="637"/>
      <c r="AG52" s="637"/>
      <c r="AH52" s="637"/>
      <c r="AI52" s="637"/>
      <c r="AJ52" s="637"/>
      <c r="AK52" s="637"/>
      <c r="AL52" s="637"/>
      <c r="AM52" s="637"/>
      <c r="AN52" s="637"/>
      <c r="AO52" s="637"/>
      <c r="AP52" s="637"/>
      <c r="AQ52" s="637"/>
      <c r="AR52" s="637"/>
      <c r="AS52" s="637"/>
      <c r="AT52" s="637"/>
      <c r="AU52" s="637"/>
      <c r="AV52" s="637"/>
      <c r="AW52" s="637"/>
      <c r="AX52" s="637"/>
      <c r="AY52" s="637"/>
      <c r="AZ52" s="637"/>
      <c r="BA52" s="637"/>
      <c r="BB52" s="637"/>
      <c r="BC52" s="637"/>
      <c r="BD52" s="637"/>
      <c r="BE52" s="637"/>
      <c r="BF52" s="637"/>
      <c r="BG52" s="637"/>
      <c r="BH52" s="637"/>
      <c r="BI52" s="637"/>
      <c r="BJ52" s="637"/>
      <c r="BK52" s="637"/>
      <c r="BL52" s="637"/>
      <c r="BM52" s="637"/>
      <c r="BN52" s="637"/>
      <c r="BO52" s="637"/>
      <c r="BP52" s="637"/>
      <c r="BQ52" s="637"/>
      <c r="BR52" s="637"/>
      <c r="BS52" s="637"/>
      <c r="BT52" s="637"/>
      <c r="BU52" s="637"/>
      <c r="BV52" s="637"/>
      <c r="BW52" s="637"/>
      <c r="BX52" s="637"/>
      <c r="BY52" s="637"/>
      <c r="BZ52" s="637"/>
      <c r="CA52" s="637"/>
      <c r="CB52" s="637"/>
      <c r="CC52" s="637"/>
      <c r="CD52" s="637"/>
      <c r="CE52" s="637"/>
      <c r="CF52" s="637"/>
      <c r="CG52" s="637"/>
      <c r="CH52" s="637"/>
      <c r="CI52" s="637"/>
      <c r="CJ52" s="637"/>
      <c r="CK52" s="637"/>
      <c r="CL52" s="637"/>
      <c r="CM52" s="637"/>
      <c r="CN52" s="637"/>
      <c r="CO52" s="637"/>
      <c r="CP52" s="637"/>
      <c r="CQ52" s="637"/>
      <c r="CR52" s="637"/>
      <c r="CS52" s="637"/>
      <c r="CT52" s="637"/>
      <c r="CU52" s="637"/>
      <c r="CV52" s="637"/>
      <c r="CW52" s="637"/>
      <c r="CX52" s="637"/>
      <c r="CY52" s="637"/>
      <c r="CZ52" s="637"/>
      <c r="DA52" s="637"/>
      <c r="DB52" s="637"/>
      <c r="DC52" s="637"/>
      <c r="DD52" s="637"/>
      <c r="DE52" s="637"/>
      <c r="DF52" s="637"/>
      <c r="DG52" s="637"/>
      <c r="DH52" s="637"/>
      <c r="DI52" s="637"/>
      <c r="DJ52" s="637"/>
      <c r="DK52" s="637"/>
      <c r="DL52" s="637"/>
      <c r="DM52" s="637"/>
      <c r="DN52" s="637"/>
      <c r="DO52" s="637"/>
      <c r="DP52" s="637"/>
      <c r="DQ52" s="637"/>
      <c r="DR52" s="637"/>
      <c r="DS52" s="637"/>
      <c r="DT52" s="637"/>
      <c r="DU52" s="637"/>
      <c r="DV52" s="637"/>
      <c r="DW52" s="637"/>
      <c r="DX52" s="637"/>
      <c r="DY52" s="637"/>
      <c r="DZ52" s="637"/>
      <c r="EA52" s="637"/>
      <c r="EB52" s="637"/>
      <c r="EC52" s="637"/>
      <c r="ED52" s="637"/>
      <c r="EE52" s="637"/>
      <c r="EF52" s="637"/>
      <c r="EG52" s="637"/>
      <c r="EH52" s="637"/>
      <c r="EI52" s="637"/>
      <c r="EJ52" s="637"/>
      <c r="EK52" s="637"/>
      <c r="EL52" s="637"/>
      <c r="EM52" s="637"/>
      <c r="EN52" s="637"/>
      <c r="EO52" s="637"/>
      <c r="EP52" s="637"/>
      <c r="EQ52" s="637"/>
      <c r="ER52" s="637"/>
      <c r="ES52" s="637"/>
      <c r="ET52" s="637"/>
      <c r="EU52" s="637"/>
    </row>
    <row r="53" spans="1:151" s="647" customFormat="1" ht="25.5" x14ac:dyDescent="0.25">
      <c r="A53" s="658" t="s">
        <v>2571</v>
      </c>
      <c r="B53" s="640" t="s">
        <v>845</v>
      </c>
      <c r="C53" s="640" t="s">
        <v>846</v>
      </c>
      <c r="D53" s="705" t="s">
        <v>2597</v>
      </c>
      <c r="E53" s="747" t="s">
        <v>774</v>
      </c>
      <c r="F53" s="649" t="s">
        <v>2596</v>
      </c>
      <c r="G53" s="640" t="s">
        <v>2443</v>
      </c>
      <c r="H53" s="644">
        <v>120</v>
      </c>
      <c r="I53" s="645">
        <v>42857</v>
      </c>
      <c r="J53" s="409"/>
      <c r="K53" s="645">
        <v>40513</v>
      </c>
      <c r="L53" s="637"/>
      <c r="M53" s="637"/>
      <c r="N53" s="637"/>
      <c r="O53" s="637"/>
      <c r="P53" s="637"/>
      <c r="Q53" s="637"/>
      <c r="R53" s="637"/>
      <c r="S53" s="637"/>
      <c r="T53" s="637"/>
      <c r="U53" s="637"/>
      <c r="V53" s="637"/>
      <c r="W53" s="637"/>
      <c r="X53" s="705" t="s">
        <v>2597</v>
      </c>
      <c r="Y53" s="747" t="s">
        <v>774</v>
      </c>
      <c r="Z53" s="637"/>
      <c r="AA53" s="637"/>
      <c r="AB53" s="637"/>
      <c r="AC53" s="637"/>
      <c r="AD53" s="637"/>
      <c r="AE53" s="637"/>
      <c r="AF53" s="637"/>
      <c r="AG53" s="637"/>
      <c r="AH53" s="637"/>
      <c r="AI53" s="637"/>
      <c r="AJ53" s="637"/>
      <c r="AK53" s="637"/>
      <c r="AL53" s="637"/>
      <c r="AM53" s="637"/>
      <c r="AN53" s="637"/>
      <c r="AO53" s="637"/>
      <c r="AP53" s="637"/>
      <c r="AQ53" s="637"/>
      <c r="AR53" s="637"/>
      <c r="AS53" s="637"/>
      <c r="AT53" s="637"/>
      <c r="AU53" s="637"/>
      <c r="AV53" s="637"/>
      <c r="AW53" s="637"/>
      <c r="AX53" s="637"/>
      <c r="AY53" s="637"/>
      <c r="AZ53" s="637"/>
      <c r="BA53" s="637"/>
      <c r="BB53" s="637"/>
      <c r="BC53" s="637"/>
      <c r="BD53" s="637"/>
      <c r="BE53" s="637"/>
      <c r="BF53" s="637"/>
      <c r="BG53" s="637"/>
      <c r="BH53" s="637"/>
      <c r="BI53" s="637"/>
      <c r="BJ53" s="637"/>
      <c r="BK53" s="637"/>
      <c r="BL53" s="637"/>
      <c r="BM53" s="637"/>
      <c r="BN53" s="637"/>
      <c r="BO53" s="637"/>
      <c r="BP53" s="637"/>
      <c r="BQ53" s="637"/>
      <c r="BR53" s="637"/>
      <c r="BS53" s="637"/>
      <c r="BT53" s="637"/>
      <c r="BU53" s="637"/>
      <c r="BV53" s="637"/>
      <c r="BW53" s="637"/>
      <c r="BX53" s="637"/>
      <c r="BY53" s="637"/>
      <c r="BZ53" s="637"/>
      <c r="CA53" s="637"/>
      <c r="CB53" s="637"/>
      <c r="CC53" s="637"/>
      <c r="CD53" s="637"/>
      <c r="CE53" s="637"/>
      <c r="CF53" s="637"/>
      <c r="CG53" s="637"/>
      <c r="CH53" s="637"/>
      <c r="CI53" s="637"/>
      <c r="CJ53" s="637"/>
      <c r="CK53" s="637"/>
      <c r="CL53" s="637"/>
      <c r="CM53" s="637"/>
      <c r="CN53" s="637"/>
      <c r="CO53" s="637"/>
      <c r="CP53" s="637"/>
      <c r="CQ53" s="637"/>
      <c r="CR53" s="637"/>
      <c r="CS53" s="637"/>
      <c r="CT53" s="637"/>
      <c r="CU53" s="637"/>
      <c r="CV53" s="637"/>
      <c r="CW53" s="637"/>
      <c r="CX53" s="637"/>
      <c r="CY53" s="637"/>
      <c r="CZ53" s="637"/>
      <c r="DA53" s="637"/>
      <c r="DB53" s="637"/>
      <c r="DC53" s="637"/>
      <c r="DD53" s="637"/>
      <c r="DE53" s="637"/>
      <c r="DF53" s="637"/>
      <c r="DG53" s="637"/>
      <c r="DH53" s="637"/>
      <c r="DI53" s="637"/>
      <c r="DJ53" s="637"/>
      <c r="DK53" s="637"/>
      <c r="DL53" s="637"/>
      <c r="DM53" s="637"/>
      <c r="DN53" s="637"/>
      <c r="DO53" s="637"/>
      <c r="DP53" s="637"/>
      <c r="DQ53" s="637"/>
      <c r="DR53" s="637"/>
      <c r="DS53" s="637"/>
      <c r="DT53" s="637"/>
      <c r="DU53" s="637"/>
      <c r="DV53" s="637"/>
      <c r="DW53" s="637"/>
      <c r="DX53" s="637"/>
      <c r="DY53" s="637"/>
      <c r="DZ53" s="637"/>
      <c r="EA53" s="637"/>
      <c r="EB53" s="637"/>
      <c r="EC53" s="637"/>
      <c r="ED53" s="637"/>
      <c r="EE53" s="637"/>
      <c r="EF53" s="637"/>
      <c r="EG53" s="637"/>
      <c r="EH53" s="637"/>
      <c r="EI53" s="637"/>
      <c r="EJ53" s="637"/>
      <c r="EK53" s="637"/>
      <c r="EL53" s="637"/>
      <c r="EM53" s="637"/>
      <c r="EN53" s="637"/>
      <c r="EO53" s="637"/>
      <c r="EP53" s="637"/>
      <c r="EQ53" s="637"/>
      <c r="ER53" s="637"/>
      <c r="ES53" s="637"/>
      <c r="ET53" s="637"/>
      <c r="EU53" s="637"/>
    </row>
    <row r="54" spans="1:151" s="647" customFormat="1" ht="25.5" x14ac:dyDescent="0.25">
      <c r="A54" s="639" t="s">
        <v>2571</v>
      </c>
      <c r="B54" s="640" t="s">
        <v>845</v>
      </c>
      <c r="C54" s="640" t="s">
        <v>846</v>
      </c>
      <c r="D54" s="705" t="s">
        <v>1201</v>
      </c>
      <c r="E54" s="747" t="s">
        <v>774</v>
      </c>
      <c r="F54" s="649" t="s">
        <v>1198</v>
      </c>
      <c r="G54" s="640" t="s">
        <v>2443</v>
      </c>
      <c r="H54" s="644">
        <v>210</v>
      </c>
      <c r="I54" s="645">
        <v>42857</v>
      </c>
      <c r="J54" s="646"/>
      <c r="K54" s="645">
        <v>40513</v>
      </c>
      <c r="L54" s="637"/>
      <c r="M54" s="637"/>
      <c r="N54" s="637"/>
      <c r="O54" s="637"/>
      <c r="P54" s="637"/>
      <c r="Q54" s="637"/>
      <c r="R54" s="637"/>
      <c r="S54" s="637"/>
      <c r="T54" s="637"/>
      <c r="U54" s="637"/>
      <c r="V54" s="637"/>
      <c r="W54" s="637"/>
      <c r="X54" s="705" t="s">
        <v>1201</v>
      </c>
      <c r="Y54" s="747" t="s">
        <v>774</v>
      </c>
      <c r="Z54" s="637"/>
      <c r="AA54" s="637"/>
      <c r="AB54" s="637"/>
      <c r="AC54" s="637"/>
      <c r="AD54" s="637"/>
      <c r="AE54" s="637"/>
      <c r="AF54" s="637"/>
      <c r="AG54" s="637"/>
      <c r="AH54" s="637"/>
      <c r="AI54" s="637"/>
      <c r="AJ54" s="637"/>
      <c r="AK54" s="637"/>
      <c r="AL54" s="637"/>
      <c r="AM54" s="637"/>
      <c r="AN54" s="637"/>
      <c r="AO54" s="637"/>
      <c r="AP54" s="637"/>
      <c r="AQ54" s="637"/>
      <c r="AR54" s="637"/>
      <c r="AS54" s="637"/>
      <c r="AT54" s="637"/>
      <c r="AU54" s="637"/>
      <c r="AV54" s="637"/>
      <c r="AW54" s="637"/>
      <c r="AX54" s="637"/>
      <c r="AY54" s="637"/>
      <c r="AZ54" s="637"/>
      <c r="BA54" s="637"/>
      <c r="BB54" s="637"/>
      <c r="BC54" s="637"/>
      <c r="BD54" s="637"/>
      <c r="BE54" s="637"/>
      <c r="BF54" s="637"/>
      <c r="BG54" s="637"/>
      <c r="BH54" s="637"/>
      <c r="BI54" s="637"/>
      <c r="BJ54" s="637"/>
      <c r="BK54" s="637"/>
      <c r="BL54" s="637"/>
      <c r="BM54" s="637"/>
      <c r="BN54" s="637"/>
      <c r="BO54" s="637"/>
      <c r="BP54" s="637"/>
      <c r="BQ54" s="637"/>
      <c r="BR54" s="637"/>
      <c r="BS54" s="637"/>
      <c r="BT54" s="637"/>
      <c r="BU54" s="637"/>
      <c r="BV54" s="637"/>
      <c r="BW54" s="637"/>
      <c r="BX54" s="637"/>
      <c r="BY54" s="637"/>
      <c r="BZ54" s="637"/>
      <c r="CA54" s="637"/>
      <c r="CB54" s="637"/>
      <c r="CC54" s="637"/>
      <c r="CD54" s="637"/>
      <c r="CE54" s="637"/>
      <c r="CF54" s="637"/>
      <c r="CG54" s="637"/>
      <c r="CH54" s="637"/>
      <c r="CI54" s="637"/>
      <c r="CJ54" s="637"/>
      <c r="CK54" s="637"/>
      <c r="CL54" s="637"/>
      <c r="CM54" s="637"/>
      <c r="CN54" s="637"/>
      <c r="CO54" s="637"/>
      <c r="CP54" s="637"/>
      <c r="CQ54" s="637"/>
      <c r="CR54" s="637"/>
      <c r="CS54" s="637"/>
      <c r="CT54" s="637"/>
      <c r="CU54" s="637"/>
      <c r="CV54" s="637"/>
      <c r="CW54" s="637"/>
      <c r="CX54" s="637"/>
      <c r="CY54" s="637"/>
      <c r="CZ54" s="637"/>
      <c r="DA54" s="637"/>
      <c r="DB54" s="637"/>
      <c r="DC54" s="637"/>
      <c r="DD54" s="637"/>
      <c r="DE54" s="637"/>
      <c r="DF54" s="637"/>
      <c r="DG54" s="637"/>
      <c r="DH54" s="637"/>
      <c r="DI54" s="637"/>
      <c r="DJ54" s="637"/>
      <c r="DK54" s="637"/>
      <c r="DL54" s="637"/>
      <c r="DM54" s="637"/>
      <c r="DN54" s="637"/>
      <c r="DO54" s="637"/>
      <c r="DP54" s="637"/>
      <c r="DQ54" s="637"/>
      <c r="DR54" s="637"/>
      <c r="DS54" s="637"/>
      <c r="DT54" s="637"/>
      <c r="DU54" s="637"/>
      <c r="DV54" s="637"/>
      <c r="DW54" s="637"/>
      <c r="DX54" s="637"/>
      <c r="DY54" s="637"/>
      <c r="DZ54" s="637"/>
      <c r="EA54" s="637"/>
      <c r="EB54" s="637"/>
      <c r="EC54" s="637"/>
      <c r="ED54" s="637"/>
      <c r="EE54" s="637"/>
      <c r="EF54" s="637"/>
      <c r="EG54" s="637"/>
      <c r="EH54" s="637"/>
      <c r="EI54" s="637"/>
      <c r="EJ54" s="637"/>
      <c r="EK54" s="637"/>
      <c r="EL54" s="637"/>
      <c r="EM54" s="637"/>
      <c r="EN54" s="637"/>
      <c r="EO54" s="637"/>
      <c r="EP54" s="637"/>
      <c r="EQ54" s="637"/>
      <c r="ER54" s="637"/>
      <c r="ES54" s="637"/>
      <c r="ET54" s="637"/>
      <c r="EU54" s="637"/>
    </row>
    <row r="55" spans="1:151" ht="25.5" x14ac:dyDescent="0.25">
      <c r="A55" s="639"/>
      <c r="B55" s="640" t="s">
        <v>845</v>
      </c>
      <c r="C55" s="640" t="s">
        <v>846</v>
      </c>
      <c r="D55" s="705" t="s">
        <v>1204</v>
      </c>
      <c r="E55" s="747" t="s">
        <v>774</v>
      </c>
      <c r="F55" s="649" t="s">
        <v>1203</v>
      </c>
      <c r="G55" s="640" t="s">
        <v>2443</v>
      </c>
      <c r="H55" s="644">
        <v>325</v>
      </c>
      <c r="I55" s="645">
        <v>42857</v>
      </c>
      <c r="J55" s="646"/>
      <c r="K55" s="645">
        <v>41760</v>
      </c>
      <c r="X55" s="705" t="s">
        <v>1204</v>
      </c>
      <c r="Y55" s="747" t="s">
        <v>774</v>
      </c>
    </row>
    <row r="56" spans="1:151" ht="25.5" x14ac:dyDescent="0.25">
      <c r="A56" s="638"/>
      <c r="B56" s="640" t="s">
        <v>845</v>
      </c>
      <c r="C56" s="640" t="s">
        <v>846</v>
      </c>
      <c r="D56" s="705" t="s">
        <v>1218</v>
      </c>
      <c r="E56" s="747" t="s">
        <v>774</v>
      </c>
      <c r="F56" s="649" t="s">
        <v>1219</v>
      </c>
      <c r="G56" s="643" t="s">
        <v>2443</v>
      </c>
      <c r="H56" s="644">
        <v>225</v>
      </c>
      <c r="I56" s="645">
        <v>43641</v>
      </c>
      <c r="J56" s="646"/>
      <c r="K56" s="645">
        <v>40513</v>
      </c>
      <c r="X56" s="705" t="s">
        <v>1218</v>
      </c>
      <c r="Y56" s="747" t="s">
        <v>774</v>
      </c>
    </row>
    <row r="57" spans="1:151" ht="25.5" x14ac:dyDescent="0.25">
      <c r="A57" s="639"/>
      <c r="B57" s="640" t="s">
        <v>845</v>
      </c>
      <c r="C57" s="640" t="s">
        <v>846</v>
      </c>
      <c r="D57" s="702" t="s">
        <v>1185</v>
      </c>
      <c r="E57" s="747" t="s">
        <v>774</v>
      </c>
      <c r="F57" s="649" t="s">
        <v>2601</v>
      </c>
      <c r="G57" s="640" t="s">
        <v>2443</v>
      </c>
      <c r="H57" s="644">
        <v>7</v>
      </c>
      <c r="I57" s="645">
        <v>42857</v>
      </c>
      <c r="J57" s="650"/>
      <c r="K57" s="645">
        <v>41760</v>
      </c>
      <c r="X57" s="702" t="s">
        <v>1185</v>
      </c>
      <c r="Y57" s="747" t="s">
        <v>774</v>
      </c>
    </row>
    <row r="58" spans="1:151" s="647" customFormat="1" ht="25.5" x14ac:dyDescent="0.25">
      <c r="A58" s="639"/>
      <c r="B58" s="640" t="s">
        <v>845</v>
      </c>
      <c r="C58" s="640" t="s">
        <v>846</v>
      </c>
      <c r="D58" s="702" t="s">
        <v>1184</v>
      </c>
      <c r="E58" s="747" t="s">
        <v>774</v>
      </c>
      <c r="F58" s="649" t="s">
        <v>2601</v>
      </c>
      <c r="G58" s="640" t="s">
        <v>2443</v>
      </c>
      <c r="H58" s="644">
        <v>6</v>
      </c>
      <c r="I58" s="645">
        <v>42857</v>
      </c>
      <c r="J58" s="409"/>
      <c r="K58" s="645">
        <v>41760</v>
      </c>
      <c r="L58" s="637"/>
      <c r="M58" s="637"/>
      <c r="N58" s="637"/>
      <c r="O58" s="637"/>
      <c r="P58" s="637"/>
      <c r="Q58" s="637"/>
      <c r="R58" s="637"/>
      <c r="S58" s="637"/>
      <c r="T58" s="637"/>
      <c r="U58" s="637"/>
      <c r="V58" s="637"/>
      <c r="W58" s="637"/>
      <c r="X58" s="702" t="s">
        <v>1184</v>
      </c>
      <c r="Y58" s="747" t="s">
        <v>774</v>
      </c>
      <c r="Z58" s="637"/>
      <c r="AA58" s="637"/>
      <c r="AB58" s="637"/>
      <c r="AC58" s="637"/>
      <c r="AD58" s="637"/>
      <c r="AE58" s="637"/>
      <c r="AF58" s="637"/>
      <c r="AG58" s="637"/>
      <c r="AH58" s="637"/>
      <c r="AI58" s="637"/>
      <c r="AJ58" s="637"/>
      <c r="AK58" s="637"/>
      <c r="AL58" s="637"/>
      <c r="AM58" s="637"/>
      <c r="AN58" s="637"/>
      <c r="AO58" s="637"/>
      <c r="AP58" s="637"/>
      <c r="AQ58" s="637"/>
      <c r="AR58" s="637"/>
      <c r="AS58" s="637"/>
      <c r="AT58" s="637"/>
      <c r="AU58" s="637"/>
      <c r="AV58" s="637"/>
      <c r="AW58" s="637"/>
      <c r="AX58" s="637"/>
      <c r="AY58" s="637"/>
      <c r="AZ58" s="637"/>
      <c r="BA58" s="637"/>
      <c r="BB58" s="637"/>
      <c r="BC58" s="637"/>
      <c r="BD58" s="637"/>
      <c r="BE58" s="637"/>
      <c r="BF58" s="637"/>
      <c r="BG58" s="637"/>
      <c r="BH58" s="637"/>
      <c r="BI58" s="637"/>
      <c r="BJ58" s="637"/>
      <c r="BK58" s="637"/>
      <c r="BL58" s="637"/>
      <c r="BM58" s="637"/>
      <c r="BN58" s="637"/>
      <c r="BO58" s="637"/>
      <c r="BP58" s="637"/>
      <c r="BQ58" s="637"/>
      <c r="BR58" s="637"/>
      <c r="BS58" s="637"/>
      <c r="BT58" s="637"/>
      <c r="BU58" s="637"/>
      <c r="BV58" s="637"/>
      <c r="BW58" s="637"/>
      <c r="BX58" s="637"/>
      <c r="BY58" s="637"/>
      <c r="BZ58" s="637"/>
      <c r="CA58" s="637"/>
      <c r="CB58" s="637"/>
      <c r="CC58" s="637"/>
      <c r="CD58" s="637"/>
      <c r="CE58" s="637"/>
      <c r="CF58" s="637"/>
      <c r="CG58" s="637"/>
      <c r="CH58" s="637"/>
      <c r="CI58" s="637"/>
      <c r="CJ58" s="637"/>
      <c r="CK58" s="637"/>
      <c r="CL58" s="637"/>
      <c r="CM58" s="637"/>
      <c r="CN58" s="637"/>
      <c r="CO58" s="637"/>
      <c r="CP58" s="637"/>
      <c r="CQ58" s="637"/>
      <c r="CR58" s="637"/>
      <c r="CS58" s="637"/>
      <c r="CT58" s="637"/>
      <c r="CU58" s="637"/>
      <c r="CV58" s="637"/>
      <c r="CW58" s="637"/>
      <c r="CX58" s="637"/>
      <c r="CY58" s="637"/>
      <c r="CZ58" s="637"/>
      <c r="DA58" s="637"/>
      <c r="DB58" s="637"/>
      <c r="DC58" s="637"/>
      <c r="DD58" s="637"/>
      <c r="DE58" s="637"/>
      <c r="DF58" s="637"/>
      <c r="DG58" s="637"/>
      <c r="DH58" s="637"/>
      <c r="DI58" s="637"/>
      <c r="DJ58" s="637"/>
      <c r="DK58" s="637"/>
      <c r="DL58" s="637"/>
      <c r="DM58" s="637"/>
      <c r="DN58" s="637"/>
      <c r="DO58" s="637"/>
      <c r="DP58" s="637"/>
      <c r="DQ58" s="637"/>
      <c r="DR58" s="637"/>
      <c r="DS58" s="637"/>
      <c r="DT58" s="637"/>
      <c r="DU58" s="637"/>
      <c r="DV58" s="637"/>
      <c r="DW58" s="637"/>
      <c r="DX58" s="637"/>
      <c r="DY58" s="637"/>
      <c r="DZ58" s="637"/>
      <c r="EA58" s="637"/>
      <c r="EB58" s="637"/>
      <c r="EC58" s="637"/>
      <c r="ED58" s="637"/>
      <c r="EE58" s="637"/>
      <c r="EF58" s="637"/>
      <c r="EG58" s="637"/>
      <c r="EH58" s="637"/>
      <c r="EI58" s="637"/>
      <c r="EJ58" s="637"/>
      <c r="EK58" s="637"/>
      <c r="EL58" s="637"/>
      <c r="EM58" s="637"/>
      <c r="EN58" s="637"/>
      <c r="EO58" s="637"/>
      <c r="EP58" s="637"/>
      <c r="EQ58" s="637"/>
      <c r="ER58" s="637"/>
      <c r="ES58" s="637"/>
      <c r="ET58" s="637"/>
      <c r="EU58" s="637"/>
    </row>
    <row r="59" spans="1:151" ht="25.5" x14ac:dyDescent="0.25">
      <c r="B59" s="640" t="s">
        <v>1114</v>
      </c>
      <c r="C59" s="640" t="s">
        <v>846</v>
      </c>
      <c r="D59" s="705" t="s">
        <v>1221</v>
      </c>
      <c r="E59" s="747" t="s">
        <v>774</v>
      </c>
      <c r="F59" s="649" t="s">
        <v>1219</v>
      </c>
      <c r="G59" s="643" t="s">
        <v>2573</v>
      </c>
      <c r="H59" s="644">
        <v>150</v>
      </c>
      <c r="I59" s="645">
        <v>43641</v>
      </c>
      <c r="J59" s="646"/>
      <c r="K59" s="645">
        <v>40513</v>
      </c>
      <c r="X59" s="705" t="s">
        <v>1221</v>
      </c>
      <c r="Y59" s="747" t="s">
        <v>774</v>
      </c>
    </row>
    <row r="60" spans="1:151" x14ac:dyDescent="0.25">
      <c r="A60" s="637"/>
      <c r="B60" s="640" t="s">
        <v>845</v>
      </c>
      <c r="C60" s="640" t="s">
        <v>846</v>
      </c>
      <c r="D60" s="702" t="s">
        <v>1183</v>
      </c>
      <c r="E60" s="747" t="s">
        <v>774</v>
      </c>
      <c r="F60" s="649" t="s">
        <v>2596</v>
      </c>
      <c r="G60" s="640" t="s">
        <v>2443</v>
      </c>
      <c r="H60" s="644">
        <v>75</v>
      </c>
      <c r="I60" s="645">
        <v>42857</v>
      </c>
      <c r="J60" s="409"/>
      <c r="K60" s="645">
        <v>40513</v>
      </c>
      <c r="X60" s="702" t="s">
        <v>1183</v>
      </c>
      <c r="Y60" s="747" t="s">
        <v>774</v>
      </c>
    </row>
    <row r="61" spans="1:151" x14ac:dyDescent="0.25">
      <c r="B61" s="640" t="s">
        <v>845</v>
      </c>
      <c r="C61" s="640" t="s">
        <v>846</v>
      </c>
      <c r="D61" s="702" t="s">
        <v>1183</v>
      </c>
      <c r="E61" s="747" t="s">
        <v>774</v>
      </c>
      <c r="F61" s="649" t="s">
        <v>1198</v>
      </c>
      <c r="G61" s="640" t="s">
        <v>2443</v>
      </c>
      <c r="H61" s="644">
        <v>100</v>
      </c>
      <c r="I61" s="645">
        <v>42857</v>
      </c>
      <c r="J61" s="646"/>
      <c r="K61" s="645">
        <v>41760</v>
      </c>
      <c r="X61" s="702" t="s">
        <v>847</v>
      </c>
      <c r="Y61" s="747" t="s">
        <v>774</v>
      </c>
    </row>
    <row r="62" spans="1:151" x14ac:dyDescent="0.25">
      <c r="A62" s="637"/>
      <c r="B62" s="640" t="s">
        <v>845</v>
      </c>
      <c r="C62" s="640" t="s">
        <v>846</v>
      </c>
      <c r="D62" s="702" t="s">
        <v>1183</v>
      </c>
      <c r="E62" s="747" t="s">
        <v>774</v>
      </c>
      <c r="F62" s="649" t="s">
        <v>1203</v>
      </c>
      <c r="G62" s="640" t="s">
        <v>2443</v>
      </c>
      <c r="H62" s="644">
        <v>150</v>
      </c>
      <c r="I62" s="645">
        <v>42857</v>
      </c>
      <c r="J62" s="646"/>
      <c r="K62" s="645">
        <v>40513</v>
      </c>
      <c r="X62" s="705" t="s">
        <v>1113</v>
      </c>
      <c r="Y62" s="747" t="s">
        <v>774</v>
      </c>
    </row>
    <row r="63" spans="1:151" s="647" customFormat="1" ht="25.5" x14ac:dyDescent="0.25">
      <c r="A63" s="658"/>
      <c r="B63" s="640" t="s">
        <v>845</v>
      </c>
      <c r="C63" s="640" t="s">
        <v>846</v>
      </c>
      <c r="D63" s="702" t="s">
        <v>1183</v>
      </c>
      <c r="E63" s="747" t="s">
        <v>774</v>
      </c>
      <c r="F63" s="649" t="s">
        <v>805</v>
      </c>
      <c r="G63" s="640" t="s">
        <v>2443</v>
      </c>
      <c r="H63" s="644">
        <v>35</v>
      </c>
      <c r="I63" s="645">
        <v>42857</v>
      </c>
      <c r="J63" s="650"/>
      <c r="K63" s="645">
        <v>41760</v>
      </c>
      <c r="L63" s="637"/>
      <c r="M63" s="637"/>
      <c r="N63" s="637"/>
      <c r="O63" s="637"/>
      <c r="P63" s="637"/>
      <c r="Q63" s="637"/>
      <c r="R63" s="637"/>
      <c r="S63" s="637"/>
      <c r="T63" s="637"/>
      <c r="U63" s="637"/>
      <c r="V63" s="637"/>
      <c r="W63" s="637"/>
      <c r="X63" s="705" t="s">
        <v>1115</v>
      </c>
      <c r="Y63" s="747" t="s">
        <v>774</v>
      </c>
      <c r="Z63" s="637"/>
      <c r="AA63" s="637"/>
      <c r="AB63" s="637"/>
      <c r="AC63" s="637"/>
      <c r="AD63" s="637"/>
      <c r="AE63" s="637"/>
      <c r="AF63" s="637"/>
      <c r="AG63" s="637"/>
      <c r="AH63" s="637"/>
      <c r="AI63" s="637"/>
      <c r="AJ63" s="637"/>
      <c r="AK63" s="637"/>
      <c r="AL63" s="637"/>
      <c r="AM63" s="637"/>
      <c r="AN63" s="637"/>
      <c r="AO63" s="637"/>
      <c r="AP63" s="637"/>
      <c r="AQ63" s="637"/>
      <c r="AR63" s="637"/>
      <c r="AS63" s="637"/>
      <c r="AT63" s="637"/>
      <c r="AU63" s="637"/>
      <c r="AV63" s="637"/>
      <c r="AW63" s="637"/>
      <c r="AX63" s="637"/>
      <c r="AY63" s="637"/>
      <c r="AZ63" s="637"/>
      <c r="BA63" s="637"/>
      <c r="BB63" s="637"/>
      <c r="BC63" s="637"/>
      <c r="BD63" s="637"/>
      <c r="BE63" s="637"/>
      <c r="BF63" s="637"/>
      <c r="BG63" s="637"/>
      <c r="BH63" s="637"/>
      <c r="BI63" s="637"/>
      <c r="BJ63" s="637"/>
      <c r="BK63" s="637"/>
      <c r="BL63" s="637"/>
      <c r="BM63" s="637"/>
      <c r="BN63" s="637"/>
      <c r="BO63" s="637"/>
      <c r="BP63" s="637"/>
      <c r="BQ63" s="637"/>
      <c r="BR63" s="637"/>
      <c r="BS63" s="637"/>
      <c r="BT63" s="637"/>
      <c r="BU63" s="637"/>
      <c r="BV63" s="637"/>
      <c r="BW63" s="637"/>
      <c r="BX63" s="637"/>
      <c r="BY63" s="637"/>
      <c r="BZ63" s="637"/>
      <c r="CA63" s="637"/>
      <c r="CB63" s="637"/>
      <c r="CC63" s="637"/>
      <c r="CD63" s="637"/>
      <c r="CE63" s="637"/>
      <c r="CF63" s="637"/>
      <c r="CG63" s="637"/>
      <c r="CH63" s="637"/>
      <c r="CI63" s="637"/>
      <c r="CJ63" s="637"/>
      <c r="CK63" s="637"/>
      <c r="CL63" s="637"/>
      <c r="CM63" s="637"/>
      <c r="CN63" s="637"/>
      <c r="CO63" s="637"/>
      <c r="CP63" s="637"/>
      <c r="CQ63" s="637"/>
      <c r="CR63" s="637"/>
      <c r="CS63" s="637"/>
      <c r="CT63" s="637"/>
      <c r="CU63" s="637"/>
      <c r="CV63" s="637"/>
      <c r="CW63" s="637"/>
      <c r="CX63" s="637"/>
      <c r="CY63" s="637"/>
      <c r="CZ63" s="637"/>
      <c r="DA63" s="637"/>
      <c r="DB63" s="637"/>
      <c r="DC63" s="637"/>
      <c r="DD63" s="637"/>
      <c r="DE63" s="637"/>
      <c r="DF63" s="637"/>
      <c r="DG63" s="637"/>
      <c r="DH63" s="637"/>
      <c r="DI63" s="637"/>
      <c r="DJ63" s="637"/>
      <c r="DK63" s="637"/>
      <c r="DL63" s="637"/>
      <c r="DM63" s="637"/>
      <c r="DN63" s="637"/>
      <c r="DO63" s="637"/>
      <c r="DP63" s="637"/>
      <c r="DQ63" s="637"/>
      <c r="DR63" s="637"/>
      <c r="DS63" s="637"/>
      <c r="DT63" s="637"/>
      <c r="DU63" s="637"/>
      <c r="DV63" s="637"/>
      <c r="DW63" s="637"/>
      <c r="DX63" s="637"/>
      <c r="DY63" s="637"/>
      <c r="DZ63" s="637"/>
      <c r="EA63" s="637"/>
      <c r="EB63" s="637"/>
      <c r="EC63" s="637"/>
      <c r="ED63" s="637"/>
      <c r="EE63" s="637"/>
      <c r="EF63" s="637"/>
      <c r="EG63" s="637"/>
      <c r="EH63" s="637"/>
      <c r="EI63" s="637"/>
      <c r="EJ63" s="637"/>
      <c r="EK63" s="637"/>
      <c r="EL63" s="637"/>
      <c r="EM63" s="637"/>
      <c r="EN63" s="637"/>
      <c r="EO63" s="637"/>
      <c r="EP63" s="637"/>
      <c r="EQ63" s="637"/>
      <c r="ER63" s="637"/>
      <c r="ES63" s="637"/>
      <c r="ET63" s="637"/>
      <c r="EU63" s="637"/>
    </row>
    <row r="64" spans="1:151" x14ac:dyDescent="0.25">
      <c r="A64" s="637"/>
      <c r="B64" s="640" t="s">
        <v>845</v>
      </c>
      <c r="C64" s="640" t="s">
        <v>846</v>
      </c>
      <c r="D64" s="702" t="s">
        <v>1183</v>
      </c>
      <c r="E64" s="747" t="s">
        <v>774</v>
      </c>
      <c r="F64" s="649" t="s">
        <v>1219</v>
      </c>
      <c r="G64" s="643" t="s">
        <v>2573</v>
      </c>
      <c r="H64" s="644">
        <v>90</v>
      </c>
      <c r="I64" s="645">
        <v>43641</v>
      </c>
      <c r="J64" s="646"/>
      <c r="K64" s="651" t="s">
        <v>1220</v>
      </c>
      <c r="X64" s="702" t="s">
        <v>1199</v>
      </c>
      <c r="Y64" s="747" t="s">
        <v>774</v>
      </c>
    </row>
    <row r="65" spans="1:151" x14ac:dyDescent="0.25">
      <c r="A65" s="637"/>
      <c r="B65" s="640" t="s">
        <v>845</v>
      </c>
      <c r="C65" s="640" t="s">
        <v>846</v>
      </c>
      <c r="D65" s="702" t="s">
        <v>1183</v>
      </c>
      <c r="E65" s="747" t="s">
        <v>774</v>
      </c>
      <c r="F65" s="649" t="s">
        <v>1219</v>
      </c>
      <c r="G65" s="643" t="s">
        <v>2573</v>
      </c>
      <c r="H65" s="644">
        <v>25</v>
      </c>
      <c r="I65" s="645">
        <v>43641</v>
      </c>
      <c r="J65" s="650"/>
      <c r="K65" s="645">
        <v>40513</v>
      </c>
      <c r="X65" s="702" t="s">
        <v>1159</v>
      </c>
      <c r="Y65" s="747" t="s">
        <v>772</v>
      </c>
    </row>
    <row r="66" spans="1:151" x14ac:dyDescent="0.25">
      <c r="A66" s="637"/>
      <c r="B66" s="640" t="s">
        <v>845</v>
      </c>
      <c r="C66" s="640" t="s">
        <v>846</v>
      </c>
      <c r="D66" s="702" t="s">
        <v>847</v>
      </c>
      <c r="E66" s="747" t="s">
        <v>774</v>
      </c>
      <c r="F66" s="649" t="s">
        <v>2574</v>
      </c>
      <c r="G66" s="643" t="s">
        <v>2573</v>
      </c>
      <c r="H66" s="644">
        <v>350</v>
      </c>
      <c r="I66" s="645">
        <v>43641</v>
      </c>
      <c r="J66" s="650"/>
      <c r="K66" s="651"/>
      <c r="X66" s="702" t="s">
        <v>1164</v>
      </c>
      <c r="Y66" s="747" t="s">
        <v>772</v>
      </c>
    </row>
    <row r="67" spans="1:151" x14ac:dyDescent="0.25">
      <c r="A67" s="638"/>
      <c r="B67" s="640" t="s">
        <v>845</v>
      </c>
      <c r="C67" s="640" t="s">
        <v>846</v>
      </c>
      <c r="D67" s="705" t="s">
        <v>1113</v>
      </c>
      <c r="E67" s="747" t="s">
        <v>774</v>
      </c>
      <c r="F67" s="642" t="s">
        <v>2572</v>
      </c>
      <c r="G67" s="643" t="s">
        <v>2573</v>
      </c>
      <c r="H67" s="644">
        <v>40</v>
      </c>
      <c r="I67" s="664">
        <v>43641</v>
      </c>
      <c r="J67" s="646">
        <v>0.05</v>
      </c>
      <c r="K67" s="645">
        <v>42826</v>
      </c>
      <c r="X67" s="702" t="s">
        <v>1163</v>
      </c>
      <c r="Y67" s="747" t="s">
        <v>774</v>
      </c>
    </row>
    <row r="68" spans="1:151" x14ac:dyDescent="0.25">
      <c r="A68" s="638"/>
      <c r="B68" s="640" t="s">
        <v>845</v>
      </c>
      <c r="C68" s="640" t="s">
        <v>846</v>
      </c>
      <c r="D68" s="702" t="s">
        <v>1113</v>
      </c>
      <c r="E68" s="747" t="s">
        <v>774</v>
      </c>
      <c r="F68" s="649" t="s">
        <v>2596</v>
      </c>
      <c r="G68" s="640" t="s">
        <v>2443</v>
      </c>
      <c r="H68" s="644">
        <v>25</v>
      </c>
      <c r="I68" s="664">
        <v>42857</v>
      </c>
      <c r="J68" s="700"/>
      <c r="K68" s="645">
        <v>41760</v>
      </c>
      <c r="X68" s="702" t="s">
        <v>1165</v>
      </c>
      <c r="Y68" s="747" t="s">
        <v>772</v>
      </c>
    </row>
    <row r="69" spans="1:151" x14ac:dyDescent="0.25">
      <c r="B69" s="640" t="s">
        <v>845</v>
      </c>
      <c r="C69" s="640" t="s">
        <v>846</v>
      </c>
      <c r="D69" s="702" t="s">
        <v>1113</v>
      </c>
      <c r="E69" s="747" t="s">
        <v>774</v>
      </c>
      <c r="F69" s="649" t="s">
        <v>1198</v>
      </c>
      <c r="G69" s="640" t="s">
        <v>2443</v>
      </c>
      <c r="H69" s="644">
        <v>35</v>
      </c>
      <c r="I69" s="645">
        <v>42857</v>
      </c>
      <c r="J69" s="650"/>
      <c r="K69" s="645">
        <v>41760</v>
      </c>
      <c r="X69" s="702" t="s">
        <v>857</v>
      </c>
      <c r="Y69" s="747" t="s">
        <v>772</v>
      </c>
    </row>
    <row r="70" spans="1:151" x14ac:dyDescent="0.25">
      <c r="B70" s="667" t="s">
        <v>845</v>
      </c>
      <c r="C70" s="667" t="s">
        <v>846</v>
      </c>
      <c r="D70" s="703" t="s">
        <v>1113</v>
      </c>
      <c r="E70" s="747" t="s">
        <v>774</v>
      </c>
      <c r="F70" s="669" t="s">
        <v>2603</v>
      </c>
      <c r="G70" s="667" t="s">
        <v>2443</v>
      </c>
      <c r="H70" s="659">
        <v>30</v>
      </c>
      <c r="I70" s="670">
        <v>42857</v>
      </c>
      <c r="J70" s="671"/>
      <c r="K70" s="672"/>
      <c r="X70" s="702" t="s">
        <v>859</v>
      </c>
      <c r="Y70" s="747" t="s">
        <v>772</v>
      </c>
    </row>
    <row r="71" spans="1:151" x14ac:dyDescent="0.25">
      <c r="A71" s="639"/>
      <c r="B71" s="640" t="s">
        <v>845</v>
      </c>
      <c r="C71" s="640" t="s">
        <v>846</v>
      </c>
      <c r="D71" s="702" t="s">
        <v>1113</v>
      </c>
      <c r="E71" s="747" t="s">
        <v>774</v>
      </c>
      <c r="F71" s="649" t="s">
        <v>805</v>
      </c>
      <c r="G71" s="640" t="s">
        <v>2443</v>
      </c>
      <c r="H71" s="644">
        <v>20</v>
      </c>
      <c r="I71" s="645">
        <v>42857</v>
      </c>
      <c r="J71" s="646"/>
      <c r="K71" s="645">
        <v>41760</v>
      </c>
      <c r="X71" s="702" t="s">
        <v>2645</v>
      </c>
      <c r="Y71" s="747" t="s">
        <v>772</v>
      </c>
    </row>
    <row r="72" spans="1:151" ht="25.5" x14ac:dyDescent="0.25">
      <c r="B72" s="640" t="s">
        <v>1114</v>
      </c>
      <c r="C72" s="640" t="s">
        <v>846</v>
      </c>
      <c r="D72" s="705" t="s">
        <v>1115</v>
      </c>
      <c r="E72" s="747" t="s">
        <v>774</v>
      </c>
      <c r="F72" s="649" t="s">
        <v>2575</v>
      </c>
      <c r="G72" s="643" t="s">
        <v>2573</v>
      </c>
      <c r="H72" s="644">
        <v>80</v>
      </c>
      <c r="I72" s="645">
        <v>43641</v>
      </c>
      <c r="J72" s="646"/>
      <c r="K72" s="651"/>
      <c r="X72" s="702" t="s">
        <v>1161</v>
      </c>
      <c r="Y72" s="747" t="s">
        <v>772</v>
      </c>
    </row>
    <row r="73" spans="1:151" x14ac:dyDescent="0.25">
      <c r="A73" s="637"/>
      <c r="B73" s="640" t="s">
        <v>845</v>
      </c>
      <c r="C73" s="640" t="s">
        <v>846</v>
      </c>
      <c r="D73" s="702" t="s">
        <v>1199</v>
      </c>
      <c r="E73" s="747" t="s">
        <v>774</v>
      </c>
      <c r="F73" s="649" t="s">
        <v>1198</v>
      </c>
      <c r="G73" s="640" t="s">
        <v>2443</v>
      </c>
      <c r="H73" s="644">
        <v>60</v>
      </c>
      <c r="I73" s="645">
        <v>42857</v>
      </c>
      <c r="J73" s="646"/>
      <c r="K73" s="645">
        <v>41760</v>
      </c>
      <c r="X73" s="702" t="s">
        <v>851</v>
      </c>
      <c r="Y73" s="747" t="s">
        <v>772</v>
      </c>
    </row>
    <row r="74" spans="1:151" s="647" customFormat="1" ht="30" x14ac:dyDescent="0.25">
      <c r="A74" s="637"/>
      <c r="B74" s="640" t="s">
        <v>849</v>
      </c>
      <c r="C74" s="640" t="s">
        <v>850</v>
      </c>
      <c r="D74" s="702" t="s">
        <v>1159</v>
      </c>
      <c r="E74" s="747" t="s">
        <v>772</v>
      </c>
      <c r="F74" s="649" t="s">
        <v>2584</v>
      </c>
      <c r="G74" s="640" t="s">
        <v>2455</v>
      </c>
      <c r="H74" s="644">
        <v>6</v>
      </c>
      <c r="I74" s="645">
        <v>43641</v>
      </c>
      <c r="J74" s="650">
        <v>1.38</v>
      </c>
      <c r="K74" s="645">
        <v>42125</v>
      </c>
      <c r="L74" s="637"/>
      <c r="M74" s="637"/>
      <c r="N74" s="637"/>
      <c r="O74" s="637"/>
      <c r="P74" s="637"/>
      <c r="Q74" s="637"/>
      <c r="R74" s="637"/>
      <c r="S74" s="637"/>
      <c r="T74" s="637"/>
      <c r="U74" s="637"/>
      <c r="V74" s="637"/>
      <c r="W74" s="637"/>
      <c r="X74" s="702" t="s">
        <v>1160</v>
      </c>
      <c r="Y74" s="747" t="s">
        <v>772</v>
      </c>
      <c r="Z74" s="637"/>
      <c r="AA74" s="637"/>
      <c r="AB74" s="637"/>
      <c r="AC74" s="637"/>
      <c r="AD74" s="637"/>
      <c r="AE74" s="637"/>
      <c r="AF74" s="637"/>
      <c r="AG74" s="637"/>
      <c r="AH74" s="637"/>
      <c r="AI74" s="637"/>
      <c r="AJ74" s="637"/>
      <c r="AK74" s="637"/>
      <c r="AL74" s="637"/>
      <c r="AM74" s="637"/>
      <c r="AN74" s="637"/>
      <c r="AO74" s="637"/>
      <c r="AP74" s="637"/>
      <c r="AQ74" s="637"/>
      <c r="AR74" s="637"/>
      <c r="AS74" s="637"/>
      <c r="AT74" s="637"/>
      <c r="AU74" s="637"/>
      <c r="AV74" s="637"/>
      <c r="AW74" s="637"/>
      <c r="AX74" s="637"/>
      <c r="AY74" s="637"/>
      <c r="AZ74" s="637"/>
      <c r="BA74" s="637"/>
      <c r="BB74" s="637"/>
      <c r="BC74" s="637"/>
      <c r="BD74" s="637"/>
      <c r="BE74" s="637"/>
      <c r="BF74" s="637"/>
      <c r="BG74" s="637"/>
      <c r="BH74" s="637"/>
      <c r="BI74" s="637"/>
      <c r="BJ74" s="637"/>
      <c r="BK74" s="637"/>
      <c r="BL74" s="637"/>
      <c r="BM74" s="637"/>
      <c r="BN74" s="637"/>
      <c r="BO74" s="637"/>
      <c r="BP74" s="637"/>
      <c r="BQ74" s="637"/>
      <c r="BR74" s="637"/>
      <c r="BS74" s="637"/>
      <c r="BT74" s="637"/>
      <c r="BU74" s="637"/>
      <c r="BV74" s="637"/>
      <c r="BW74" s="637"/>
      <c r="BX74" s="637"/>
      <c r="BY74" s="637"/>
      <c r="BZ74" s="637"/>
      <c r="CA74" s="637"/>
      <c r="CB74" s="637"/>
      <c r="CC74" s="637"/>
      <c r="CD74" s="637"/>
      <c r="CE74" s="637"/>
      <c r="CF74" s="637"/>
      <c r="CG74" s="637"/>
      <c r="CH74" s="637"/>
      <c r="CI74" s="637"/>
      <c r="CJ74" s="637"/>
      <c r="CK74" s="637"/>
      <c r="CL74" s="637"/>
      <c r="CM74" s="637"/>
      <c r="CN74" s="637"/>
      <c r="CO74" s="637"/>
      <c r="CP74" s="637"/>
      <c r="CQ74" s="637"/>
      <c r="CR74" s="637"/>
      <c r="CS74" s="637"/>
      <c r="CT74" s="637"/>
      <c r="CU74" s="637"/>
      <c r="CV74" s="637"/>
      <c r="CW74" s="637"/>
      <c r="CX74" s="637"/>
      <c r="CY74" s="637"/>
      <c r="CZ74" s="637"/>
      <c r="DA74" s="637"/>
      <c r="DB74" s="637"/>
      <c r="DC74" s="637"/>
      <c r="DD74" s="637"/>
      <c r="DE74" s="637"/>
      <c r="DF74" s="637"/>
      <c r="DG74" s="637"/>
      <c r="DH74" s="637"/>
      <c r="DI74" s="637"/>
      <c r="DJ74" s="637"/>
      <c r="DK74" s="637"/>
      <c r="DL74" s="637"/>
      <c r="DM74" s="637"/>
      <c r="DN74" s="637"/>
      <c r="DO74" s="637"/>
      <c r="DP74" s="637"/>
      <c r="DQ74" s="637"/>
      <c r="DR74" s="637"/>
      <c r="DS74" s="637"/>
      <c r="DT74" s="637"/>
      <c r="DU74" s="637"/>
      <c r="DV74" s="637"/>
      <c r="DW74" s="637"/>
      <c r="DX74" s="637"/>
      <c r="DY74" s="637"/>
      <c r="DZ74" s="637"/>
      <c r="EA74" s="637"/>
      <c r="EB74" s="637"/>
      <c r="EC74" s="637"/>
      <c r="ED74" s="637"/>
      <c r="EE74" s="637"/>
      <c r="EF74" s="637"/>
      <c r="EG74" s="637"/>
      <c r="EH74" s="637"/>
      <c r="EI74" s="637"/>
      <c r="EJ74" s="637"/>
      <c r="EK74" s="637"/>
      <c r="EL74" s="637"/>
      <c r="EM74" s="637"/>
      <c r="EN74" s="637"/>
      <c r="EO74" s="637"/>
      <c r="EP74" s="637"/>
      <c r="EQ74" s="637"/>
      <c r="ER74" s="637"/>
      <c r="ES74" s="637"/>
      <c r="ET74" s="637"/>
      <c r="EU74" s="637"/>
    </row>
    <row r="75" spans="1:151" ht="30" x14ac:dyDescent="0.25">
      <c r="A75" s="637"/>
      <c r="B75" s="640" t="s">
        <v>849</v>
      </c>
      <c r="C75" s="640" t="s">
        <v>850</v>
      </c>
      <c r="D75" s="702" t="s">
        <v>1164</v>
      </c>
      <c r="E75" s="747" t="s">
        <v>772</v>
      </c>
      <c r="F75" s="642" t="s">
        <v>2588</v>
      </c>
      <c r="G75" s="640" t="s">
        <v>2455</v>
      </c>
      <c r="H75" s="644">
        <v>10</v>
      </c>
      <c r="I75" s="645">
        <v>43641</v>
      </c>
      <c r="J75" s="650"/>
      <c r="K75" s="645">
        <v>41760</v>
      </c>
      <c r="X75" s="702" t="s">
        <v>1040</v>
      </c>
      <c r="Y75" s="747" t="s">
        <v>772</v>
      </c>
    </row>
    <row r="76" spans="1:151" x14ac:dyDescent="0.25">
      <c r="A76" s="639"/>
      <c r="B76" s="640" t="s">
        <v>849</v>
      </c>
      <c r="C76" s="640" t="s">
        <v>850</v>
      </c>
      <c r="D76" s="702" t="s">
        <v>1163</v>
      </c>
      <c r="E76" s="747" t="s">
        <v>774</v>
      </c>
      <c r="F76" s="649" t="s">
        <v>2586</v>
      </c>
      <c r="G76" s="640" t="s">
        <v>2455</v>
      </c>
      <c r="H76" s="644">
        <v>7</v>
      </c>
      <c r="I76" s="645">
        <v>43641</v>
      </c>
      <c r="J76" s="646">
        <v>0.6</v>
      </c>
      <c r="K76" s="645">
        <v>42826</v>
      </c>
      <c r="X76" s="705" t="s">
        <v>1171</v>
      </c>
      <c r="Y76" s="747" t="s">
        <v>772</v>
      </c>
    </row>
    <row r="77" spans="1:151" ht="30" x14ac:dyDescent="0.25">
      <c r="A77" s="639" t="s">
        <v>2571</v>
      </c>
      <c r="B77" s="640" t="s">
        <v>849</v>
      </c>
      <c r="C77" s="640" t="s">
        <v>850</v>
      </c>
      <c r="D77" s="702" t="s">
        <v>1165</v>
      </c>
      <c r="E77" s="747" t="s">
        <v>772</v>
      </c>
      <c r="F77" s="642" t="s">
        <v>2588</v>
      </c>
      <c r="G77" s="640" t="s">
        <v>2455</v>
      </c>
      <c r="H77" s="644">
        <v>5</v>
      </c>
      <c r="I77" s="645">
        <v>43641</v>
      </c>
      <c r="J77" s="650"/>
      <c r="K77" s="645">
        <v>41760</v>
      </c>
      <c r="X77" s="705" t="s">
        <v>1170</v>
      </c>
      <c r="Y77" s="747" t="s">
        <v>772</v>
      </c>
    </row>
    <row r="78" spans="1:151" ht="45" x14ac:dyDescent="0.25">
      <c r="A78" s="637"/>
      <c r="B78" s="640" t="s">
        <v>849</v>
      </c>
      <c r="C78" s="640" t="s">
        <v>850</v>
      </c>
      <c r="D78" s="702" t="s">
        <v>857</v>
      </c>
      <c r="E78" s="747" t="s">
        <v>772</v>
      </c>
      <c r="F78" s="649" t="s">
        <v>2585</v>
      </c>
      <c r="G78" s="640" t="s">
        <v>2455</v>
      </c>
      <c r="H78" s="644">
        <v>4</v>
      </c>
      <c r="I78" s="645">
        <v>43641</v>
      </c>
      <c r="J78" s="650"/>
      <c r="K78" s="645">
        <v>41760</v>
      </c>
      <c r="X78" s="702" t="s">
        <v>1215</v>
      </c>
      <c r="Y78" s="747" t="s">
        <v>774</v>
      </c>
    </row>
    <row r="79" spans="1:151" ht="45" x14ac:dyDescent="0.25">
      <c r="A79" s="637"/>
      <c r="B79" s="640" t="s">
        <v>849</v>
      </c>
      <c r="C79" s="640" t="s">
        <v>850</v>
      </c>
      <c r="D79" s="702" t="s">
        <v>859</v>
      </c>
      <c r="E79" s="747" t="s">
        <v>772</v>
      </c>
      <c r="F79" s="649" t="s">
        <v>2585</v>
      </c>
      <c r="G79" s="640" t="s">
        <v>2455</v>
      </c>
      <c r="H79" s="644">
        <v>3</v>
      </c>
      <c r="I79" s="645">
        <v>43641</v>
      </c>
      <c r="J79" s="650"/>
      <c r="K79" s="645">
        <v>41760</v>
      </c>
      <c r="X79" s="702" t="s">
        <v>1166</v>
      </c>
      <c r="Y79" s="747" t="s">
        <v>772</v>
      </c>
    </row>
    <row r="80" spans="1:151" ht="30" x14ac:dyDescent="0.25">
      <c r="A80" s="639" t="s">
        <v>2571</v>
      </c>
      <c r="B80" s="640" t="s">
        <v>849</v>
      </c>
      <c r="C80" s="640" t="s">
        <v>850</v>
      </c>
      <c r="D80" s="702" t="s">
        <v>2645</v>
      </c>
      <c r="E80" s="747" t="s">
        <v>772</v>
      </c>
      <c r="F80" s="642" t="s">
        <v>2587</v>
      </c>
      <c r="G80" s="640" t="s">
        <v>852</v>
      </c>
      <c r="H80" s="644">
        <v>6</v>
      </c>
      <c r="I80" s="645">
        <v>43641</v>
      </c>
      <c r="J80" s="650"/>
      <c r="K80" s="645">
        <v>42826</v>
      </c>
      <c r="X80" s="702" t="s">
        <v>1168</v>
      </c>
      <c r="Y80" s="747" t="s">
        <v>772</v>
      </c>
    </row>
    <row r="81" spans="1:151" x14ac:dyDescent="0.25">
      <c r="B81" s="640" t="s">
        <v>849</v>
      </c>
      <c r="C81" s="640" t="s">
        <v>850</v>
      </c>
      <c r="D81" s="702" t="s">
        <v>1161</v>
      </c>
      <c r="E81" s="747" t="s">
        <v>772</v>
      </c>
      <c r="F81" s="649" t="s">
        <v>2576</v>
      </c>
      <c r="G81" s="640" t="s">
        <v>2455</v>
      </c>
      <c r="H81" s="644" t="s">
        <v>1162</v>
      </c>
      <c r="I81" s="645">
        <v>43641</v>
      </c>
      <c r="J81" s="650">
        <v>0</v>
      </c>
      <c r="K81" s="645">
        <v>40513</v>
      </c>
      <c r="X81" s="702" t="s">
        <v>1172</v>
      </c>
      <c r="Y81" s="747" t="s">
        <v>772</v>
      </c>
    </row>
    <row r="82" spans="1:151" x14ac:dyDescent="0.25">
      <c r="A82" s="639" t="s">
        <v>2571</v>
      </c>
      <c r="B82" s="640" t="s">
        <v>849</v>
      </c>
      <c r="C82" s="640" t="s">
        <v>850</v>
      </c>
      <c r="D82" s="702" t="s">
        <v>851</v>
      </c>
      <c r="E82" s="747" t="s">
        <v>772</v>
      </c>
      <c r="F82" s="642" t="s">
        <v>2574</v>
      </c>
      <c r="G82" s="640" t="s">
        <v>852</v>
      </c>
      <c r="H82" s="644">
        <v>5</v>
      </c>
      <c r="I82" s="645">
        <v>43641</v>
      </c>
      <c r="J82" s="650"/>
      <c r="K82" s="645">
        <v>41760</v>
      </c>
      <c r="X82" s="705" t="s">
        <v>1173</v>
      </c>
      <c r="Y82" s="747" t="s">
        <v>772</v>
      </c>
    </row>
    <row r="83" spans="1:151" s="647" customFormat="1" ht="31.5" customHeight="1" x14ac:dyDescent="0.25">
      <c r="A83" s="658" t="s">
        <v>2571</v>
      </c>
      <c r="B83" s="640" t="s">
        <v>849</v>
      </c>
      <c r="C83" s="640" t="s">
        <v>850</v>
      </c>
      <c r="D83" s="702" t="s">
        <v>1160</v>
      </c>
      <c r="E83" s="747" t="s">
        <v>772</v>
      </c>
      <c r="F83" s="649" t="s">
        <v>2584</v>
      </c>
      <c r="G83" s="640" t="s">
        <v>2455</v>
      </c>
      <c r="H83" s="644">
        <v>3</v>
      </c>
      <c r="I83" s="645">
        <v>43641</v>
      </c>
      <c r="J83" s="650">
        <v>0.6</v>
      </c>
      <c r="K83" s="645">
        <v>42125</v>
      </c>
      <c r="L83" s="637"/>
      <c r="M83" s="637"/>
      <c r="N83" s="637"/>
      <c r="O83" s="637"/>
      <c r="P83" s="637"/>
      <c r="Q83" s="637"/>
      <c r="R83" s="637"/>
      <c r="S83" s="637"/>
      <c r="T83" s="637"/>
      <c r="U83" s="637"/>
      <c r="V83" s="637"/>
      <c r="W83" s="637"/>
      <c r="X83" s="705" t="s">
        <v>1128</v>
      </c>
      <c r="Y83" s="747" t="s">
        <v>772</v>
      </c>
      <c r="Z83" s="637"/>
      <c r="AA83" s="637"/>
      <c r="AB83" s="637"/>
      <c r="AC83" s="637"/>
      <c r="AD83" s="637"/>
      <c r="AE83" s="637"/>
      <c r="AF83" s="637"/>
      <c r="AG83" s="637"/>
      <c r="AH83" s="637"/>
      <c r="AI83" s="637"/>
      <c r="AJ83" s="637"/>
      <c r="AK83" s="637"/>
      <c r="AL83" s="637"/>
      <c r="AM83" s="637"/>
      <c r="AN83" s="637"/>
      <c r="AO83" s="637"/>
      <c r="AP83" s="637"/>
      <c r="AQ83" s="637"/>
      <c r="AR83" s="637"/>
      <c r="AS83" s="637"/>
      <c r="AT83" s="637"/>
      <c r="AU83" s="637"/>
      <c r="AV83" s="637"/>
      <c r="AW83" s="637"/>
      <c r="AX83" s="637"/>
      <c r="AY83" s="637"/>
      <c r="AZ83" s="637"/>
      <c r="BA83" s="637"/>
      <c r="BB83" s="637"/>
      <c r="BC83" s="637"/>
      <c r="BD83" s="637"/>
      <c r="BE83" s="637"/>
      <c r="BF83" s="637"/>
      <c r="BG83" s="637"/>
      <c r="BH83" s="637"/>
      <c r="BI83" s="637"/>
      <c r="BJ83" s="637"/>
      <c r="BK83" s="637"/>
      <c r="BL83" s="637"/>
      <c r="BM83" s="637"/>
      <c r="BN83" s="637"/>
      <c r="BO83" s="637"/>
      <c r="BP83" s="637"/>
      <c r="BQ83" s="637"/>
      <c r="BR83" s="637"/>
      <c r="BS83" s="637"/>
      <c r="BT83" s="637"/>
      <c r="BU83" s="637"/>
      <c r="BV83" s="637"/>
      <c r="BW83" s="637"/>
      <c r="BX83" s="637"/>
      <c r="BY83" s="637"/>
      <c r="BZ83" s="637"/>
      <c r="CA83" s="637"/>
      <c r="CB83" s="637"/>
      <c r="CC83" s="637"/>
      <c r="CD83" s="637"/>
      <c r="CE83" s="637"/>
      <c r="CF83" s="637"/>
      <c r="CG83" s="637"/>
      <c r="CH83" s="637"/>
      <c r="CI83" s="637"/>
      <c r="CJ83" s="637"/>
      <c r="CK83" s="637"/>
      <c r="CL83" s="637"/>
      <c r="CM83" s="637"/>
      <c r="CN83" s="637"/>
      <c r="CO83" s="637"/>
      <c r="CP83" s="637"/>
      <c r="CQ83" s="637"/>
      <c r="CR83" s="637"/>
      <c r="CS83" s="637"/>
      <c r="CT83" s="637"/>
      <c r="CU83" s="637"/>
      <c r="CV83" s="637"/>
      <c r="CW83" s="637"/>
      <c r="CX83" s="637"/>
      <c r="CY83" s="637"/>
      <c r="CZ83" s="637"/>
      <c r="DA83" s="637"/>
      <c r="DB83" s="637"/>
      <c r="DC83" s="637"/>
      <c r="DD83" s="637"/>
      <c r="DE83" s="637"/>
      <c r="DF83" s="637"/>
      <c r="DG83" s="637"/>
      <c r="DH83" s="637"/>
      <c r="DI83" s="637"/>
      <c r="DJ83" s="637"/>
      <c r="DK83" s="637"/>
      <c r="DL83" s="637"/>
      <c r="DM83" s="637"/>
      <c r="DN83" s="637"/>
      <c r="DO83" s="637"/>
      <c r="DP83" s="637"/>
      <c r="DQ83" s="637"/>
      <c r="DR83" s="637"/>
      <c r="DS83" s="637"/>
      <c r="DT83" s="637"/>
      <c r="DU83" s="637"/>
      <c r="DV83" s="637"/>
      <c r="DW83" s="637"/>
      <c r="DX83" s="637"/>
      <c r="DY83" s="637"/>
      <c r="DZ83" s="637"/>
      <c r="EA83" s="637"/>
      <c r="EB83" s="637"/>
      <c r="EC83" s="637"/>
      <c r="ED83" s="637"/>
      <c r="EE83" s="637"/>
      <c r="EF83" s="637"/>
      <c r="EG83" s="637"/>
      <c r="EH83" s="637"/>
      <c r="EI83" s="637"/>
      <c r="EJ83" s="637"/>
      <c r="EK83" s="637"/>
      <c r="EL83" s="637"/>
      <c r="EM83" s="637"/>
      <c r="EN83" s="637"/>
      <c r="EO83" s="637"/>
      <c r="EP83" s="637"/>
      <c r="EQ83" s="637"/>
      <c r="ER83" s="637"/>
      <c r="ES83" s="637"/>
      <c r="ET83" s="637"/>
      <c r="EU83" s="637"/>
    </row>
    <row r="84" spans="1:151" s="647" customFormat="1" ht="19.5" customHeight="1" x14ac:dyDescent="0.25">
      <c r="A84" s="658" t="s">
        <v>2571</v>
      </c>
      <c r="B84" s="640" t="s">
        <v>849</v>
      </c>
      <c r="C84" s="640" t="s">
        <v>850</v>
      </c>
      <c r="D84" s="702" t="s">
        <v>1040</v>
      </c>
      <c r="E84" s="747" t="s">
        <v>772</v>
      </c>
      <c r="F84" s="649" t="s">
        <v>2596</v>
      </c>
      <c r="G84" s="640" t="s">
        <v>852</v>
      </c>
      <c r="H84" s="644">
        <v>10</v>
      </c>
      <c r="I84" s="645">
        <v>42857</v>
      </c>
      <c r="J84" s="650"/>
      <c r="K84" s="645">
        <v>41760</v>
      </c>
      <c r="L84" s="637"/>
      <c r="M84" s="637"/>
      <c r="N84" s="637"/>
      <c r="O84" s="637"/>
      <c r="P84" s="637"/>
      <c r="Q84" s="637"/>
      <c r="R84" s="637"/>
      <c r="S84" s="637"/>
      <c r="T84" s="637"/>
      <c r="U84" s="637"/>
      <c r="V84" s="637"/>
      <c r="W84" s="637"/>
      <c r="X84" s="702" t="s">
        <v>1228</v>
      </c>
      <c r="Y84" s="747" t="s">
        <v>772</v>
      </c>
      <c r="Z84" s="637"/>
      <c r="AA84" s="637"/>
      <c r="AB84" s="637"/>
      <c r="AC84" s="637"/>
      <c r="AD84" s="637"/>
      <c r="AE84" s="637"/>
      <c r="AF84" s="637"/>
      <c r="AG84" s="637"/>
      <c r="AH84" s="637"/>
      <c r="AI84" s="637"/>
      <c r="AJ84" s="637"/>
      <c r="AK84" s="637"/>
      <c r="AL84" s="637"/>
      <c r="AM84" s="637"/>
      <c r="AN84" s="637"/>
      <c r="AO84" s="637"/>
      <c r="AP84" s="637"/>
      <c r="AQ84" s="637"/>
      <c r="AR84" s="637"/>
      <c r="AS84" s="637"/>
      <c r="AT84" s="637"/>
      <c r="AU84" s="637"/>
      <c r="AV84" s="637"/>
      <c r="AW84" s="637"/>
      <c r="AX84" s="637"/>
      <c r="AY84" s="637"/>
      <c r="AZ84" s="637"/>
      <c r="BA84" s="637"/>
      <c r="BB84" s="637"/>
      <c r="BC84" s="637"/>
      <c r="BD84" s="637"/>
      <c r="BE84" s="637"/>
      <c r="BF84" s="637"/>
      <c r="BG84" s="637"/>
      <c r="BH84" s="637"/>
      <c r="BI84" s="637"/>
      <c r="BJ84" s="637"/>
      <c r="BK84" s="637"/>
      <c r="BL84" s="637"/>
      <c r="BM84" s="637"/>
      <c r="BN84" s="637"/>
      <c r="BO84" s="637"/>
      <c r="BP84" s="637"/>
      <c r="BQ84" s="637"/>
      <c r="BR84" s="637"/>
      <c r="BS84" s="637"/>
      <c r="BT84" s="637"/>
      <c r="BU84" s="637"/>
      <c r="BV84" s="637"/>
      <c r="BW84" s="637"/>
      <c r="BX84" s="637"/>
      <c r="BY84" s="637"/>
      <c r="BZ84" s="637"/>
      <c r="CA84" s="637"/>
      <c r="CB84" s="637"/>
      <c r="CC84" s="637"/>
      <c r="CD84" s="637"/>
      <c r="CE84" s="637"/>
      <c r="CF84" s="637"/>
      <c r="CG84" s="637"/>
      <c r="CH84" s="637"/>
      <c r="CI84" s="637"/>
      <c r="CJ84" s="637"/>
      <c r="CK84" s="637"/>
      <c r="CL84" s="637"/>
      <c r="CM84" s="637"/>
      <c r="CN84" s="637"/>
      <c r="CO84" s="637"/>
      <c r="CP84" s="637"/>
      <c r="CQ84" s="637"/>
      <c r="CR84" s="637"/>
      <c r="CS84" s="637"/>
      <c r="CT84" s="637"/>
      <c r="CU84" s="637"/>
      <c r="CV84" s="637"/>
      <c r="CW84" s="637"/>
      <c r="CX84" s="637"/>
      <c r="CY84" s="637"/>
      <c r="CZ84" s="637"/>
      <c r="DA84" s="637"/>
      <c r="DB84" s="637"/>
      <c r="DC84" s="637"/>
      <c r="DD84" s="637"/>
      <c r="DE84" s="637"/>
      <c r="DF84" s="637"/>
      <c r="DG84" s="637"/>
      <c r="DH84" s="637"/>
      <c r="DI84" s="637"/>
      <c r="DJ84" s="637"/>
      <c r="DK84" s="637"/>
      <c r="DL84" s="637"/>
      <c r="DM84" s="637"/>
      <c r="DN84" s="637"/>
      <c r="DO84" s="637"/>
      <c r="DP84" s="637"/>
      <c r="DQ84" s="637"/>
      <c r="DR84" s="637"/>
      <c r="DS84" s="637"/>
      <c r="DT84" s="637"/>
      <c r="DU84" s="637"/>
      <c r="DV84" s="637"/>
      <c r="DW84" s="637"/>
      <c r="DX84" s="637"/>
      <c r="DY84" s="637"/>
      <c r="DZ84" s="637"/>
      <c r="EA84" s="637"/>
      <c r="EB84" s="637"/>
      <c r="EC84" s="637"/>
      <c r="ED84" s="637"/>
      <c r="EE84" s="637"/>
      <c r="EF84" s="637"/>
      <c r="EG84" s="637"/>
      <c r="EH84" s="637"/>
      <c r="EI84" s="637"/>
      <c r="EJ84" s="637"/>
      <c r="EK84" s="637"/>
      <c r="EL84" s="637"/>
      <c r="EM84" s="637"/>
      <c r="EN84" s="637"/>
      <c r="EO84" s="637"/>
      <c r="EP84" s="637"/>
      <c r="EQ84" s="637"/>
      <c r="ER84" s="637"/>
      <c r="ES84" s="637"/>
      <c r="ET84" s="637"/>
      <c r="EU84" s="637"/>
    </row>
    <row r="85" spans="1:151" s="647" customFormat="1" x14ac:dyDescent="0.25">
      <c r="A85" s="639" t="s">
        <v>2571</v>
      </c>
      <c r="B85" s="640" t="s">
        <v>849</v>
      </c>
      <c r="C85" s="640" t="s">
        <v>1169</v>
      </c>
      <c r="D85" s="705" t="s">
        <v>1171</v>
      </c>
      <c r="E85" s="747" t="s">
        <v>772</v>
      </c>
      <c r="F85" s="642" t="s">
        <v>2576</v>
      </c>
      <c r="G85" s="640" t="s">
        <v>852</v>
      </c>
      <c r="H85" s="644">
        <v>75</v>
      </c>
      <c r="I85" s="645">
        <v>43641</v>
      </c>
      <c r="J85" s="646"/>
      <c r="K85" s="645">
        <v>42857</v>
      </c>
      <c r="L85" s="637"/>
      <c r="M85" s="637"/>
      <c r="N85" s="637"/>
      <c r="O85" s="637"/>
      <c r="P85" s="637"/>
      <c r="Q85" s="637"/>
      <c r="R85" s="637"/>
      <c r="S85" s="637"/>
      <c r="T85" s="637"/>
      <c r="U85" s="637"/>
      <c r="V85" s="637"/>
      <c r="W85" s="637"/>
      <c r="X85" s="702" t="s">
        <v>1229</v>
      </c>
      <c r="Y85" s="747" t="s">
        <v>772</v>
      </c>
      <c r="Z85" s="637"/>
      <c r="AA85" s="637"/>
      <c r="AB85" s="637"/>
      <c r="AC85" s="637"/>
      <c r="AD85" s="637"/>
      <c r="AE85" s="637"/>
      <c r="AF85" s="637"/>
      <c r="AG85" s="637"/>
      <c r="AH85" s="637"/>
      <c r="AI85" s="637"/>
      <c r="AJ85" s="637"/>
      <c r="AK85" s="637"/>
      <c r="AL85" s="637"/>
      <c r="AM85" s="637"/>
      <c r="AN85" s="637"/>
      <c r="AO85" s="637"/>
      <c r="AP85" s="637"/>
      <c r="AQ85" s="637"/>
      <c r="AR85" s="637"/>
      <c r="AS85" s="637"/>
      <c r="AT85" s="637"/>
      <c r="AU85" s="637"/>
      <c r="AV85" s="637"/>
      <c r="AW85" s="637"/>
      <c r="AX85" s="637"/>
      <c r="AY85" s="637"/>
      <c r="AZ85" s="637"/>
      <c r="BA85" s="637"/>
      <c r="BB85" s="637"/>
      <c r="BC85" s="637"/>
      <c r="BD85" s="637"/>
      <c r="BE85" s="637"/>
      <c r="BF85" s="637"/>
      <c r="BG85" s="637"/>
      <c r="BH85" s="637"/>
      <c r="BI85" s="637"/>
      <c r="BJ85" s="637"/>
      <c r="BK85" s="637"/>
      <c r="BL85" s="637"/>
      <c r="BM85" s="637"/>
      <c r="BN85" s="637"/>
      <c r="BO85" s="637"/>
      <c r="BP85" s="637"/>
      <c r="BQ85" s="637"/>
      <c r="BR85" s="637"/>
      <c r="BS85" s="637"/>
      <c r="BT85" s="637"/>
      <c r="BU85" s="637"/>
      <c r="BV85" s="637"/>
      <c r="BW85" s="637"/>
      <c r="BX85" s="637"/>
      <c r="BY85" s="637"/>
      <c r="BZ85" s="637"/>
      <c r="CA85" s="637"/>
      <c r="CB85" s="637"/>
      <c r="CC85" s="637"/>
      <c r="CD85" s="637"/>
      <c r="CE85" s="637"/>
      <c r="CF85" s="637"/>
      <c r="CG85" s="637"/>
      <c r="CH85" s="637"/>
      <c r="CI85" s="637"/>
      <c r="CJ85" s="637"/>
      <c r="CK85" s="637"/>
      <c r="CL85" s="637"/>
      <c r="CM85" s="637"/>
      <c r="CN85" s="637"/>
      <c r="CO85" s="637"/>
      <c r="CP85" s="637"/>
      <c r="CQ85" s="637"/>
      <c r="CR85" s="637"/>
      <c r="CS85" s="637"/>
      <c r="CT85" s="637"/>
      <c r="CU85" s="637"/>
      <c r="CV85" s="637"/>
      <c r="CW85" s="637"/>
      <c r="CX85" s="637"/>
      <c r="CY85" s="637"/>
      <c r="CZ85" s="637"/>
      <c r="DA85" s="637"/>
      <c r="DB85" s="637"/>
      <c r="DC85" s="637"/>
      <c r="DD85" s="637"/>
      <c r="DE85" s="637"/>
      <c r="DF85" s="637"/>
      <c r="DG85" s="637"/>
      <c r="DH85" s="637"/>
      <c r="DI85" s="637"/>
      <c r="DJ85" s="637"/>
      <c r="DK85" s="637"/>
      <c r="DL85" s="637"/>
      <c r="DM85" s="637"/>
      <c r="DN85" s="637"/>
      <c r="DO85" s="637"/>
      <c r="DP85" s="637"/>
      <c r="DQ85" s="637"/>
      <c r="DR85" s="637"/>
      <c r="DS85" s="637"/>
      <c r="DT85" s="637"/>
      <c r="DU85" s="637"/>
      <c r="DV85" s="637"/>
      <c r="DW85" s="637"/>
      <c r="DX85" s="637"/>
      <c r="DY85" s="637"/>
      <c r="DZ85" s="637"/>
      <c r="EA85" s="637"/>
      <c r="EB85" s="637"/>
      <c r="EC85" s="637"/>
      <c r="ED85" s="637"/>
      <c r="EE85" s="637"/>
      <c r="EF85" s="637"/>
      <c r="EG85" s="637"/>
      <c r="EH85" s="637"/>
      <c r="EI85" s="637"/>
      <c r="EJ85" s="637"/>
      <c r="EK85" s="637"/>
      <c r="EL85" s="637"/>
      <c r="EM85" s="637"/>
      <c r="EN85" s="637"/>
      <c r="EO85" s="637"/>
      <c r="EP85" s="637"/>
      <c r="EQ85" s="637"/>
      <c r="ER85" s="637"/>
      <c r="ES85" s="637"/>
      <c r="ET85" s="637"/>
      <c r="EU85" s="637"/>
    </row>
    <row r="86" spans="1:151" s="647" customFormat="1" x14ac:dyDescent="0.25">
      <c r="A86" s="639" t="s">
        <v>2571</v>
      </c>
      <c r="B86" s="640" t="s">
        <v>849</v>
      </c>
      <c r="C86" s="640" t="s">
        <v>1169</v>
      </c>
      <c r="D86" s="705" t="s">
        <v>1170</v>
      </c>
      <c r="E86" s="747" t="s">
        <v>772</v>
      </c>
      <c r="F86" s="642" t="s">
        <v>2576</v>
      </c>
      <c r="G86" s="640" t="s">
        <v>852</v>
      </c>
      <c r="H86" s="644">
        <v>30</v>
      </c>
      <c r="I86" s="645">
        <v>43641</v>
      </c>
      <c r="J86" s="646"/>
      <c r="K86" s="645">
        <v>41760</v>
      </c>
      <c r="L86" s="637"/>
      <c r="M86" s="637"/>
      <c r="N86" s="637"/>
      <c r="O86" s="637"/>
      <c r="P86" s="637"/>
      <c r="Q86" s="637"/>
      <c r="R86" s="637"/>
      <c r="S86" s="637"/>
      <c r="T86" s="637"/>
      <c r="U86" s="637"/>
      <c r="V86" s="637"/>
      <c r="W86" s="637"/>
      <c r="X86" s="702" t="s">
        <v>1151</v>
      </c>
      <c r="Y86" s="747" t="s">
        <v>772</v>
      </c>
      <c r="Z86" s="637"/>
      <c r="AA86" s="637"/>
      <c r="AB86" s="637"/>
      <c r="AC86" s="637"/>
      <c r="AD86" s="637"/>
      <c r="AE86" s="637"/>
      <c r="AF86" s="637"/>
      <c r="AG86" s="637"/>
      <c r="AH86" s="637"/>
      <c r="AI86" s="637"/>
      <c r="AJ86" s="637"/>
      <c r="AK86" s="637"/>
      <c r="AL86" s="637"/>
      <c r="AM86" s="637"/>
      <c r="AN86" s="637"/>
      <c r="AO86" s="637"/>
      <c r="AP86" s="637"/>
      <c r="AQ86" s="637"/>
      <c r="AR86" s="637"/>
      <c r="AS86" s="637"/>
      <c r="AT86" s="637"/>
      <c r="AU86" s="637"/>
      <c r="AV86" s="637"/>
      <c r="AW86" s="637"/>
      <c r="AX86" s="637"/>
      <c r="AY86" s="637"/>
      <c r="AZ86" s="637"/>
      <c r="BA86" s="637"/>
      <c r="BB86" s="637"/>
      <c r="BC86" s="637"/>
      <c r="BD86" s="637"/>
      <c r="BE86" s="637"/>
      <c r="BF86" s="637"/>
      <c r="BG86" s="637"/>
      <c r="BH86" s="637"/>
      <c r="BI86" s="637"/>
      <c r="BJ86" s="637"/>
      <c r="BK86" s="637"/>
      <c r="BL86" s="637"/>
      <c r="BM86" s="637"/>
      <c r="BN86" s="637"/>
      <c r="BO86" s="637"/>
      <c r="BP86" s="637"/>
      <c r="BQ86" s="637"/>
      <c r="BR86" s="637"/>
      <c r="BS86" s="637"/>
      <c r="BT86" s="637"/>
      <c r="BU86" s="637"/>
      <c r="BV86" s="637"/>
      <c r="BW86" s="637"/>
      <c r="BX86" s="637"/>
      <c r="BY86" s="637"/>
      <c r="BZ86" s="637"/>
      <c r="CA86" s="637"/>
      <c r="CB86" s="637"/>
      <c r="CC86" s="637"/>
      <c r="CD86" s="637"/>
      <c r="CE86" s="637"/>
      <c r="CF86" s="637"/>
      <c r="CG86" s="637"/>
      <c r="CH86" s="637"/>
      <c r="CI86" s="637"/>
      <c r="CJ86" s="637"/>
      <c r="CK86" s="637"/>
      <c r="CL86" s="637"/>
      <c r="CM86" s="637"/>
      <c r="CN86" s="637"/>
      <c r="CO86" s="637"/>
      <c r="CP86" s="637"/>
      <c r="CQ86" s="637"/>
      <c r="CR86" s="637"/>
      <c r="CS86" s="637"/>
      <c r="CT86" s="637"/>
      <c r="CU86" s="637"/>
      <c r="CV86" s="637"/>
      <c r="CW86" s="637"/>
      <c r="CX86" s="637"/>
      <c r="CY86" s="637"/>
      <c r="CZ86" s="637"/>
      <c r="DA86" s="637"/>
      <c r="DB86" s="637"/>
      <c r="DC86" s="637"/>
      <c r="DD86" s="637"/>
      <c r="DE86" s="637"/>
      <c r="DF86" s="637"/>
      <c r="DG86" s="637"/>
      <c r="DH86" s="637"/>
      <c r="DI86" s="637"/>
      <c r="DJ86" s="637"/>
      <c r="DK86" s="637"/>
      <c r="DL86" s="637"/>
      <c r="DM86" s="637"/>
      <c r="DN86" s="637"/>
      <c r="DO86" s="637"/>
      <c r="DP86" s="637"/>
      <c r="DQ86" s="637"/>
      <c r="DR86" s="637"/>
      <c r="DS86" s="637"/>
      <c r="DT86" s="637"/>
      <c r="DU86" s="637"/>
      <c r="DV86" s="637"/>
      <c r="DW86" s="637"/>
      <c r="DX86" s="637"/>
      <c r="DY86" s="637"/>
      <c r="DZ86" s="637"/>
      <c r="EA86" s="637"/>
      <c r="EB86" s="637"/>
      <c r="EC86" s="637"/>
      <c r="ED86" s="637"/>
      <c r="EE86" s="637"/>
      <c r="EF86" s="637"/>
      <c r="EG86" s="637"/>
      <c r="EH86" s="637"/>
      <c r="EI86" s="637"/>
      <c r="EJ86" s="637"/>
      <c r="EK86" s="637"/>
      <c r="EL86" s="637"/>
      <c r="EM86" s="637"/>
      <c r="EN86" s="637"/>
      <c r="EO86" s="637"/>
      <c r="EP86" s="637"/>
      <c r="EQ86" s="637"/>
      <c r="ER86" s="637"/>
      <c r="ES86" s="637"/>
      <c r="ET86" s="637"/>
      <c r="EU86" s="637"/>
    </row>
    <row r="87" spans="1:151" x14ac:dyDescent="0.25">
      <c r="B87" s="640" t="s">
        <v>849</v>
      </c>
      <c r="C87" s="640" t="s">
        <v>850</v>
      </c>
      <c r="D87" s="702" t="s">
        <v>1215</v>
      </c>
      <c r="E87" s="747" t="s">
        <v>774</v>
      </c>
      <c r="F87" s="649" t="s">
        <v>805</v>
      </c>
      <c r="G87" s="643" t="s">
        <v>852</v>
      </c>
      <c r="H87" s="644">
        <v>15</v>
      </c>
      <c r="I87" s="645">
        <v>42857</v>
      </c>
      <c r="J87" s="646">
        <v>0.05</v>
      </c>
      <c r="K87" s="645">
        <v>42826</v>
      </c>
      <c r="X87" s="702" t="s">
        <v>1197</v>
      </c>
      <c r="Y87" s="747" t="s">
        <v>772</v>
      </c>
    </row>
    <row r="88" spans="1:151" x14ac:dyDescent="0.25">
      <c r="B88" s="640" t="s">
        <v>849</v>
      </c>
      <c r="C88" s="640" t="s">
        <v>850</v>
      </c>
      <c r="D88" s="702" t="s">
        <v>1166</v>
      </c>
      <c r="E88" s="747" t="s">
        <v>772</v>
      </c>
      <c r="F88" s="642" t="s">
        <v>2589</v>
      </c>
      <c r="G88" s="640" t="s">
        <v>852</v>
      </c>
      <c r="H88" s="644">
        <v>50</v>
      </c>
      <c r="I88" s="645">
        <v>43641</v>
      </c>
      <c r="J88" s="650"/>
      <c r="K88" s="645">
        <v>42461</v>
      </c>
      <c r="X88" s="705" t="s">
        <v>1124</v>
      </c>
      <c r="Y88" s="747" t="s">
        <v>789</v>
      </c>
    </row>
    <row r="89" spans="1:151" ht="30" x14ac:dyDescent="0.25">
      <c r="A89" s="658" t="s">
        <v>2571</v>
      </c>
      <c r="B89" s="640" t="s">
        <v>849</v>
      </c>
      <c r="C89" s="640" t="s">
        <v>850</v>
      </c>
      <c r="D89" s="702" t="s">
        <v>1168</v>
      </c>
      <c r="E89" s="747" t="s">
        <v>772</v>
      </c>
      <c r="F89" s="642" t="s">
        <v>2587</v>
      </c>
      <c r="G89" s="640" t="s">
        <v>852</v>
      </c>
      <c r="H89" s="644">
        <v>20</v>
      </c>
      <c r="I89" s="645">
        <v>43641</v>
      </c>
      <c r="J89" s="650">
        <v>1.08</v>
      </c>
      <c r="K89" s="645">
        <v>42826</v>
      </c>
      <c r="X89" s="705" t="s">
        <v>1126</v>
      </c>
      <c r="Y89" s="747" t="s">
        <v>789</v>
      </c>
    </row>
    <row r="90" spans="1:151" s="647" customFormat="1" ht="45" x14ac:dyDescent="0.25">
      <c r="A90" s="658"/>
      <c r="B90" s="640" t="s">
        <v>849</v>
      </c>
      <c r="C90" s="640" t="s">
        <v>850</v>
      </c>
      <c r="D90" s="702" t="s">
        <v>1172</v>
      </c>
      <c r="E90" s="747" t="s">
        <v>772</v>
      </c>
      <c r="F90" s="649" t="s">
        <v>2590</v>
      </c>
      <c r="G90" s="640" t="s">
        <v>2456</v>
      </c>
      <c r="H90" s="644">
        <v>2</v>
      </c>
      <c r="I90" s="645">
        <v>43641</v>
      </c>
      <c r="J90" s="650"/>
      <c r="K90" s="645">
        <v>41760</v>
      </c>
      <c r="L90" s="637"/>
      <c r="M90" s="637"/>
      <c r="N90" s="637"/>
      <c r="O90" s="637"/>
      <c r="P90" s="637"/>
      <c r="Q90" s="637"/>
      <c r="R90" s="637"/>
      <c r="S90" s="637"/>
      <c r="T90" s="637"/>
      <c r="U90" s="637"/>
      <c r="V90" s="637"/>
      <c r="W90" s="637"/>
      <c r="X90" s="702" t="s">
        <v>1230</v>
      </c>
      <c r="Y90" s="747" t="s">
        <v>785</v>
      </c>
      <c r="Z90" s="637"/>
      <c r="AA90" s="637"/>
      <c r="AB90" s="637"/>
      <c r="AC90" s="637"/>
      <c r="AD90" s="637"/>
      <c r="AE90" s="637"/>
      <c r="AF90" s="637"/>
      <c r="AG90" s="637"/>
      <c r="AH90" s="637"/>
      <c r="AI90" s="637"/>
      <c r="AJ90" s="637"/>
      <c r="AK90" s="637"/>
      <c r="AL90" s="637"/>
      <c r="AM90" s="637"/>
      <c r="AN90" s="637"/>
      <c r="AO90" s="637"/>
      <c r="AP90" s="637"/>
      <c r="AQ90" s="637"/>
      <c r="AR90" s="637"/>
      <c r="AS90" s="637"/>
      <c r="AT90" s="637"/>
      <c r="AU90" s="637"/>
      <c r="AV90" s="637"/>
      <c r="AW90" s="637"/>
      <c r="AX90" s="637"/>
      <c r="AY90" s="637"/>
      <c r="AZ90" s="637"/>
      <c r="BA90" s="637"/>
      <c r="BB90" s="637"/>
      <c r="BC90" s="637"/>
      <c r="BD90" s="637"/>
      <c r="BE90" s="637"/>
      <c r="BF90" s="637"/>
      <c r="BG90" s="637"/>
      <c r="BH90" s="637"/>
      <c r="BI90" s="637"/>
      <c r="BJ90" s="637"/>
      <c r="BK90" s="637"/>
      <c r="BL90" s="637"/>
      <c r="BM90" s="637"/>
      <c r="BN90" s="637"/>
      <c r="BO90" s="637"/>
      <c r="BP90" s="637"/>
      <c r="BQ90" s="637"/>
      <c r="BR90" s="637"/>
      <c r="BS90" s="637"/>
      <c r="BT90" s="637"/>
      <c r="BU90" s="637"/>
      <c r="BV90" s="637"/>
      <c r="BW90" s="637"/>
      <c r="BX90" s="637"/>
      <c r="BY90" s="637"/>
      <c r="BZ90" s="637"/>
      <c r="CA90" s="637"/>
      <c r="CB90" s="637"/>
      <c r="CC90" s="637"/>
      <c r="CD90" s="637"/>
      <c r="CE90" s="637"/>
      <c r="CF90" s="637"/>
      <c r="CG90" s="637"/>
      <c r="CH90" s="637"/>
      <c r="CI90" s="637"/>
      <c r="CJ90" s="637"/>
      <c r="CK90" s="637"/>
      <c r="CL90" s="637"/>
      <c r="CM90" s="637"/>
      <c r="CN90" s="637"/>
      <c r="CO90" s="637"/>
      <c r="CP90" s="637"/>
      <c r="CQ90" s="637"/>
      <c r="CR90" s="637"/>
      <c r="CS90" s="637"/>
      <c r="CT90" s="637"/>
      <c r="CU90" s="637"/>
      <c r="CV90" s="637"/>
      <c r="CW90" s="637"/>
      <c r="CX90" s="637"/>
      <c r="CY90" s="637"/>
      <c r="CZ90" s="637"/>
      <c r="DA90" s="637"/>
      <c r="DB90" s="637"/>
      <c r="DC90" s="637"/>
      <c r="DD90" s="637"/>
      <c r="DE90" s="637"/>
      <c r="DF90" s="637"/>
      <c r="DG90" s="637"/>
      <c r="DH90" s="637"/>
      <c r="DI90" s="637"/>
      <c r="DJ90" s="637"/>
      <c r="DK90" s="637"/>
      <c r="DL90" s="637"/>
      <c r="DM90" s="637"/>
      <c r="DN90" s="637"/>
      <c r="DO90" s="637"/>
      <c r="DP90" s="637"/>
      <c r="DQ90" s="637"/>
      <c r="DR90" s="637"/>
      <c r="DS90" s="637"/>
      <c r="DT90" s="637"/>
      <c r="DU90" s="637"/>
      <c r="DV90" s="637"/>
      <c r="DW90" s="637"/>
      <c r="DX90" s="637"/>
      <c r="DY90" s="637"/>
      <c r="DZ90" s="637"/>
      <c r="EA90" s="637"/>
      <c r="EB90" s="637"/>
      <c r="EC90" s="637"/>
      <c r="ED90" s="637"/>
      <c r="EE90" s="637"/>
      <c r="EF90" s="637"/>
      <c r="EG90" s="637"/>
      <c r="EH90" s="637"/>
      <c r="EI90" s="637"/>
      <c r="EJ90" s="637"/>
      <c r="EK90" s="637"/>
      <c r="EL90" s="637"/>
      <c r="EM90" s="637"/>
      <c r="EN90" s="637"/>
      <c r="EO90" s="637"/>
      <c r="EP90" s="637"/>
      <c r="EQ90" s="637"/>
      <c r="ER90" s="637"/>
      <c r="ES90" s="637"/>
      <c r="ET90" s="637"/>
      <c r="EU90" s="637"/>
    </row>
    <row r="91" spans="1:151" s="647" customFormat="1" x14ac:dyDescent="0.25">
      <c r="A91" s="639"/>
      <c r="B91" s="640" t="s">
        <v>849</v>
      </c>
      <c r="C91" s="640" t="s">
        <v>850</v>
      </c>
      <c r="D91" s="702" t="s">
        <v>1172</v>
      </c>
      <c r="E91" s="747" t="s">
        <v>772</v>
      </c>
      <c r="F91" s="649" t="s">
        <v>1186</v>
      </c>
      <c r="G91" s="640" t="s">
        <v>2456</v>
      </c>
      <c r="H91" s="644">
        <v>1</v>
      </c>
      <c r="I91" s="645">
        <v>42857</v>
      </c>
      <c r="J91" s="650"/>
      <c r="K91" s="645">
        <v>40513</v>
      </c>
      <c r="L91" s="637"/>
      <c r="M91" s="637"/>
      <c r="N91" s="637"/>
      <c r="O91" s="637"/>
      <c r="P91" s="637"/>
      <c r="Q91" s="637"/>
      <c r="R91" s="637"/>
      <c r="S91" s="637"/>
      <c r="T91" s="637"/>
      <c r="U91" s="637"/>
      <c r="V91" s="637"/>
      <c r="W91" s="637"/>
      <c r="X91" s="702" t="s">
        <v>1231</v>
      </c>
      <c r="Y91" s="747" t="s">
        <v>785</v>
      </c>
      <c r="Z91" s="637"/>
      <c r="AA91" s="637"/>
      <c r="AB91" s="637"/>
      <c r="AC91" s="637"/>
      <c r="AD91" s="637"/>
      <c r="AE91" s="637"/>
      <c r="AF91" s="637"/>
      <c r="AG91" s="637"/>
      <c r="AH91" s="637"/>
      <c r="AI91" s="637"/>
      <c r="AJ91" s="637"/>
      <c r="AK91" s="637"/>
      <c r="AL91" s="637"/>
      <c r="AM91" s="637"/>
      <c r="AN91" s="637"/>
      <c r="AO91" s="637"/>
      <c r="AP91" s="637"/>
      <c r="AQ91" s="637"/>
      <c r="AR91" s="637"/>
      <c r="AS91" s="637"/>
      <c r="AT91" s="637"/>
      <c r="AU91" s="637"/>
      <c r="AV91" s="637"/>
      <c r="AW91" s="637"/>
      <c r="AX91" s="637"/>
      <c r="AY91" s="637"/>
      <c r="AZ91" s="637"/>
      <c r="BA91" s="637"/>
      <c r="BB91" s="637"/>
      <c r="BC91" s="637"/>
      <c r="BD91" s="637"/>
      <c r="BE91" s="637"/>
      <c r="BF91" s="637"/>
      <c r="BG91" s="637"/>
      <c r="BH91" s="637"/>
      <c r="BI91" s="637"/>
      <c r="BJ91" s="637"/>
      <c r="BK91" s="637"/>
      <c r="BL91" s="637"/>
      <c r="BM91" s="637"/>
      <c r="BN91" s="637"/>
      <c r="BO91" s="637"/>
      <c r="BP91" s="637"/>
      <c r="BQ91" s="637"/>
      <c r="BR91" s="637"/>
      <c r="BS91" s="637"/>
      <c r="BT91" s="637"/>
      <c r="BU91" s="637"/>
      <c r="BV91" s="637"/>
      <c r="BW91" s="637"/>
      <c r="BX91" s="637"/>
      <c r="BY91" s="637"/>
      <c r="BZ91" s="637"/>
      <c r="CA91" s="637"/>
      <c r="CB91" s="637"/>
      <c r="CC91" s="637"/>
      <c r="CD91" s="637"/>
      <c r="CE91" s="637"/>
      <c r="CF91" s="637"/>
      <c r="CG91" s="637"/>
      <c r="CH91" s="637"/>
      <c r="CI91" s="637"/>
      <c r="CJ91" s="637"/>
      <c r="CK91" s="637"/>
      <c r="CL91" s="637"/>
      <c r="CM91" s="637"/>
      <c r="CN91" s="637"/>
      <c r="CO91" s="637"/>
      <c r="CP91" s="637"/>
      <c r="CQ91" s="637"/>
      <c r="CR91" s="637"/>
      <c r="CS91" s="637"/>
      <c r="CT91" s="637"/>
      <c r="CU91" s="637"/>
      <c r="CV91" s="637"/>
      <c r="CW91" s="637"/>
      <c r="CX91" s="637"/>
      <c r="CY91" s="637"/>
      <c r="CZ91" s="637"/>
      <c r="DA91" s="637"/>
      <c r="DB91" s="637"/>
      <c r="DC91" s="637"/>
      <c r="DD91" s="637"/>
      <c r="DE91" s="637"/>
      <c r="DF91" s="637"/>
      <c r="DG91" s="637"/>
      <c r="DH91" s="637"/>
      <c r="DI91" s="637"/>
      <c r="DJ91" s="637"/>
      <c r="DK91" s="637"/>
      <c r="DL91" s="637"/>
      <c r="DM91" s="637"/>
      <c r="DN91" s="637"/>
      <c r="DO91" s="637"/>
      <c r="DP91" s="637"/>
      <c r="DQ91" s="637"/>
      <c r="DR91" s="637"/>
      <c r="DS91" s="637"/>
      <c r="DT91" s="637"/>
      <c r="DU91" s="637"/>
      <c r="DV91" s="637"/>
      <c r="DW91" s="637"/>
      <c r="DX91" s="637"/>
      <c r="DY91" s="637"/>
      <c r="DZ91" s="637"/>
      <c r="EA91" s="637"/>
      <c r="EB91" s="637"/>
      <c r="EC91" s="637"/>
      <c r="ED91" s="637"/>
      <c r="EE91" s="637"/>
      <c r="EF91" s="637"/>
      <c r="EG91" s="637"/>
      <c r="EH91" s="637"/>
      <c r="EI91" s="637"/>
      <c r="EJ91" s="637"/>
      <c r="EK91" s="637"/>
      <c r="EL91" s="637"/>
      <c r="EM91" s="637"/>
      <c r="EN91" s="637"/>
      <c r="EO91" s="637"/>
      <c r="EP91" s="637"/>
      <c r="EQ91" s="637"/>
      <c r="ER91" s="637"/>
      <c r="ES91" s="637"/>
      <c r="ET91" s="637"/>
      <c r="EU91" s="637"/>
    </row>
    <row r="92" spans="1:151" ht="30" x14ac:dyDescent="0.25">
      <c r="B92" s="640" t="s">
        <v>849</v>
      </c>
      <c r="C92" s="640" t="s">
        <v>850</v>
      </c>
      <c r="D92" s="705" t="s">
        <v>1173</v>
      </c>
      <c r="E92" s="747" t="s">
        <v>772</v>
      </c>
      <c r="F92" s="649" t="s">
        <v>2591</v>
      </c>
      <c r="G92" s="640" t="s">
        <v>2456</v>
      </c>
      <c r="H92" s="644">
        <v>2</v>
      </c>
      <c r="I92" s="645">
        <v>43641</v>
      </c>
      <c r="J92" s="650">
        <v>0.26</v>
      </c>
      <c r="K92" s="645">
        <v>41760</v>
      </c>
      <c r="X92" s="702" t="s">
        <v>1232</v>
      </c>
      <c r="Y92" s="747" t="s">
        <v>785</v>
      </c>
    </row>
    <row r="93" spans="1:151" x14ac:dyDescent="0.25">
      <c r="A93" s="639" t="s">
        <v>2571</v>
      </c>
      <c r="B93" s="640" t="s">
        <v>73</v>
      </c>
      <c r="C93" s="640" t="s">
        <v>1123</v>
      </c>
      <c r="D93" s="705" t="s">
        <v>1128</v>
      </c>
      <c r="E93" s="747" t="s">
        <v>772</v>
      </c>
      <c r="F93" s="642" t="s">
        <v>2572</v>
      </c>
      <c r="G93" s="640" t="s">
        <v>844</v>
      </c>
      <c r="H93" s="652" t="s">
        <v>1129</v>
      </c>
      <c r="I93" s="645">
        <v>43641</v>
      </c>
      <c r="J93" s="646"/>
      <c r="K93" s="645">
        <v>40513</v>
      </c>
      <c r="X93" s="702" t="s">
        <v>1233</v>
      </c>
      <c r="Y93" s="747" t="s">
        <v>785</v>
      </c>
    </row>
    <row r="94" spans="1:151" s="647" customFormat="1" x14ac:dyDescent="0.25">
      <c r="A94" s="639"/>
      <c r="B94" s="640" t="s">
        <v>849</v>
      </c>
      <c r="C94" s="640" t="s">
        <v>1150</v>
      </c>
      <c r="D94" s="702" t="s">
        <v>1228</v>
      </c>
      <c r="E94" s="747" t="s">
        <v>772</v>
      </c>
      <c r="F94" s="649" t="s">
        <v>2578</v>
      </c>
      <c r="G94" s="643" t="s">
        <v>2452</v>
      </c>
      <c r="H94" s="644">
        <v>8</v>
      </c>
      <c r="I94" s="645">
        <v>42857</v>
      </c>
      <c r="J94" s="640"/>
      <c r="K94" s="645">
        <v>41760</v>
      </c>
      <c r="L94" s="637"/>
      <c r="M94" s="637"/>
      <c r="N94" s="637"/>
      <c r="O94" s="637"/>
      <c r="P94" s="637"/>
      <c r="Q94" s="637"/>
      <c r="R94" s="637"/>
      <c r="S94" s="637"/>
      <c r="T94" s="637"/>
      <c r="U94" s="637"/>
      <c r="V94" s="637"/>
      <c r="W94" s="637"/>
      <c r="X94" s="702" t="s">
        <v>1254</v>
      </c>
      <c r="Y94" s="747" t="s">
        <v>789</v>
      </c>
      <c r="Z94" s="637"/>
      <c r="AA94" s="637"/>
      <c r="AB94" s="637"/>
      <c r="AC94" s="637"/>
      <c r="AD94" s="637"/>
      <c r="AE94" s="637"/>
      <c r="AF94" s="637"/>
      <c r="AG94" s="637"/>
      <c r="AH94" s="637"/>
      <c r="AI94" s="637"/>
      <c r="AJ94" s="637"/>
      <c r="AK94" s="637"/>
      <c r="AL94" s="637"/>
      <c r="AM94" s="637"/>
      <c r="AN94" s="637"/>
      <c r="AO94" s="637"/>
      <c r="AP94" s="637"/>
      <c r="AQ94" s="637"/>
      <c r="AR94" s="637"/>
      <c r="AS94" s="637"/>
      <c r="AT94" s="637"/>
      <c r="AU94" s="637"/>
      <c r="AV94" s="637"/>
      <c r="AW94" s="637"/>
      <c r="AX94" s="637"/>
      <c r="AY94" s="637"/>
      <c r="AZ94" s="637"/>
      <c r="BA94" s="637"/>
      <c r="BB94" s="637"/>
      <c r="BC94" s="637"/>
      <c r="BD94" s="637"/>
      <c r="BE94" s="637"/>
      <c r="BF94" s="637"/>
      <c r="BG94" s="637"/>
      <c r="BH94" s="637"/>
      <c r="BI94" s="637"/>
      <c r="BJ94" s="637"/>
      <c r="BK94" s="637"/>
      <c r="BL94" s="637"/>
      <c r="BM94" s="637"/>
      <c r="BN94" s="637"/>
      <c r="BO94" s="637"/>
      <c r="BP94" s="637"/>
      <c r="BQ94" s="637"/>
      <c r="BR94" s="637"/>
      <c r="BS94" s="637"/>
      <c r="BT94" s="637"/>
      <c r="BU94" s="637"/>
      <c r="BV94" s="637"/>
      <c r="BW94" s="637"/>
      <c r="BX94" s="637"/>
      <c r="BY94" s="637"/>
      <c r="BZ94" s="637"/>
      <c r="CA94" s="637"/>
      <c r="CB94" s="637"/>
      <c r="CC94" s="637"/>
      <c r="CD94" s="637"/>
      <c r="CE94" s="637"/>
      <c r="CF94" s="637"/>
      <c r="CG94" s="637"/>
      <c r="CH94" s="637"/>
      <c r="CI94" s="637"/>
      <c r="CJ94" s="637"/>
      <c r="CK94" s="637"/>
      <c r="CL94" s="637"/>
      <c r="CM94" s="637"/>
      <c r="CN94" s="637"/>
      <c r="CO94" s="637"/>
      <c r="CP94" s="637"/>
      <c r="CQ94" s="637"/>
      <c r="CR94" s="637"/>
      <c r="CS94" s="637"/>
      <c r="CT94" s="637"/>
      <c r="CU94" s="637"/>
      <c r="CV94" s="637"/>
      <c r="CW94" s="637"/>
      <c r="CX94" s="637"/>
      <c r="CY94" s="637"/>
      <c r="CZ94" s="637"/>
      <c r="DA94" s="637"/>
      <c r="DB94" s="637"/>
      <c r="DC94" s="637"/>
      <c r="DD94" s="637"/>
      <c r="DE94" s="637"/>
      <c r="DF94" s="637"/>
      <c r="DG94" s="637"/>
      <c r="DH94" s="637"/>
      <c r="DI94" s="637"/>
      <c r="DJ94" s="637"/>
      <c r="DK94" s="637"/>
      <c r="DL94" s="637"/>
      <c r="DM94" s="637"/>
      <c r="DN94" s="637"/>
      <c r="DO94" s="637"/>
      <c r="DP94" s="637"/>
      <c r="DQ94" s="637"/>
      <c r="DR94" s="637"/>
      <c r="DS94" s="637"/>
      <c r="DT94" s="637"/>
      <c r="DU94" s="637"/>
      <c r="DV94" s="637"/>
      <c r="DW94" s="637"/>
      <c r="DX94" s="637"/>
      <c r="DY94" s="637"/>
      <c r="DZ94" s="637"/>
      <c r="EA94" s="637"/>
      <c r="EB94" s="637"/>
      <c r="EC94" s="637"/>
      <c r="ED94" s="637"/>
      <c r="EE94" s="637"/>
      <c r="EF94" s="637"/>
      <c r="EG94" s="637"/>
      <c r="EH94" s="637"/>
      <c r="EI94" s="637"/>
      <c r="EJ94" s="637"/>
      <c r="EK94" s="637"/>
      <c r="EL94" s="637"/>
      <c r="EM94" s="637"/>
      <c r="EN94" s="637"/>
      <c r="EO94" s="637"/>
      <c r="EP94" s="637"/>
      <c r="EQ94" s="637"/>
      <c r="ER94" s="637"/>
      <c r="ES94" s="637"/>
      <c r="ET94" s="637"/>
      <c r="EU94" s="637"/>
    </row>
    <row r="95" spans="1:151" x14ac:dyDescent="0.25">
      <c r="A95" s="639"/>
      <c r="B95" s="640" t="s">
        <v>849</v>
      </c>
      <c r="C95" s="640" t="s">
        <v>1150</v>
      </c>
      <c r="D95" s="702" t="s">
        <v>1229</v>
      </c>
      <c r="E95" s="747" t="s">
        <v>772</v>
      </c>
      <c r="F95" s="649" t="s">
        <v>2578</v>
      </c>
      <c r="G95" s="643" t="s">
        <v>2452</v>
      </c>
      <c r="H95" s="644">
        <v>15</v>
      </c>
      <c r="I95" s="645">
        <v>42857</v>
      </c>
      <c r="J95" s="640"/>
      <c r="K95" s="679"/>
      <c r="X95" s="708" t="s">
        <v>2617</v>
      </c>
      <c r="Y95" s="747" t="s">
        <v>789</v>
      </c>
    </row>
    <row r="96" spans="1:151" x14ac:dyDescent="0.25">
      <c r="A96" s="639"/>
      <c r="B96" s="640" t="s">
        <v>849</v>
      </c>
      <c r="C96" s="640" t="s">
        <v>1150</v>
      </c>
      <c r="D96" s="702" t="s">
        <v>1151</v>
      </c>
      <c r="E96" s="747" t="s">
        <v>772</v>
      </c>
      <c r="F96" s="649" t="s">
        <v>2578</v>
      </c>
      <c r="G96" s="640" t="s">
        <v>2452</v>
      </c>
      <c r="H96" s="655">
        <v>5</v>
      </c>
      <c r="I96" s="645">
        <v>43641</v>
      </c>
      <c r="J96" s="646"/>
      <c r="K96" s="656">
        <v>45474</v>
      </c>
      <c r="X96" s="708" t="s">
        <v>866</v>
      </c>
      <c r="Y96" s="747" t="s">
        <v>789</v>
      </c>
    </row>
    <row r="97" spans="1:151" x14ac:dyDescent="0.25">
      <c r="A97" s="639"/>
      <c r="B97" s="640" t="s">
        <v>1195</v>
      </c>
      <c r="C97" s="640" t="s">
        <v>1196</v>
      </c>
      <c r="D97" s="702" t="s">
        <v>1197</v>
      </c>
      <c r="E97" s="747" t="s">
        <v>772</v>
      </c>
      <c r="F97" s="649" t="s">
        <v>1198</v>
      </c>
      <c r="G97" s="640" t="s">
        <v>2461</v>
      </c>
      <c r="H97" s="644">
        <v>4</v>
      </c>
      <c r="I97" s="666">
        <v>42857</v>
      </c>
      <c r="J97" s="646">
        <v>0.13400000000000001</v>
      </c>
      <c r="K97" s="645">
        <v>42826</v>
      </c>
      <c r="X97" s="708" t="s">
        <v>2619</v>
      </c>
      <c r="Y97" s="747" t="s">
        <v>789</v>
      </c>
    </row>
    <row r="98" spans="1:151" x14ac:dyDescent="0.25">
      <c r="B98" s="640" t="s">
        <v>73</v>
      </c>
      <c r="C98" s="640" t="s">
        <v>1123</v>
      </c>
      <c r="D98" s="705" t="s">
        <v>1124</v>
      </c>
      <c r="E98" s="747" t="s">
        <v>789</v>
      </c>
      <c r="F98" s="642" t="s">
        <v>2572</v>
      </c>
      <c r="G98" s="640" t="s">
        <v>2448</v>
      </c>
      <c r="H98" s="652" t="s">
        <v>1125</v>
      </c>
      <c r="I98" s="645">
        <v>43641</v>
      </c>
      <c r="J98" s="646"/>
      <c r="K98" s="645">
        <v>40513</v>
      </c>
      <c r="X98" s="709" t="s">
        <v>1248</v>
      </c>
      <c r="Y98" s="747" t="s">
        <v>789</v>
      </c>
    </row>
    <row r="99" spans="1:151" s="647" customFormat="1" x14ac:dyDescent="0.25">
      <c r="A99" s="639"/>
      <c r="B99" s="640" t="s">
        <v>73</v>
      </c>
      <c r="C99" s="640" t="s">
        <v>1123</v>
      </c>
      <c r="D99" s="705" t="s">
        <v>1126</v>
      </c>
      <c r="E99" s="747" t="s">
        <v>789</v>
      </c>
      <c r="F99" s="642" t="s">
        <v>2572</v>
      </c>
      <c r="G99" s="640" t="s">
        <v>2448</v>
      </c>
      <c r="H99" s="652" t="s">
        <v>1127</v>
      </c>
      <c r="I99" s="645">
        <v>43641</v>
      </c>
      <c r="J99" s="646"/>
      <c r="K99" s="645">
        <v>40513</v>
      </c>
      <c r="L99" s="637"/>
      <c r="M99" s="637"/>
      <c r="N99" s="637"/>
      <c r="O99" s="637"/>
      <c r="P99" s="637"/>
      <c r="Q99" s="637"/>
      <c r="R99" s="637"/>
      <c r="S99" s="637"/>
      <c r="T99" s="637"/>
      <c r="U99" s="637"/>
      <c r="V99" s="637"/>
      <c r="W99" s="637"/>
      <c r="X99" s="709" t="s">
        <v>1249</v>
      </c>
      <c r="Y99" s="747" t="s">
        <v>789</v>
      </c>
      <c r="Z99" s="637"/>
      <c r="AA99" s="637"/>
      <c r="AB99" s="637"/>
      <c r="AC99" s="637"/>
      <c r="AD99" s="637"/>
      <c r="AE99" s="637"/>
      <c r="AF99" s="637"/>
      <c r="AG99" s="637"/>
      <c r="AH99" s="637"/>
      <c r="AI99" s="637"/>
      <c r="AJ99" s="637"/>
      <c r="AK99" s="637"/>
      <c r="AL99" s="637"/>
      <c r="AM99" s="637"/>
      <c r="AN99" s="637"/>
      <c r="AO99" s="637"/>
      <c r="AP99" s="637"/>
      <c r="AQ99" s="637"/>
      <c r="AR99" s="637"/>
      <c r="AS99" s="637"/>
      <c r="AT99" s="637"/>
      <c r="AU99" s="637"/>
      <c r="AV99" s="637"/>
      <c r="AW99" s="637"/>
      <c r="AX99" s="637"/>
      <c r="AY99" s="637"/>
      <c r="AZ99" s="637"/>
      <c r="BA99" s="637"/>
      <c r="BB99" s="637"/>
      <c r="BC99" s="637"/>
      <c r="BD99" s="637"/>
      <c r="BE99" s="637"/>
      <c r="BF99" s="637"/>
      <c r="BG99" s="637"/>
      <c r="BH99" s="637"/>
      <c r="BI99" s="637"/>
      <c r="BJ99" s="637"/>
      <c r="BK99" s="637"/>
      <c r="BL99" s="637"/>
      <c r="BM99" s="637"/>
      <c r="BN99" s="637"/>
      <c r="BO99" s="637"/>
      <c r="BP99" s="637"/>
      <c r="BQ99" s="637"/>
      <c r="BR99" s="637"/>
      <c r="BS99" s="637"/>
      <c r="BT99" s="637"/>
      <c r="BU99" s="637"/>
      <c r="BV99" s="637"/>
      <c r="BW99" s="637"/>
      <c r="BX99" s="637"/>
      <c r="BY99" s="637"/>
      <c r="BZ99" s="637"/>
      <c r="CA99" s="637"/>
      <c r="CB99" s="637"/>
      <c r="CC99" s="637"/>
      <c r="CD99" s="637"/>
      <c r="CE99" s="637"/>
      <c r="CF99" s="637"/>
      <c r="CG99" s="637"/>
      <c r="CH99" s="637"/>
      <c r="CI99" s="637"/>
      <c r="CJ99" s="637"/>
      <c r="CK99" s="637"/>
      <c r="CL99" s="637"/>
      <c r="CM99" s="637"/>
      <c r="CN99" s="637"/>
      <c r="CO99" s="637"/>
      <c r="CP99" s="637"/>
      <c r="CQ99" s="637"/>
      <c r="CR99" s="637"/>
      <c r="CS99" s="637"/>
      <c r="CT99" s="637"/>
      <c r="CU99" s="637"/>
      <c r="CV99" s="637"/>
      <c r="CW99" s="637"/>
      <c r="CX99" s="637"/>
      <c r="CY99" s="637"/>
      <c r="CZ99" s="637"/>
      <c r="DA99" s="637"/>
      <c r="DB99" s="637"/>
      <c r="DC99" s="637"/>
      <c r="DD99" s="637"/>
      <c r="DE99" s="637"/>
      <c r="DF99" s="637"/>
      <c r="DG99" s="637"/>
      <c r="DH99" s="637"/>
      <c r="DI99" s="637"/>
      <c r="DJ99" s="637"/>
      <c r="DK99" s="637"/>
      <c r="DL99" s="637"/>
      <c r="DM99" s="637"/>
      <c r="DN99" s="637"/>
      <c r="DO99" s="637"/>
      <c r="DP99" s="637"/>
      <c r="DQ99" s="637"/>
      <c r="DR99" s="637"/>
      <c r="DS99" s="637"/>
      <c r="DT99" s="637"/>
      <c r="DU99" s="637"/>
      <c r="DV99" s="637"/>
      <c r="DW99" s="637"/>
      <c r="DX99" s="637"/>
      <c r="DY99" s="637"/>
      <c r="DZ99" s="637"/>
      <c r="EA99" s="637"/>
      <c r="EB99" s="637"/>
      <c r="EC99" s="637"/>
      <c r="ED99" s="637"/>
      <c r="EE99" s="637"/>
      <c r="EF99" s="637"/>
      <c r="EG99" s="637"/>
      <c r="EH99" s="637"/>
      <c r="EI99" s="637"/>
      <c r="EJ99" s="637"/>
      <c r="EK99" s="637"/>
      <c r="EL99" s="637"/>
      <c r="EM99" s="637"/>
      <c r="EN99" s="637"/>
      <c r="EO99" s="637"/>
      <c r="EP99" s="637"/>
      <c r="EQ99" s="637"/>
      <c r="ER99" s="637"/>
      <c r="ES99" s="637"/>
      <c r="ET99" s="637"/>
      <c r="EU99" s="637"/>
    </row>
    <row r="100" spans="1:151" ht="18" customHeight="1" x14ac:dyDescent="0.25">
      <c r="A100" s="639"/>
      <c r="B100" s="640" t="s">
        <v>849</v>
      </c>
      <c r="C100" s="640" t="s">
        <v>1150</v>
      </c>
      <c r="D100" s="702" t="s">
        <v>1230</v>
      </c>
      <c r="E100" s="747" t="s">
        <v>785</v>
      </c>
      <c r="F100" s="649" t="s">
        <v>2578</v>
      </c>
      <c r="G100" s="643" t="s">
        <v>2465</v>
      </c>
      <c r="H100" s="644">
        <v>14</v>
      </c>
      <c r="I100" s="645">
        <v>42857</v>
      </c>
      <c r="J100" s="640"/>
      <c r="K100" s="645">
        <v>41760</v>
      </c>
      <c r="X100" s="710" t="s">
        <v>2630</v>
      </c>
      <c r="Y100" s="747" t="s">
        <v>789</v>
      </c>
    </row>
    <row r="101" spans="1:151" s="647" customFormat="1" x14ac:dyDescent="0.25">
      <c r="A101" s="658"/>
      <c r="B101" s="640" t="s">
        <v>849</v>
      </c>
      <c r="C101" s="640" t="s">
        <v>1150</v>
      </c>
      <c r="D101" s="702" t="s">
        <v>1231</v>
      </c>
      <c r="E101" s="747" t="s">
        <v>785</v>
      </c>
      <c r="F101" s="649" t="s">
        <v>2578</v>
      </c>
      <c r="G101" s="643" t="s">
        <v>2465</v>
      </c>
      <c r="H101" s="644">
        <v>20</v>
      </c>
      <c r="I101" s="645">
        <v>42857</v>
      </c>
      <c r="J101" s="650"/>
      <c r="K101" s="651"/>
      <c r="L101" s="637"/>
      <c r="M101" s="637"/>
      <c r="N101" s="637"/>
      <c r="O101" s="637"/>
      <c r="P101" s="637"/>
      <c r="Q101" s="637"/>
      <c r="R101" s="637"/>
      <c r="S101" s="637"/>
      <c r="T101" s="637"/>
      <c r="U101" s="637"/>
      <c r="V101" s="637"/>
      <c r="W101" s="637"/>
      <c r="X101" s="710" t="s">
        <v>2629</v>
      </c>
      <c r="Y101" s="747" t="s">
        <v>789</v>
      </c>
      <c r="Z101" s="637"/>
      <c r="AA101" s="637"/>
      <c r="AB101" s="637"/>
      <c r="AC101" s="637"/>
      <c r="AD101" s="637"/>
      <c r="AE101" s="637"/>
      <c r="AF101" s="637"/>
      <c r="AG101" s="637"/>
      <c r="AH101" s="637"/>
      <c r="AI101" s="637"/>
      <c r="AJ101" s="637"/>
      <c r="AK101" s="637"/>
      <c r="AL101" s="637"/>
      <c r="AM101" s="637"/>
      <c r="AN101" s="637"/>
      <c r="AO101" s="637"/>
      <c r="AP101" s="637"/>
      <c r="AQ101" s="637"/>
      <c r="AR101" s="637"/>
      <c r="AS101" s="637"/>
      <c r="AT101" s="637"/>
      <c r="AU101" s="637"/>
      <c r="AV101" s="637"/>
      <c r="AW101" s="637"/>
      <c r="AX101" s="637"/>
      <c r="AY101" s="637"/>
      <c r="AZ101" s="637"/>
      <c r="BA101" s="637"/>
      <c r="BB101" s="637"/>
      <c r="BC101" s="637"/>
      <c r="BD101" s="637"/>
      <c r="BE101" s="637"/>
      <c r="BF101" s="637"/>
      <c r="BG101" s="637"/>
      <c r="BH101" s="637"/>
      <c r="BI101" s="637"/>
      <c r="BJ101" s="637"/>
      <c r="BK101" s="637"/>
      <c r="BL101" s="637"/>
      <c r="BM101" s="637"/>
      <c r="BN101" s="637"/>
      <c r="BO101" s="637"/>
      <c r="BP101" s="637"/>
      <c r="BQ101" s="637"/>
      <c r="BR101" s="637"/>
      <c r="BS101" s="637"/>
      <c r="BT101" s="637"/>
      <c r="BU101" s="637"/>
      <c r="BV101" s="637"/>
      <c r="BW101" s="637"/>
      <c r="BX101" s="637"/>
      <c r="BY101" s="637"/>
      <c r="BZ101" s="637"/>
      <c r="CA101" s="637"/>
      <c r="CB101" s="637"/>
      <c r="CC101" s="637"/>
      <c r="CD101" s="637"/>
      <c r="CE101" s="637"/>
      <c r="CF101" s="637"/>
      <c r="CG101" s="637"/>
      <c r="CH101" s="637"/>
      <c r="CI101" s="637"/>
      <c r="CJ101" s="637"/>
      <c r="CK101" s="637"/>
      <c r="CL101" s="637"/>
      <c r="CM101" s="637"/>
      <c r="CN101" s="637"/>
      <c r="CO101" s="637"/>
      <c r="CP101" s="637"/>
      <c r="CQ101" s="637"/>
      <c r="CR101" s="637"/>
      <c r="CS101" s="637"/>
      <c r="CT101" s="637"/>
      <c r="CU101" s="637"/>
      <c r="CV101" s="637"/>
      <c r="CW101" s="637"/>
      <c r="CX101" s="637"/>
      <c r="CY101" s="637"/>
      <c r="CZ101" s="637"/>
      <c r="DA101" s="637"/>
      <c r="DB101" s="637"/>
      <c r="DC101" s="637"/>
      <c r="DD101" s="637"/>
      <c r="DE101" s="637"/>
      <c r="DF101" s="637"/>
      <c r="DG101" s="637"/>
      <c r="DH101" s="637"/>
      <c r="DI101" s="637"/>
      <c r="DJ101" s="637"/>
      <c r="DK101" s="637"/>
      <c r="DL101" s="637"/>
      <c r="DM101" s="637"/>
      <c r="DN101" s="637"/>
      <c r="DO101" s="637"/>
      <c r="DP101" s="637"/>
      <c r="DQ101" s="637"/>
      <c r="DR101" s="637"/>
      <c r="DS101" s="637"/>
      <c r="DT101" s="637"/>
      <c r="DU101" s="637"/>
      <c r="DV101" s="637"/>
      <c r="DW101" s="637"/>
      <c r="DX101" s="637"/>
      <c r="DY101" s="637"/>
      <c r="DZ101" s="637"/>
      <c r="EA101" s="637"/>
      <c r="EB101" s="637"/>
      <c r="EC101" s="637"/>
      <c r="ED101" s="637"/>
      <c r="EE101" s="637"/>
      <c r="EF101" s="637"/>
      <c r="EG101" s="637"/>
      <c r="EH101" s="637"/>
      <c r="EI101" s="637"/>
      <c r="EJ101" s="637"/>
      <c r="EK101" s="637"/>
      <c r="EL101" s="637"/>
      <c r="EM101" s="637"/>
      <c r="EN101" s="637"/>
      <c r="EO101" s="637"/>
      <c r="EP101" s="637"/>
      <c r="EQ101" s="637"/>
      <c r="ER101" s="637"/>
      <c r="ES101" s="637"/>
      <c r="ET101" s="637"/>
      <c r="EU101" s="637"/>
    </row>
    <row r="102" spans="1:151" s="647" customFormat="1" x14ac:dyDescent="0.25">
      <c r="A102" s="639"/>
      <c r="B102" s="640" t="s">
        <v>849</v>
      </c>
      <c r="C102" s="640" t="s">
        <v>1150</v>
      </c>
      <c r="D102" s="702" t="s">
        <v>1232</v>
      </c>
      <c r="E102" s="747" t="s">
        <v>785</v>
      </c>
      <c r="F102" s="649" t="s">
        <v>2578</v>
      </c>
      <c r="G102" s="643" t="s">
        <v>2465</v>
      </c>
      <c r="H102" s="644">
        <v>8</v>
      </c>
      <c r="I102" s="645">
        <v>42857</v>
      </c>
      <c r="J102" s="640"/>
      <c r="K102" s="645">
        <v>41760</v>
      </c>
      <c r="L102" s="637"/>
      <c r="M102" s="637"/>
      <c r="N102" s="637"/>
      <c r="O102" s="637"/>
      <c r="P102" s="637"/>
      <c r="Q102" s="637"/>
      <c r="R102" s="637"/>
      <c r="S102" s="637"/>
      <c r="T102" s="637"/>
      <c r="U102" s="637"/>
      <c r="V102" s="637"/>
      <c r="W102" s="637"/>
      <c r="X102" s="708" t="s">
        <v>2620</v>
      </c>
      <c r="Y102" s="747" t="s">
        <v>789</v>
      </c>
      <c r="Z102" s="637"/>
      <c r="AA102" s="637"/>
      <c r="AB102" s="637"/>
      <c r="AC102" s="637"/>
      <c r="AD102" s="637"/>
      <c r="AE102" s="637"/>
      <c r="AF102" s="637"/>
      <c r="AG102" s="637"/>
      <c r="AH102" s="637"/>
      <c r="AI102" s="637"/>
      <c r="AJ102" s="637"/>
      <c r="AK102" s="637"/>
      <c r="AL102" s="637"/>
      <c r="AM102" s="637"/>
      <c r="AN102" s="637"/>
      <c r="AO102" s="637"/>
      <c r="AP102" s="637"/>
      <c r="AQ102" s="637"/>
      <c r="AR102" s="637"/>
      <c r="AS102" s="637"/>
      <c r="AT102" s="637"/>
      <c r="AU102" s="637"/>
      <c r="AV102" s="637"/>
      <c r="AW102" s="637"/>
      <c r="AX102" s="637"/>
      <c r="AY102" s="637"/>
      <c r="AZ102" s="637"/>
      <c r="BA102" s="637"/>
      <c r="BB102" s="637"/>
      <c r="BC102" s="637"/>
      <c r="BD102" s="637"/>
      <c r="BE102" s="637"/>
      <c r="BF102" s="637"/>
      <c r="BG102" s="637"/>
      <c r="BH102" s="637"/>
      <c r="BI102" s="637"/>
      <c r="BJ102" s="637"/>
      <c r="BK102" s="637"/>
      <c r="BL102" s="637"/>
      <c r="BM102" s="637"/>
      <c r="BN102" s="637"/>
      <c r="BO102" s="637"/>
      <c r="BP102" s="637"/>
      <c r="BQ102" s="637"/>
      <c r="BR102" s="637"/>
      <c r="BS102" s="637"/>
      <c r="BT102" s="637"/>
      <c r="BU102" s="637"/>
      <c r="BV102" s="637"/>
      <c r="BW102" s="637"/>
      <c r="BX102" s="637"/>
      <c r="BY102" s="637"/>
      <c r="BZ102" s="637"/>
      <c r="CA102" s="637"/>
      <c r="CB102" s="637"/>
      <c r="CC102" s="637"/>
      <c r="CD102" s="637"/>
      <c r="CE102" s="637"/>
      <c r="CF102" s="637"/>
      <c r="CG102" s="637"/>
      <c r="CH102" s="637"/>
      <c r="CI102" s="637"/>
      <c r="CJ102" s="637"/>
      <c r="CK102" s="637"/>
      <c r="CL102" s="637"/>
      <c r="CM102" s="637"/>
      <c r="CN102" s="637"/>
      <c r="CO102" s="637"/>
      <c r="CP102" s="637"/>
      <c r="CQ102" s="637"/>
      <c r="CR102" s="637"/>
      <c r="CS102" s="637"/>
      <c r="CT102" s="637"/>
      <c r="CU102" s="637"/>
      <c r="CV102" s="637"/>
      <c r="CW102" s="637"/>
      <c r="CX102" s="637"/>
      <c r="CY102" s="637"/>
      <c r="CZ102" s="637"/>
      <c r="DA102" s="637"/>
      <c r="DB102" s="637"/>
      <c r="DC102" s="637"/>
      <c r="DD102" s="637"/>
      <c r="DE102" s="637"/>
      <c r="DF102" s="637"/>
      <c r="DG102" s="637"/>
      <c r="DH102" s="637"/>
      <c r="DI102" s="637"/>
      <c r="DJ102" s="637"/>
      <c r="DK102" s="637"/>
      <c r="DL102" s="637"/>
      <c r="DM102" s="637"/>
      <c r="DN102" s="637"/>
      <c r="DO102" s="637"/>
      <c r="DP102" s="637"/>
      <c r="DQ102" s="637"/>
      <c r="DR102" s="637"/>
      <c r="DS102" s="637"/>
      <c r="DT102" s="637"/>
      <c r="DU102" s="637"/>
      <c r="DV102" s="637"/>
      <c r="DW102" s="637"/>
      <c r="DX102" s="637"/>
      <c r="DY102" s="637"/>
      <c r="DZ102" s="637"/>
      <c r="EA102" s="637"/>
      <c r="EB102" s="637"/>
      <c r="EC102" s="637"/>
      <c r="ED102" s="637"/>
      <c r="EE102" s="637"/>
      <c r="EF102" s="637"/>
      <c r="EG102" s="637"/>
      <c r="EH102" s="637"/>
      <c r="EI102" s="637"/>
      <c r="EJ102" s="637"/>
      <c r="EK102" s="637"/>
      <c r="EL102" s="637"/>
      <c r="EM102" s="637"/>
      <c r="EN102" s="637"/>
      <c r="EO102" s="637"/>
      <c r="EP102" s="637"/>
      <c r="EQ102" s="637"/>
      <c r="ER102" s="637"/>
      <c r="ES102" s="637"/>
      <c r="ET102" s="637"/>
      <c r="EU102" s="637"/>
    </row>
    <row r="103" spans="1:151" ht="15.75" customHeight="1" x14ac:dyDescent="0.25">
      <c r="A103" s="639"/>
      <c r="B103" s="640" t="s">
        <v>849</v>
      </c>
      <c r="C103" s="640" t="s">
        <v>1150</v>
      </c>
      <c r="D103" s="702" t="s">
        <v>1233</v>
      </c>
      <c r="E103" s="747" t="s">
        <v>785</v>
      </c>
      <c r="F103" s="649" t="s">
        <v>2578</v>
      </c>
      <c r="G103" s="643" t="s">
        <v>2465</v>
      </c>
      <c r="H103" s="644">
        <v>15</v>
      </c>
      <c r="I103" s="645">
        <v>42857</v>
      </c>
      <c r="J103" s="640"/>
      <c r="K103" s="679"/>
      <c r="X103" s="710" t="s">
        <v>2632</v>
      </c>
      <c r="Y103" s="747" t="s">
        <v>789</v>
      </c>
    </row>
    <row r="104" spans="1:151" s="647" customFormat="1" x14ac:dyDescent="0.25">
      <c r="A104" s="638"/>
      <c r="B104" s="640" t="s">
        <v>845</v>
      </c>
      <c r="C104" s="640" t="s">
        <v>1253</v>
      </c>
      <c r="D104" s="702" t="s">
        <v>1254</v>
      </c>
      <c r="E104" s="747" t="s">
        <v>789</v>
      </c>
      <c r="F104" s="649" t="s">
        <v>864</v>
      </c>
      <c r="G104" s="643" t="s">
        <v>2467</v>
      </c>
      <c r="H104" s="644">
        <v>300</v>
      </c>
      <c r="I104" s="645">
        <v>42857</v>
      </c>
      <c r="J104" s="650"/>
      <c r="K104" s="645">
        <v>41760</v>
      </c>
      <c r="L104" s="637"/>
      <c r="M104" s="637"/>
      <c r="N104" s="637"/>
      <c r="O104" s="637"/>
      <c r="P104" s="637"/>
      <c r="Q104" s="637"/>
      <c r="R104" s="637"/>
      <c r="S104" s="637"/>
      <c r="T104" s="637"/>
      <c r="U104" s="637"/>
      <c r="V104" s="637"/>
      <c r="W104" s="637"/>
      <c r="X104" s="710" t="s">
        <v>2631</v>
      </c>
      <c r="Y104" s="747" t="s">
        <v>789</v>
      </c>
      <c r="Z104" s="637"/>
      <c r="AA104" s="637"/>
      <c r="AB104" s="637"/>
      <c r="AC104" s="637"/>
      <c r="AD104" s="637"/>
      <c r="AE104" s="637"/>
      <c r="AF104" s="637"/>
      <c r="AG104" s="637"/>
      <c r="AH104" s="637"/>
      <c r="AI104" s="637"/>
      <c r="AJ104" s="637"/>
      <c r="AK104" s="637"/>
      <c r="AL104" s="637"/>
      <c r="AM104" s="637"/>
      <c r="AN104" s="637"/>
      <c r="AO104" s="637"/>
      <c r="AP104" s="637"/>
      <c r="AQ104" s="637"/>
      <c r="AR104" s="637"/>
      <c r="AS104" s="637"/>
      <c r="AT104" s="637"/>
      <c r="AU104" s="637"/>
      <c r="AV104" s="637"/>
      <c r="AW104" s="637"/>
      <c r="AX104" s="637"/>
      <c r="AY104" s="637"/>
      <c r="AZ104" s="637"/>
      <c r="BA104" s="637"/>
      <c r="BB104" s="637"/>
      <c r="BC104" s="637"/>
      <c r="BD104" s="637"/>
      <c r="BE104" s="637"/>
      <c r="BF104" s="637"/>
      <c r="BG104" s="637"/>
      <c r="BH104" s="637"/>
      <c r="BI104" s="637"/>
      <c r="BJ104" s="637"/>
      <c r="BK104" s="637"/>
      <c r="BL104" s="637"/>
      <c r="BM104" s="637"/>
      <c r="BN104" s="637"/>
      <c r="BO104" s="637"/>
      <c r="BP104" s="637"/>
      <c r="BQ104" s="637"/>
      <c r="BR104" s="637"/>
      <c r="BS104" s="637"/>
      <c r="BT104" s="637"/>
      <c r="BU104" s="637"/>
      <c r="BV104" s="637"/>
      <c r="BW104" s="637"/>
      <c r="BX104" s="637"/>
      <c r="BY104" s="637"/>
      <c r="BZ104" s="637"/>
      <c r="CA104" s="637"/>
      <c r="CB104" s="637"/>
      <c r="CC104" s="637"/>
      <c r="CD104" s="637"/>
      <c r="CE104" s="637"/>
      <c r="CF104" s="637"/>
      <c r="CG104" s="637"/>
      <c r="CH104" s="637"/>
      <c r="CI104" s="637"/>
      <c r="CJ104" s="637"/>
      <c r="CK104" s="637"/>
      <c r="CL104" s="637"/>
      <c r="CM104" s="637"/>
      <c r="CN104" s="637"/>
      <c r="CO104" s="637"/>
      <c r="CP104" s="637"/>
      <c r="CQ104" s="637"/>
      <c r="CR104" s="637"/>
      <c r="CS104" s="637"/>
      <c r="CT104" s="637"/>
      <c r="CU104" s="637"/>
      <c r="CV104" s="637"/>
      <c r="CW104" s="637"/>
      <c r="CX104" s="637"/>
      <c r="CY104" s="637"/>
      <c r="CZ104" s="637"/>
      <c r="DA104" s="637"/>
      <c r="DB104" s="637"/>
      <c r="DC104" s="637"/>
      <c r="DD104" s="637"/>
      <c r="DE104" s="637"/>
      <c r="DF104" s="637"/>
      <c r="DG104" s="637"/>
      <c r="DH104" s="637"/>
      <c r="DI104" s="637"/>
      <c r="DJ104" s="637"/>
      <c r="DK104" s="637"/>
      <c r="DL104" s="637"/>
      <c r="DM104" s="637"/>
      <c r="DN104" s="637"/>
      <c r="DO104" s="637"/>
      <c r="DP104" s="637"/>
      <c r="DQ104" s="637"/>
      <c r="DR104" s="637"/>
      <c r="DS104" s="637"/>
      <c r="DT104" s="637"/>
      <c r="DU104" s="637"/>
      <c r="DV104" s="637"/>
      <c r="DW104" s="637"/>
      <c r="DX104" s="637"/>
      <c r="DY104" s="637"/>
      <c r="DZ104" s="637"/>
      <c r="EA104" s="637"/>
      <c r="EB104" s="637"/>
      <c r="EC104" s="637"/>
      <c r="ED104" s="637"/>
      <c r="EE104" s="637"/>
      <c r="EF104" s="637"/>
      <c r="EG104" s="637"/>
      <c r="EH104" s="637"/>
      <c r="EI104" s="637"/>
      <c r="EJ104" s="637"/>
      <c r="EK104" s="637"/>
      <c r="EL104" s="637"/>
      <c r="EM104" s="637"/>
      <c r="EN104" s="637"/>
      <c r="EO104" s="637"/>
      <c r="EP104" s="637"/>
      <c r="EQ104" s="637"/>
      <c r="ER104" s="637"/>
      <c r="ES104" s="637"/>
      <c r="ET104" s="637"/>
      <c r="EU104" s="637"/>
    </row>
    <row r="105" spans="1:151" s="647" customFormat="1" x14ac:dyDescent="0.25">
      <c r="A105" s="653"/>
      <c r="B105" s="667" t="s">
        <v>845</v>
      </c>
      <c r="C105" s="667" t="s">
        <v>863</v>
      </c>
      <c r="D105" s="708" t="s">
        <v>2617</v>
      </c>
      <c r="E105" s="747" t="s">
        <v>789</v>
      </c>
      <c r="F105" s="649" t="s">
        <v>864</v>
      </c>
      <c r="G105" s="640" t="s">
        <v>2618</v>
      </c>
      <c r="H105" s="644">
        <v>3700</v>
      </c>
      <c r="I105" s="645">
        <v>43641</v>
      </c>
      <c r="J105" s="409"/>
      <c r="K105" s="645">
        <v>44077</v>
      </c>
      <c r="L105" s="637"/>
      <c r="M105" s="637"/>
      <c r="N105" s="637"/>
      <c r="O105" s="637"/>
      <c r="P105" s="637"/>
      <c r="Q105" s="637"/>
      <c r="R105" s="637"/>
      <c r="S105" s="637"/>
      <c r="T105" s="637"/>
      <c r="U105" s="637"/>
      <c r="V105" s="637"/>
      <c r="W105" s="637"/>
      <c r="X105" s="708" t="s">
        <v>2621</v>
      </c>
      <c r="Y105" s="747" t="s">
        <v>789</v>
      </c>
      <c r="Z105" s="637"/>
      <c r="AA105" s="637"/>
      <c r="AB105" s="637"/>
      <c r="AC105" s="637"/>
      <c r="AD105" s="637"/>
      <c r="AE105" s="637"/>
      <c r="AF105" s="637"/>
      <c r="AG105" s="637"/>
      <c r="AH105" s="637"/>
      <c r="AI105" s="637"/>
      <c r="AJ105" s="637"/>
      <c r="AK105" s="637"/>
      <c r="AL105" s="637"/>
      <c r="AM105" s="637"/>
      <c r="AN105" s="637"/>
      <c r="AO105" s="637"/>
      <c r="AP105" s="637"/>
      <c r="AQ105" s="637"/>
      <c r="AR105" s="637"/>
      <c r="AS105" s="637"/>
      <c r="AT105" s="637"/>
      <c r="AU105" s="637"/>
      <c r="AV105" s="637"/>
      <c r="AW105" s="637"/>
      <c r="AX105" s="637"/>
      <c r="AY105" s="637"/>
      <c r="AZ105" s="637"/>
      <c r="BA105" s="637"/>
      <c r="BB105" s="637"/>
      <c r="BC105" s="637"/>
      <c r="BD105" s="637"/>
      <c r="BE105" s="637"/>
      <c r="BF105" s="637"/>
      <c r="BG105" s="637"/>
      <c r="BH105" s="637"/>
      <c r="BI105" s="637"/>
      <c r="BJ105" s="637"/>
      <c r="BK105" s="637"/>
      <c r="BL105" s="637"/>
      <c r="BM105" s="637"/>
      <c r="BN105" s="637"/>
      <c r="BO105" s="637"/>
      <c r="BP105" s="637"/>
      <c r="BQ105" s="637"/>
      <c r="BR105" s="637"/>
      <c r="BS105" s="637"/>
      <c r="BT105" s="637"/>
      <c r="BU105" s="637"/>
      <c r="BV105" s="637"/>
      <c r="BW105" s="637"/>
      <c r="BX105" s="637"/>
      <c r="BY105" s="637"/>
      <c r="BZ105" s="637"/>
      <c r="CA105" s="637"/>
      <c r="CB105" s="637"/>
      <c r="CC105" s="637"/>
      <c r="CD105" s="637"/>
      <c r="CE105" s="637"/>
      <c r="CF105" s="637"/>
      <c r="CG105" s="637"/>
      <c r="CH105" s="637"/>
      <c r="CI105" s="637"/>
      <c r="CJ105" s="637"/>
      <c r="CK105" s="637"/>
      <c r="CL105" s="637"/>
      <c r="CM105" s="637"/>
      <c r="CN105" s="637"/>
      <c r="CO105" s="637"/>
      <c r="CP105" s="637"/>
      <c r="CQ105" s="637"/>
      <c r="CR105" s="637"/>
      <c r="CS105" s="637"/>
      <c r="CT105" s="637"/>
      <c r="CU105" s="637"/>
      <c r="CV105" s="637"/>
      <c r="CW105" s="637"/>
      <c r="CX105" s="637"/>
      <c r="CY105" s="637"/>
      <c r="CZ105" s="637"/>
      <c r="DA105" s="637"/>
      <c r="DB105" s="637"/>
      <c r="DC105" s="637"/>
      <c r="DD105" s="637"/>
      <c r="DE105" s="637"/>
      <c r="DF105" s="637"/>
      <c r="DG105" s="637"/>
      <c r="DH105" s="637"/>
      <c r="DI105" s="637"/>
      <c r="DJ105" s="637"/>
      <c r="DK105" s="637"/>
      <c r="DL105" s="637"/>
      <c r="DM105" s="637"/>
      <c r="DN105" s="637"/>
      <c r="DO105" s="637"/>
      <c r="DP105" s="637"/>
      <c r="DQ105" s="637"/>
      <c r="DR105" s="637"/>
      <c r="DS105" s="637"/>
      <c r="DT105" s="637"/>
      <c r="DU105" s="637"/>
      <c r="DV105" s="637"/>
      <c r="DW105" s="637"/>
      <c r="DX105" s="637"/>
      <c r="DY105" s="637"/>
      <c r="DZ105" s="637"/>
      <c r="EA105" s="637"/>
      <c r="EB105" s="637"/>
      <c r="EC105" s="637"/>
      <c r="ED105" s="637"/>
      <c r="EE105" s="637"/>
      <c r="EF105" s="637"/>
      <c r="EG105" s="637"/>
      <c r="EH105" s="637"/>
      <c r="EI105" s="637"/>
      <c r="EJ105" s="637"/>
      <c r="EK105" s="637"/>
      <c r="EL105" s="637"/>
      <c r="EM105" s="637"/>
      <c r="EN105" s="637"/>
      <c r="EO105" s="637"/>
      <c r="EP105" s="637"/>
      <c r="EQ105" s="637"/>
      <c r="ER105" s="637"/>
      <c r="ES105" s="637"/>
      <c r="ET105" s="637"/>
      <c r="EU105" s="637"/>
    </row>
    <row r="106" spans="1:151" x14ac:dyDescent="0.25">
      <c r="B106" s="667" t="s">
        <v>845</v>
      </c>
      <c r="C106" s="667" t="s">
        <v>863</v>
      </c>
      <c r="D106" s="708" t="s">
        <v>866</v>
      </c>
      <c r="E106" s="747" t="s">
        <v>789</v>
      </c>
      <c r="F106" s="649" t="s">
        <v>864</v>
      </c>
      <c r="G106" s="640" t="s">
        <v>2618</v>
      </c>
      <c r="H106" s="644">
        <v>4200</v>
      </c>
      <c r="I106" s="645">
        <v>43641</v>
      </c>
      <c r="J106" s="409"/>
      <c r="K106" s="645">
        <v>44077</v>
      </c>
      <c r="X106" s="710" t="s">
        <v>2634</v>
      </c>
      <c r="Y106" s="747" t="s">
        <v>789</v>
      </c>
    </row>
    <row r="107" spans="1:151" s="647" customFormat="1" x14ac:dyDescent="0.25">
      <c r="A107" s="638"/>
      <c r="B107" s="667" t="s">
        <v>845</v>
      </c>
      <c r="C107" s="667" t="s">
        <v>863</v>
      </c>
      <c r="D107" s="708" t="s">
        <v>2619</v>
      </c>
      <c r="E107" s="747" t="s">
        <v>789</v>
      </c>
      <c r="F107" s="649" t="s">
        <v>864</v>
      </c>
      <c r="G107" s="640" t="s">
        <v>2618</v>
      </c>
      <c r="H107" s="644">
        <v>3400</v>
      </c>
      <c r="I107" s="645">
        <v>43641</v>
      </c>
      <c r="J107" s="409"/>
      <c r="K107" s="645">
        <v>44077</v>
      </c>
      <c r="L107" s="637"/>
      <c r="M107" s="637"/>
      <c r="N107" s="637"/>
      <c r="O107" s="637"/>
      <c r="P107" s="637"/>
      <c r="Q107" s="637"/>
      <c r="R107" s="637"/>
      <c r="S107" s="637"/>
      <c r="T107" s="637"/>
      <c r="U107" s="637"/>
      <c r="V107" s="637"/>
      <c r="W107" s="637"/>
      <c r="X107" s="710" t="s">
        <v>2633</v>
      </c>
      <c r="Y107" s="747" t="s">
        <v>789</v>
      </c>
      <c r="Z107" s="637"/>
      <c r="AA107" s="637"/>
      <c r="AB107" s="637"/>
      <c r="AC107" s="637"/>
      <c r="AD107" s="637"/>
      <c r="AE107" s="637"/>
      <c r="AF107" s="637"/>
      <c r="AG107" s="637"/>
      <c r="AH107" s="637"/>
      <c r="AI107" s="637"/>
      <c r="AJ107" s="637"/>
      <c r="AK107" s="637"/>
      <c r="AL107" s="637"/>
      <c r="AM107" s="637"/>
      <c r="AN107" s="637"/>
      <c r="AO107" s="637"/>
      <c r="AP107" s="637"/>
      <c r="AQ107" s="637"/>
      <c r="AR107" s="637"/>
      <c r="AS107" s="637"/>
      <c r="AT107" s="637"/>
      <c r="AU107" s="637"/>
      <c r="AV107" s="637"/>
      <c r="AW107" s="637"/>
      <c r="AX107" s="637"/>
      <c r="AY107" s="637"/>
      <c r="AZ107" s="637"/>
      <c r="BA107" s="637"/>
      <c r="BB107" s="637"/>
      <c r="BC107" s="637"/>
      <c r="BD107" s="637"/>
      <c r="BE107" s="637"/>
      <c r="BF107" s="637"/>
      <c r="BG107" s="637"/>
      <c r="BH107" s="637"/>
      <c r="BI107" s="637"/>
      <c r="BJ107" s="637"/>
      <c r="BK107" s="637"/>
      <c r="BL107" s="637"/>
      <c r="BM107" s="637"/>
      <c r="BN107" s="637"/>
      <c r="BO107" s="637"/>
      <c r="BP107" s="637"/>
      <c r="BQ107" s="637"/>
      <c r="BR107" s="637"/>
      <c r="BS107" s="637"/>
      <c r="BT107" s="637"/>
      <c r="BU107" s="637"/>
      <c r="BV107" s="637"/>
      <c r="BW107" s="637"/>
      <c r="BX107" s="637"/>
      <c r="BY107" s="637"/>
      <c r="BZ107" s="637"/>
      <c r="CA107" s="637"/>
      <c r="CB107" s="637"/>
      <c r="CC107" s="637"/>
      <c r="CD107" s="637"/>
      <c r="CE107" s="637"/>
      <c r="CF107" s="637"/>
      <c r="CG107" s="637"/>
      <c r="CH107" s="637"/>
      <c r="CI107" s="637"/>
      <c r="CJ107" s="637"/>
      <c r="CK107" s="637"/>
      <c r="CL107" s="637"/>
      <c r="CM107" s="637"/>
      <c r="CN107" s="637"/>
      <c r="CO107" s="637"/>
      <c r="CP107" s="637"/>
      <c r="CQ107" s="637"/>
      <c r="CR107" s="637"/>
      <c r="CS107" s="637"/>
      <c r="CT107" s="637"/>
      <c r="CU107" s="637"/>
      <c r="CV107" s="637"/>
      <c r="CW107" s="637"/>
      <c r="CX107" s="637"/>
      <c r="CY107" s="637"/>
      <c r="CZ107" s="637"/>
      <c r="DA107" s="637"/>
      <c r="DB107" s="637"/>
      <c r="DC107" s="637"/>
      <c r="DD107" s="637"/>
      <c r="DE107" s="637"/>
      <c r="DF107" s="637"/>
      <c r="DG107" s="637"/>
      <c r="DH107" s="637"/>
      <c r="DI107" s="637"/>
      <c r="DJ107" s="637"/>
      <c r="DK107" s="637"/>
      <c r="DL107" s="637"/>
      <c r="DM107" s="637"/>
      <c r="DN107" s="637"/>
      <c r="DO107" s="637"/>
      <c r="DP107" s="637"/>
      <c r="DQ107" s="637"/>
      <c r="DR107" s="637"/>
      <c r="DS107" s="637"/>
      <c r="DT107" s="637"/>
      <c r="DU107" s="637"/>
      <c r="DV107" s="637"/>
      <c r="DW107" s="637"/>
      <c r="DX107" s="637"/>
      <c r="DY107" s="637"/>
      <c r="DZ107" s="637"/>
      <c r="EA107" s="637"/>
      <c r="EB107" s="637"/>
      <c r="EC107" s="637"/>
      <c r="ED107" s="637"/>
      <c r="EE107" s="637"/>
      <c r="EF107" s="637"/>
      <c r="EG107" s="637"/>
      <c r="EH107" s="637"/>
      <c r="EI107" s="637"/>
      <c r="EJ107" s="637"/>
      <c r="EK107" s="637"/>
      <c r="EL107" s="637"/>
      <c r="EM107" s="637"/>
      <c r="EN107" s="637"/>
      <c r="EO107" s="637"/>
      <c r="EP107" s="637"/>
      <c r="EQ107" s="637"/>
      <c r="ER107" s="637"/>
      <c r="ES107" s="637"/>
      <c r="ET107" s="637"/>
      <c r="EU107" s="637"/>
    </row>
    <row r="108" spans="1:151" s="647" customFormat="1" x14ac:dyDescent="0.25">
      <c r="A108" s="638"/>
      <c r="B108" s="680" t="s">
        <v>845</v>
      </c>
      <c r="C108" s="680" t="s">
        <v>863</v>
      </c>
      <c r="D108" s="709" t="s">
        <v>1248</v>
      </c>
      <c r="E108" s="747" t="s">
        <v>789</v>
      </c>
      <c r="F108" s="681" t="s">
        <v>864</v>
      </c>
      <c r="G108" s="682" t="s">
        <v>2463</v>
      </c>
      <c r="H108" s="683">
        <v>750</v>
      </c>
      <c r="I108" s="684">
        <v>42857</v>
      </c>
      <c r="J108" s="685">
        <v>0.28000000000000003</v>
      </c>
      <c r="K108" s="684">
        <v>40513</v>
      </c>
      <c r="L108" s="637"/>
      <c r="M108" s="637"/>
      <c r="N108" s="637"/>
      <c r="O108" s="637"/>
      <c r="P108" s="637"/>
      <c r="Q108" s="637"/>
      <c r="R108" s="637"/>
      <c r="S108" s="637"/>
      <c r="T108" s="637"/>
      <c r="U108" s="637"/>
      <c r="V108" s="637"/>
      <c r="W108" s="637"/>
      <c r="X108" s="708" t="s">
        <v>2622</v>
      </c>
      <c r="Y108" s="747" t="s">
        <v>789</v>
      </c>
      <c r="Z108" s="637"/>
      <c r="AA108" s="637"/>
      <c r="AB108" s="637"/>
      <c r="AC108" s="637"/>
      <c r="AD108" s="637"/>
      <c r="AE108" s="637"/>
      <c r="AF108" s="637"/>
      <c r="AG108" s="637"/>
      <c r="AH108" s="637"/>
      <c r="AI108" s="637"/>
      <c r="AJ108" s="637"/>
      <c r="AK108" s="637"/>
      <c r="AL108" s="637"/>
      <c r="AM108" s="637"/>
      <c r="AN108" s="637"/>
      <c r="AO108" s="637"/>
      <c r="AP108" s="637"/>
      <c r="AQ108" s="637"/>
      <c r="AR108" s="637"/>
      <c r="AS108" s="637"/>
      <c r="AT108" s="637"/>
      <c r="AU108" s="637"/>
      <c r="AV108" s="637"/>
      <c r="AW108" s="637"/>
      <c r="AX108" s="637"/>
      <c r="AY108" s="637"/>
      <c r="AZ108" s="637"/>
      <c r="BA108" s="637"/>
      <c r="BB108" s="637"/>
      <c r="BC108" s="637"/>
      <c r="BD108" s="637"/>
      <c r="BE108" s="637"/>
      <c r="BF108" s="637"/>
      <c r="BG108" s="637"/>
      <c r="BH108" s="637"/>
      <c r="BI108" s="637"/>
      <c r="BJ108" s="637"/>
      <c r="BK108" s="637"/>
      <c r="BL108" s="637"/>
      <c r="BM108" s="637"/>
      <c r="BN108" s="637"/>
      <c r="BO108" s="637"/>
      <c r="BP108" s="637"/>
      <c r="BQ108" s="637"/>
      <c r="BR108" s="637"/>
      <c r="BS108" s="637"/>
      <c r="BT108" s="637"/>
      <c r="BU108" s="637"/>
      <c r="BV108" s="637"/>
      <c r="BW108" s="637"/>
      <c r="BX108" s="637"/>
      <c r="BY108" s="637"/>
      <c r="BZ108" s="637"/>
      <c r="CA108" s="637"/>
      <c r="CB108" s="637"/>
      <c r="CC108" s="637"/>
      <c r="CD108" s="637"/>
      <c r="CE108" s="637"/>
      <c r="CF108" s="637"/>
      <c r="CG108" s="637"/>
      <c r="CH108" s="637"/>
      <c r="CI108" s="637"/>
      <c r="CJ108" s="637"/>
      <c r="CK108" s="637"/>
      <c r="CL108" s="637"/>
      <c r="CM108" s="637"/>
      <c r="CN108" s="637"/>
      <c r="CO108" s="637"/>
      <c r="CP108" s="637"/>
      <c r="CQ108" s="637"/>
      <c r="CR108" s="637"/>
      <c r="CS108" s="637"/>
      <c r="CT108" s="637"/>
      <c r="CU108" s="637"/>
      <c r="CV108" s="637"/>
      <c r="CW108" s="637"/>
      <c r="CX108" s="637"/>
      <c r="CY108" s="637"/>
      <c r="CZ108" s="637"/>
      <c r="DA108" s="637"/>
      <c r="DB108" s="637"/>
      <c r="DC108" s="637"/>
      <c r="DD108" s="637"/>
      <c r="DE108" s="637"/>
      <c r="DF108" s="637"/>
      <c r="DG108" s="637"/>
      <c r="DH108" s="637"/>
      <c r="DI108" s="637"/>
      <c r="DJ108" s="637"/>
      <c r="DK108" s="637"/>
      <c r="DL108" s="637"/>
      <c r="DM108" s="637"/>
      <c r="DN108" s="637"/>
      <c r="DO108" s="637"/>
      <c r="DP108" s="637"/>
      <c r="DQ108" s="637"/>
      <c r="DR108" s="637"/>
      <c r="DS108" s="637"/>
      <c r="DT108" s="637"/>
      <c r="DU108" s="637"/>
      <c r="DV108" s="637"/>
      <c r="DW108" s="637"/>
      <c r="DX108" s="637"/>
      <c r="DY108" s="637"/>
      <c r="DZ108" s="637"/>
      <c r="EA108" s="637"/>
      <c r="EB108" s="637"/>
      <c r="EC108" s="637"/>
      <c r="ED108" s="637"/>
      <c r="EE108" s="637"/>
      <c r="EF108" s="637"/>
      <c r="EG108" s="637"/>
      <c r="EH108" s="637"/>
      <c r="EI108" s="637"/>
      <c r="EJ108" s="637"/>
      <c r="EK108" s="637"/>
      <c r="EL108" s="637"/>
      <c r="EM108" s="637"/>
      <c r="EN108" s="637"/>
      <c r="EO108" s="637"/>
      <c r="EP108" s="637"/>
      <c r="EQ108" s="637"/>
      <c r="ER108" s="637"/>
      <c r="ES108" s="637"/>
      <c r="ET108" s="637"/>
      <c r="EU108" s="637"/>
    </row>
    <row r="109" spans="1:151" s="647" customFormat="1" x14ac:dyDescent="0.25">
      <c r="A109" s="658"/>
      <c r="B109" s="680" t="s">
        <v>845</v>
      </c>
      <c r="C109" s="680" t="s">
        <v>863</v>
      </c>
      <c r="D109" s="709" t="s">
        <v>1249</v>
      </c>
      <c r="E109" s="747" t="s">
        <v>789</v>
      </c>
      <c r="F109" s="681" t="s">
        <v>864</v>
      </c>
      <c r="G109" s="682" t="s">
        <v>2463</v>
      </c>
      <c r="H109" s="683">
        <v>350</v>
      </c>
      <c r="I109" s="684">
        <v>42857</v>
      </c>
      <c r="J109" s="685">
        <v>0.13</v>
      </c>
      <c r="K109" s="684">
        <v>40513</v>
      </c>
      <c r="L109" s="637"/>
      <c r="M109" s="637"/>
      <c r="N109" s="637"/>
      <c r="O109" s="637"/>
      <c r="P109" s="637"/>
      <c r="Q109" s="637"/>
      <c r="R109" s="637"/>
      <c r="S109" s="637"/>
      <c r="T109" s="637"/>
      <c r="U109" s="637"/>
      <c r="V109" s="637"/>
      <c r="W109" s="637"/>
      <c r="X109" s="710" t="s">
        <v>2635</v>
      </c>
      <c r="Y109" s="747" t="s">
        <v>789</v>
      </c>
      <c r="Z109" s="637"/>
      <c r="AA109" s="637"/>
      <c r="AB109" s="637"/>
      <c r="AC109" s="637"/>
      <c r="AD109" s="637"/>
      <c r="AE109" s="637"/>
      <c r="AF109" s="637"/>
      <c r="AG109" s="637"/>
      <c r="AH109" s="637"/>
      <c r="AI109" s="637"/>
      <c r="AJ109" s="637"/>
      <c r="AK109" s="637"/>
      <c r="AL109" s="637"/>
      <c r="AM109" s="637"/>
      <c r="AN109" s="637"/>
      <c r="AO109" s="637"/>
      <c r="AP109" s="637"/>
      <c r="AQ109" s="637"/>
      <c r="AR109" s="637"/>
      <c r="AS109" s="637"/>
      <c r="AT109" s="637"/>
      <c r="AU109" s="637"/>
      <c r="AV109" s="637"/>
      <c r="AW109" s="637"/>
      <c r="AX109" s="637"/>
      <c r="AY109" s="637"/>
      <c r="AZ109" s="637"/>
      <c r="BA109" s="637"/>
      <c r="BB109" s="637"/>
      <c r="BC109" s="637"/>
      <c r="BD109" s="637"/>
      <c r="BE109" s="637"/>
      <c r="BF109" s="637"/>
      <c r="BG109" s="637"/>
      <c r="BH109" s="637"/>
      <c r="BI109" s="637"/>
      <c r="BJ109" s="637"/>
      <c r="BK109" s="637"/>
      <c r="BL109" s="637"/>
      <c r="BM109" s="637"/>
      <c r="BN109" s="637"/>
      <c r="BO109" s="637"/>
      <c r="BP109" s="637"/>
      <c r="BQ109" s="637"/>
      <c r="BR109" s="637"/>
      <c r="BS109" s="637"/>
      <c r="BT109" s="637"/>
      <c r="BU109" s="637"/>
      <c r="BV109" s="637"/>
      <c r="BW109" s="637"/>
      <c r="BX109" s="637"/>
      <c r="BY109" s="637"/>
      <c r="BZ109" s="637"/>
      <c r="CA109" s="637"/>
      <c r="CB109" s="637"/>
      <c r="CC109" s="637"/>
      <c r="CD109" s="637"/>
      <c r="CE109" s="637"/>
      <c r="CF109" s="637"/>
      <c r="CG109" s="637"/>
      <c r="CH109" s="637"/>
      <c r="CI109" s="637"/>
      <c r="CJ109" s="637"/>
      <c r="CK109" s="637"/>
      <c r="CL109" s="637"/>
      <c r="CM109" s="637"/>
      <c r="CN109" s="637"/>
      <c r="CO109" s="637"/>
      <c r="CP109" s="637"/>
      <c r="CQ109" s="637"/>
      <c r="CR109" s="637"/>
      <c r="CS109" s="637"/>
      <c r="CT109" s="637"/>
      <c r="CU109" s="637"/>
      <c r="CV109" s="637"/>
      <c r="CW109" s="637"/>
      <c r="CX109" s="637"/>
      <c r="CY109" s="637"/>
      <c r="CZ109" s="637"/>
      <c r="DA109" s="637"/>
      <c r="DB109" s="637"/>
      <c r="DC109" s="637"/>
      <c r="DD109" s="637"/>
      <c r="DE109" s="637"/>
      <c r="DF109" s="637"/>
      <c r="DG109" s="637"/>
      <c r="DH109" s="637"/>
      <c r="DI109" s="637"/>
      <c r="DJ109" s="637"/>
      <c r="DK109" s="637"/>
      <c r="DL109" s="637"/>
      <c r="DM109" s="637"/>
      <c r="DN109" s="637"/>
      <c r="DO109" s="637"/>
      <c r="DP109" s="637"/>
      <c r="DQ109" s="637"/>
      <c r="DR109" s="637"/>
      <c r="DS109" s="637"/>
      <c r="DT109" s="637"/>
      <c r="DU109" s="637"/>
      <c r="DV109" s="637"/>
      <c r="DW109" s="637"/>
      <c r="DX109" s="637"/>
      <c r="DY109" s="637"/>
      <c r="DZ109" s="637"/>
      <c r="EA109" s="637"/>
      <c r="EB109" s="637"/>
      <c r="EC109" s="637"/>
      <c r="ED109" s="637"/>
      <c r="EE109" s="637"/>
      <c r="EF109" s="637"/>
      <c r="EG109" s="637"/>
      <c r="EH109" s="637"/>
      <c r="EI109" s="637"/>
      <c r="EJ109" s="637"/>
      <c r="EK109" s="637"/>
      <c r="EL109" s="637"/>
      <c r="EM109" s="637"/>
      <c r="EN109" s="637"/>
      <c r="EO109" s="637"/>
      <c r="EP109" s="637"/>
      <c r="EQ109" s="637"/>
      <c r="ER109" s="637"/>
      <c r="ES109" s="637"/>
      <c r="ET109" s="637"/>
      <c r="EU109" s="637"/>
    </row>
    <row r="110" spans="1:151" s="647" customFormat="1" x14ac:dyDescent="0.25">
      <c r="A110" s="638"/>
      <c r="B110" s="688" t="s">
        <v>845</v>
      </c>
      <c r="C110" s="688" t="s">
        <v>863</v>
      </c>
      <c r="D110" s="710" t="s">
        <v>2630</v>
      </c>
      <c r="E110" s="747" t="s">
        <v>789</v>
      </c>
      <c r="F110" s="689" t="s">
        <v>864</v>
      </c>
      <c r="G110" s="688" t="s">
        <v>2618</v>
      </c>
      <c r="H110" s="690">
        <v>4200</v>
      </c>
      <c r="I110" s="656">
        <v>43641</v>
      </c>
      <c r="J110" s="691"/>
      <c r="K110" s="656">
        <v>45474</v>
      </c>
      <c r="L110" s="637"/>
      <c r="M110" s="637"/>
      <c r="N110" s="637"/>
      <c r="O110" s="637"/>
      <c r="P110" s="637"/>
      <c r="Q110" s="637"/>
      <c r="R110" s="637"/>
      <c r="S110" s="637"/>
      <c r="T110" s="637"/>
      <c r="U110" s="637"/>
      <c r="V110" s="637"/>
      <c r="W110" s="637"/>
      <c r="X110" s="708" t="s">
        <v>2628</v>
      </c>
      <c r="Y110" s="747" t="s">
        <v>789</v>
      </c>
      <c r="Z110" s="637"/>
      <c r="AA110" s="637"/>
      <c r="AB110" s="637"/>
      <c r="AC110" s="637"/>
      <c r="AD110" s="637"/>
      <c r="AE110" s="637"/>
      <c r="AF110" s="637"/>
      <c r="AG110" s="637"/>
      <c r="AH110" s="637"/>
      <c r="AI110" s="637"/>
      <c r="AJ110" s="637"/>
      <c r="AK110" s="637"/>
      <c r="AL110" s="637"/>
      <c r="AM110" s="637"/>
      <c r="AN110" s="637"/>
      <c r="AO110" s="637"/>
      <c r="AP110" s="637"/>
      <c r="AQ110" s="637"/>
      <c r="AR110" s="637"/>
      <c r="AS110" s="637"/>
      <c r="AT110" s="637"/>
      <c r="AU110" s="637"/>
      <c r="AV110" s="637"/>
      <c r="AW110" s="637"/>
      <c r="AX110" s="637"/>
      <c r="AY110" s="637"/>
      <c r="AZ110" s="637"/>
      <c r="BA110" s="637"/>
      <c r="BB110" s="637"/>
      <c r="BC110" s="637"/>
      <c r="BD110" s="637"/>
      <c r="BE110" s="637"/>
      <c r="BF110" s="637"/>
      <c r="BG110" s="637"/>
      <c r="BH110" s="637"/>
      <c r="BI110" s="637"/>
      <c r="BJ110" s="637"/>
      <c r="BK110" s="637"/>
      <c r="BL110" s="637"/>
      <c r="BM110" s="637"/>
      <c r="BN110" s="637"/>
      <c r="BO110" s="637"/>
      <c r="BP110" s="637"/>
      <c r="BQ110" s="637"/>
      <c r="BR110" s="637"/>
      <c r="BS110" s="637"/>
      <c r="BT110" s="637"/>
      <c r="BU110" s="637"/>
      <c r="BV110" s="637"/>
      <c r="BW110" s="637"/>
      <c r="BX110" s="637"/>
      <c r="BY110" s="637"/>
      <c r="BZ110" s="637"/>
      <c r="CA110" s="637"/>
      <c r="CB110" s="637"/>
      <c r="CC110" s="637"/>
      <c r="CD110" s="637"/>
      <c r="CE110" s="637"/>
      <c r="CF110" s="637"/>
      <c r="CG110" s="637"/>
      <c r="CH110" s="637"/>
      <c r="CI110" s="637"/>
      <c r="CJ110" s="637"/>
      <c r="CK110" s="637"/>
      <c r="CL110" s="637"/>
      <c r="CM110" s="637"/>
      <c r="CN110" s="637"/>
      <c r="CO110" s="637"/>
      <c r="CP110" s="637"/>
      <c r="CQ110" s="637"/>
      <c r="CR110" s="637"/>
      <c r="CS110" s="637"/>
      <c r="CT110" s="637"/>
      <c r="CU110" s="637"/>
      <c r="CV110" s="637"/>
      <c r="CW110" s="637"/>
      <c r="CX110" s="637"/>
      <c r="CY110" s="637"/>
      <c r="CZ110" s="637"/>
      <c r="DA110" s="637"/>
      <c r="DB110" s="637"/>
      <c r="DC110" s="637"/>
      <c r="DD110" s="637"/>
      <c r="DE110" s="637"/>
      <c r="DF110" s="637"/>
      <c r="DG110" s="637"/>
      <c r="DH110" s="637"/>
      <c r="DI110" s="637"/>
      <c r="DJ110" s="637"/>
      <c r="DK110" s="637"/>
      <c r="DL110" s="637"/>
      <c r="DM110" s="637"/>
      <c r="DN110" s="637"/>
      <c r="DO110" s="637"/>
      <c r="DP110" s="637"/>
      <c r="DQ110" s="637"/>
      <c r="DR110" s="637"/>
      <c r="DS110" s="637"/>
      <c r="DT110" s="637"/>
      <c r="DU110" s="637"/>
      <c r="DV110" s="637"/>
      <c r="DW110" s="637"/>
      <c r="DX110" s="637"/>
      <c r="DY110" s="637"/>
      <c r="DZ110" s="637"/>
      <c r="EA110" s="637"/>
      <c r="EB110" s="637"/>
      <c r="EC110" s="637"/>
      <c r="ED110" s="637"/>
      <c r="EE110" s="637"/>
      <c r="EF110" s="637"/>
      <c r="EG110" s="637"/>
      <c r="EH110" s="637"/>
      <c r="EI110" s="637"/>
      <c r="EJ110" s="637"/>
      <c r="EK110" s="637"/>
      <c r="EL110" s="637"/>
      <c r="EM110" s="637"/>
      <c r="EN110" s="637"/>
      <c r="EO110" s="637"/>
      <c r="EP110" s="637"/>
      <c r="EQ110" s="637"/>
      <c r="ER110" s="637"/>
      <c r="ES110" s="637"/>
      <c r="ET110" s="637"/>
      <c r="EU110" s="637"/>
    </row>
    <row r="111" spans="1:151" s="647" customFormat="1" x14ac:dyDescent="0.25">
      <c r="A111" s="653"/>
      <c r="B111" s="688" t="s">
        <v>845</v>
      </c>
      <c r="C111" s="688" t="s">
        <v>863</v>
      </c>
      <c r="D111" s="710" t="s">
        <v>2629</v>
      </c>
      <c r="E111" s="747" t="s">
        <v>789</v>
      </c>
      <c r="F111" s="689" t="s">
        <v>864</v>
      </c>
      <c r="G111" s="688" t="s">
        <v>2618</v>
      </c>
      <c r="H111" s="690">
        <v>3800</v>
      </c>
      <c r="I111" s="656">
        <v>43641</v>
      </c>
      <c r="J111" s="691"/>
      <c r="K111" s="656">
        <v>45474</v>
      </c>
      <c r="L111" s="637"/>
      <c r="M111" s="637"/>
      <c r="N111" s="637"/>
      <c r="O111" s="637"/>
      <c r="P111" s="637"/>
      <c r="Q111" s="637"/>
      <c r="R111" s="637"/>
      <c r="S111" s="637"/>
      <c r="T111" s="637"/>
      <c r="U111" s="637"/>
      <c r="V111" s="637"/>
      <c r="W111" s="637"/>
      <c r="X111" s="710" t="s">
        <v>2639</v>
      </c>
      <c r="Y111" s="747" t="s">
        <v>789</v>
      </c>
      <c r="Z111" s="637"/>
      <c r="AA111" s="637"/>
      <c r="AB111" s="637"/>
      <c r="AC111" s="637"/>
      <c r="AD111" s="637"/>
      <c r="AE111" s="637"/>
      <c r="AF111" s="637"/>
      <c r="AG111" s="637"/>
      <c r="AH111" s="637"/>
      <c r="AI111" s="637"/>
      <c r="AJ111" s="637"/>
      <c r="AK111" s="637"/>
      <c r="AL111" s="637"/>
      <c r="AM111" s="637"/>
      <c r="AN111" s="637"/>
      <c r="AO111" s="637"/>
      <c r="AP111" s="637"/>
      <c r="AQ111" s="637"/>
      <c r="AR111" s="637"/>
      <c r="AS111" s="637"/>
      <c r="AT111" s="637"/>
      <c r="AU111" s="637"/>
      <c r="AV111" s="637"/>
      <c r="AW111" s="637"/>
      <c r="AX111" s="637"/>
      <c r="AY111" s="637"/>
      <c r="AZ111" s="637"/>
      <c r="BA111" s="637"/>
      <c r="BB111" s="637"/>
      <c r="BC111" s="637"/>
      <c r="BD111" s="637"/>
      <c r="BE111" s="637"/>
      <c r="BF111" s="637"/>
      <c r="BG111" s="637"/>
      <c r="BH111" s="637"/>
      <c r="BI111" s="637"/>
      <c r="BJ111" s="637"/>
      <c r="BK111" s="637"/>
      <c r="BL111" s="637"/>
      <c r="BM111" s="637"/>
      <c r="BN111" s="637"/>
      <c r="BO111" s="637"/>
      <c r="BP111" s="637"/>
      <c r="BQ111" s="637"/>
      <c r="BR111" s="637"/>
      <c r="BS111" s="637"/>
      <c r="BT111" s="637"/>
      <c r="BU111" s="637"/>
      <c r="BV111" s="637"/>
      <c r="BW111" s="637"/>
      <c r="BX111" s="637"/>
      <c r="BY111" s="637"/>
      <c r="BZ111" s="637"/>
      <c r="CA111" s="637"/>
      <c r="CB111" s="637"/>
      <c r="CC111" s="637"/>
      <c r="CD111" s="637"/>
      <c r="CE111" s="637"/>
      <c r="CF111" s="637"/>
      <c r="CG111" s="637"/>
      <c r="CH111" s="637"/>
      <c r="CI111" s="637"/>
      <c r="CJ111" s="637"/>
      <c r="CK111" s="637"/>
      <c r="CL111" s="637"/>
      <c r="CM111" s="637"/>
      <c r="CN111" s="637"/>
      <c r="CO111" s="637"/>
      <c r="CP111" s="637"/>
      <c r="CQ111" s="637"/>
      <c r="CR111" s="637"/>
      <c r="CS111" s="637"/>
      <c r="CT111" s="637"/>
      <c r="CU111" s="637"/>
      <c r="CV111" s="637"/>
      <c r="CW111" s="637"/>
      <c r="CX111" s="637"/>
      <c r="CY111" s="637"/>
      <c r="CZ111" s="637"/>
      <c r="DA111" s="637"/>
      <c r="DB111" s="637"/>
      <c r="DC111" s="637"/>
      <c r="DD111" s="637"/>
      <c r="DE111" s="637"/>
      <c r="DF111" s="637"/>
      <c r="DG111" s="637"/>
      <c r="DH111" s="637"/>
      <c r="DI111" s="637"/>
      <c r="DJ111" s="637"/>
      <c r="DK111" s="637"/>
      <c r="DL111" s="637"/>
      <c r="DM111" s="637"/>
      <c r="DN111" s="637"/>
      <c r="DO111" s="637"/>
      <c r="DP111" s="637"/>
      <c r="DQ111" s="637"/>
      <c r="DR111" s="637"/>
      <c r="DS111" s="637"/>
      <c r="DT111" s="637"/>
      <c r="DU111" s="637"/>
      <c r="DV111" s="637"/>
      <c r="DW111" s="637"/>
      <c r="DX111" s="637"/>
      <c r="DY111" s="637"/>
      <c r="DZ111" s="637"/>
      <c r="EA111" s="637"/>
      <c r="EB111" s="637"/>
      <c r="EC111" s="637"/>
      <c r="ED111" s="637"/>
      <c r="EE111" s="637"/>
      <c r="EF111" s="637"/>
      <c r="EG111" s="637"/>
      <c r="EH111" s="637"/>
      <c r="EI111" s="637"/>
      <c r="EJ111" s="637"/>
      <c r="EK111" s="637"/>
      <c r="EL111" s="637"/>
      <c r="EM111" s="637"/>
      <c r="EN111" s="637"/>
      <c r="EO111" s="637"/>
      <c r="EP111" s="637"/>
      <c r="EQ111" s="637"/>
      <c r="ER111" s="637"/>
      <c r="ES111" s="637"/>
      <c r="ET111" s="637"/>
      <c r="EU111" s="637"/>
    </row>
    <row r="112" spans="1:151" s="647" customFormat="1" x14ac:dyDescent="0.25">
      <c r="A112" s="638"/>
      <c r="B112" s="667" t="s">
        <v>845</v>
      </c>
      <c r="C112" s="667" t="s">
        <v>863</v>
      </c>
      <c r="D112" s="708" t="s">
        <v>2620</v>
      </c>
      <c r="E112" s="747" t="s">
        <v>789</v>
      </c>
      <c r="F112" s="649" t="s">
        <v>864</v>
      </c>
      <c r="G112" s="640" t="s">
        <v>2618</v>
      </c>
      <c r="H112" s="644">
        <v>4700</v>
      </c>
      <c r="I112" s="645">
        <v>43641</v>
      </c>
      <c r="J112" s="409"/>
      <c r="K112" s="645">
        <v>44077</v>
      </c>
      <c r="L112" s="637"/>
      <c r="M112" s="637"/>
      <c r="N112" s="637"/>
      <c r="O112" s="637"/>
      <c r="P112" s="637"/>
      <c r="Q112" s="637"/>
      <c r="R112" s="637"/>
      <c r="S112" s="637"/>
      <c r="T112" s="637"/>
      <c r="U112" s="637"/>
      <c r="V112" s="637"/>
      <c r="W112" s="637"/>
      <c r="X112" s="708" t="s">
        <v>2623</v>
      </c>
      <c r="Y112" s="747" t="s">
        <v>789</v>
      </c>
      <c r="Z112" s="637"/>
      <c r="AA112" s="637"/>
      <c r="AB112" s="637"/>
      <c r="AC112" s="637"/>
      <c r="AD112" s="637"/>
      <c r="AE112" s="637"/>
      <c r="AF112" s="637"/>
      <c r="AG112" s="637"/>
      <c r="AH112" s="637"/>
      <c r="AI112" s="637"/>
      <c r="AJ112" s="637"/>
      <c r="AK112" s="637"/>
      <c r="AL112" s="637"/>
      <c r="AM112" s="637"/>
      <c r="AN112" s="637"/>
      <c r="AO112" s="637"/>
      <c r="AP112" s="637"/>
      <c r="AQ112" s="637"/>
      <c r="AR112" s="637"/>
      <c r="AS112" s="637"/>
      <c r="AT112" s="637"/>
      <c r="AU112" s="637"/>
      <c r="AV112" s="637"/>
      <c r="AW112" s="637"/>
      <c r="AX112" s="637"/>
      <c r="AY112" s="637"/>
      <c r="AZ112" s="637"/>
      <c r="BA112" s="637"/>
      <c r="BB112" s="637"/>
      <c r="BC112" s="637"/>
      <c r="BD112" s="637"/>
      <c r="BE112" s="637"/>
      <c r="BF112" s="637"/>
      <c r="BG112" s="637"/>
      <c r="BH112" s="637"/>
      <c r="BI112" s="637"/>
      <c r="BJ112" s="637"/>
      <c r="BK112" s="637"/>
      <c r="BL112" s="637"/>
      <c r="BM112" s="637"/>
      <c r="BN112" s="637"/>
      <c r="BO112" s="637"/>
      <c r="BP112" s="637"/>
      <c r="BQ112" s="637"/>
      <c r="BR112" s="637"/>
      <c r="BS112" s="637"/>
      <c r="BT112" s="637"/>
      <c r="BU112" s="637"/>
      <c r="BV112" s="637"/>
      <c r="BW112" s="637"/>
      <c r="BX112" s="637"/>
      <c r="BY112" s="637"/>
      <c r="BZ112" s="637"/>
      <c r="CA112" s="637"/>
      <c r="CB112" s="637"/>
      <c r="CC112" s="637"/>
      <c r="CD112" s="637"/>
      <c r="CE112" s="637"/>
      <c r="CF112" s="637"/>
      <c r="CG112" s="637"/>
      <c r="CH112" s="637"/>
      <c r="CI112" s="637"/>
      <c r="CJ112" s="637"/>
      <c r="CK112" s="637"/>
      <c r="CL112" s="637"/>
      <c r="CM112" s="637"/>
      <c r="CN112" s="637"/>
      <c r="CO112" s="637"/>
      <c r="CP112" s="637"/>
      <c r="CQ112" s="637"/>
      <c r="CR112" s="637"/>
      <c r="CS112" s="637"/>
      <c r="CT112" s="637"/>
      <c r="CU112" s="637"/>
      <c r="CV112" s="637"/>
      <c r="CW112" s="637"/>
      <c r="CX112" s="637"/>
      <c r="CY112" s="637"/>
      <c r="CZ112" s="637"/>
      <c r="DA112" s="637"/>
      <c r="DB112" s="637"/>
      <c r="DC112" s="637"/>
      <c r="DD112" s="637"/>
      <c r="DE112" s="637"/>
      <c r="DF112" s="637"/>
      <c r="DG112" s="637"/>
      <c r="DH112" s="637"/>
      <c r="DI112" s="637"/>
      <c r="DJ112" s="637"/>
      <c r="DK112" s="637"/>
      <c r="DL112" s="637"/>
      <c r="DM112" s="637"/>
      <c r="DN112" s="637"/>
      <c r="DO112" s="637"/>
      <c r="DP112" s="637"/>
      <c r="DQ112" s="637"/>
      <c r="DR112" s="637"/>
      <c r="DS112" s="637"/>
      <c r="DT112" s="637"/>
      <c r="DU112" s="637"/>
      <c r="DV112" s="637"/>
      <c r="DW112" s="637"/>
      <c r="DX112" s="637"/>
      <c r="DY112" s="637"/>
      <c r="DZ112" s="637"/>
      <c r="EA112" s="637"/>
      <c r="EB112" s="637"/>
      <c r="EC112" s="637"/>
      <c r="ED112" s="637"/>
      <c r="EE112" s="637"/>
      <c r="EF112" s="637"/>
      <c r="EG112" s="637"/>
      <c r="EH112" s="637"/>
      <c r="EI112" s="637"/>
      <c r="EJ112" s="637"/>
      <c r="EK112" s="637"/>
      <c r="EL112" s="637"/>
      <c r="EM112" s="637"/>
      <c r="EN112" s="637"/>
      <c r="EO112" s="637"/>
      <c r="EP112" s="637"/>
      <c r="EQ112" s="637"/>
      <c r="ER112" s="637"/>
      <c r="ES112" s="637"/>
      <c r="ET112" s="637"/>
      <c r="EU112" s="637"/>
    </row>
    <row r="113" spans="1:151" s="647" customFormat="1" x14ac:dyDescent="0.25">
      <c r="A113" s="653"/>
      <c r="B113" s="688" t="s">
        <v>845</v>
      </c>
      <c r="C113" s="688" t="s">
        <v>863</v>
      </c>
      <c r="D113" s="710" t="s">
        <v>2632</v>
      </c>
      <c r="E113" s="747" t="s">
        <v>789</v>
      </c>
      <c r="F113" s="689" t="s">
        <v>864</v>
      </c>
      <c r="G113" s="688" t="s">
        <v>2618</v>
      </c>
      <c r="H113" s="690">
        <v>4700</v>
      </c>
      <c r="I113" s="656">
        <v>43641</v>
      </c>
      <c r="J113" s="691"/>
      <c r="K113" s="656">
        <v>45474</v>
      </c>
      <c r="L113" s="637"/>
      <c r="M113" s="637"/>
      <c r="N113" s="637"/>
      <c r="O113" s="637"/>
      <c r="P113" s="637"/>
      <c r="Q113" s="637"/>
      <c r="R113" s="637"/>
      <c r="S113" s="637"/>
      <c r="T113" s="637"/>
      <c r="U113" s="637"/>
      <c r="V113" s="637"/>
      <c r="W113" s="637"/>
      <c r="X113" s="708" t="s">
        <v>2624</v>
      </c>
      <c r="Y113" s="747" t="s">
        <v>789</v>
      </c>
      <c r="Z113" s="637"/>
      <c r="AA113" s="637"/>
      <c r="AB113" s="637"/>
      <c r="AC113" s="637"/>
      <c r="AD113" s="637"/>
      <c r="AE113" s="637"/>
      <c r="AF113" s="637"/>
      <c r="AG113" s="637"/>
      <c r="AH113" s="637"/>
      <c r="AI113" s="637"/>
      <c r="AJ113" s="637"/>
      <c r="AK113" s="637"/>
      <c r="AL113" s="637"/>
      <c r="AM113" s="637"/>
      <c r="AN113" s="637"/>
      <c r="AO113" s="637"/>
      <c r="AP113" s="637"/>
      <c r="AQ113" s="637"/>
      <c r="AR113" s="637"/>
      <c r="AS113" s="637"/>
      <c r="AT113" s="637"/>
      <c r="AU113" s="637"/>
      <c r="AV113" s="637"/>
      <c r="AW113" s="637"/>
      <c r="AX113" s="637"/>
      <c r="AY113" s="637"/>
      <c r="AZ113" s="637"/>
      <c r="BA113" s="637"/>
      <c r="BB113" s="637"/>
      <c r="BC113" s="637"/>
      <c r="BD113" s="637"/>
      <c r="BE113" s="637"/>
      <c r="BF113" s="637"/>
      <c r="BG113" s="637"/>
      <c r="BH113" s="637"/>
      <c r="BI113" s="637"/>
      <c r="BJ113" s="637"/>
      <c r="BK113" s="637"/>
      <c r="BL113" s="637"/>
      <c r="BM113" s="637"/>
      <c r="BN113" s="637"/>
      <c r="BO113" s="637"/>
      <c r="BP113" s="637"/>
      <c r="BQ113" s="637"/>
      <c r="BR113" s="637"/>
      <c r="BS113" s="637"/>
      <c r="BT113" s="637"/>
      <c r="BU113" s="637"/>
      <c r="BV113" s="637"/>
      <c r="BW113" s="637"/>
      <c r="BX113" s="637"/>
      <c r="BY113" s="637"/>
      <c r="BZ113" s="637"/>
      <c r="CA113" s="637"/>
      <c r="CB113" s="637"/>
      <c r="CC113" s="637"/>
      <c r="CD113" s="637"/>
      <c r="CE113" s="637"/>
      <c r="CF113" s="637"/>
      <c r="CG113" s="637"/>
      <c r="CH113" s="637"/>
      <c r="CI113" s="637"/>
      <c r="CJ113" s="637"/>
      <c r="CK113" s="637"/>
      <c r="CL113" s="637"/>
      <c r="CM113" s="637"/>
      <c r="CN113" s="637"/>
      <c r="CO113" s="637"/>
      <c r="CP113" s="637"/>
      <c r="CQ113" s="637"/>
      <c r="CR113" s="637"/>
      <c r="CS113" s="637"/>
      <c r="CT113" s="637"/>
      <c r="CU113" s="637"/>
      <c r="CV113" s="637"/>
      <c r="CW113" s="637"/>
      <c r="CX113" s="637"/>
      <c r="CY113" s="637"/>
      <c r="CZ113" s="637"/>
      <c r="DA113" s="637"/>
      <c r="DB113" s="637"/>
      <c r="DC113" s="637"/>
      <c r="DD113" s="637"/>
      <c r="DE113" s="637"/>
      <c r="DF113" s="637"/>
      <c r="DG113" s="637"/>
      <c r="DH113" s="637"/>
      <c r="DI113" s="637"/>
      <c r="DJ113" s="637"/>
      <c r="DK113" s="637"/>
      <c r="DL113" s="637"/>
      <c r="DM113" s="637"/>
      <c r="DN113" s="637"/>
      <c r="DO113" s="637"/>
      <c r="DP113" s="637"/>
      <c r="DQ113" s="637"/>
      <c r="DR113" s="637"/>
      <c r="DS113" s="637"/>
      <c r="DT113" s="637"/>
      <c r="DU113" s="637"/>
      <c r="DV113" s="637"/>
      <c r="DW113" s="637"/>
      <c r="DX113" s="637"/>
      <c r="DY113" s="637"/>
      <c r="DZ113" s="637"/>
      <c r="EA113" s="637"/>
      <c r="EB113" s="637"/>
      <c r="EC113" s="637"/>
      <c r="ED113" s="637"/>
      <c r="EE113" s="637"/>
      <c r="EF113" s="637"/>
      <c r="EG113" s="637"/>
      <c r="EH113" s="637"/>
      <c r="EI113" s="637"/>
      <c r="EJ113" s="637"/>
      <c r="EK113" s="637"/>
      <c r="EL113" s="637"/>
      <c r="EM113" s="637"/>
      <c r="EN113" s="637"/>
      <c r="EO113" s="637"/>
      <c r="EP113" s="637"/>
      <c r="EQ113" s="637"/>
      <c r="ER113" s="637"/>
      <c r="ES113" s="637"/>
      <c r="ET113" s="637"/>
      <c r="EU113" s="637"/>
    </row>
    <row r="114" spans="1:151" x14ac:dyDescent="0.25">
      <c r="A114" s="658" t="s">
        <v>2571</v>
      </c>
      <c r="B114" s="688" t="s">
        <v>845</v>
      </c>
      <c r="C114" s="688" t="s">
        <v>863</v>
      </c>
      <c r="D114" s="710" t="s">
        <v>2631</v>
      </c>
      <c r="E114" s="747" t="s">
        <v>789</v>
      </c>
      <c r="F114" s="689" t="s">
        <v>864</v>
      </c>
      <c r="G114" s="688" t="s">
        <v>2618</v>
      </c>
      <c r="H114" s="690">
        <v>4300</v>
      </c>
      <c r="I114" s="656">
        <v>43641</v>
      </c>
      <c r="J114" s="691"/>
      <c r="K114" s="656">
        <v>45474</v>
      </c>
      <c r="X114" s="708" t="s">
        <v>2625</v>
      </c>
      <c r="Y114" s="747" t="s">
        <v>789</v>
      </c>
    </row>
    <row r="115" spans="1:151" s="647" customFormat="1" x14ac:dyDescent="0.25">
      <c r="A115" s="653"/>
      <c r="B115" s="667" t="s">
        <v>845</v>
      </c>
      <c r="C115" s="667" t="s">
        <v>863</v>
      </c>
      <c r="D115" s="708" t="s">
        <v>2621</v>
      </c>
      <c r="E115" s="747" t="s">
        <v>789</v>
      </c>
      <c r="F115" s="649" t="s">
        <v>864</v>
      </c>
      <c r="G115" s="640" t="s">
        <v>2618</v>
      </c>
      <c r="H115" s="644">
        <v>5200</v>
      </c>
      <c r="I115" s="645">
        <v>43641</v>
      </c>
      <c r="J115" s="409"/>
      <c r="K115" s="645">
        <v>44077</v>
      </c>
      <c r="L115" s="637"/>
      <c r="M115" s="637"/>
      <c r="N115" s="637"/>
      <c r="O115" s="637"/>
      <c r="P115" s="637"/>
      <c r="Q115" s="637"/>
      <c r="R115" s="637"/>
      <c r="S115" s="637"/>
      <c r="T115" s="637"/>
      <c r="U115" s="637"/>
      <c r="V115" s="637"/>
      <c r="W115" s="637"/>
      <c r="X115" s="708" t="s">
        <v>2626</v>
      </c>
      <c r="Y115" s="747" t="s">
        <v>789</v>
      </c>
      <c r="Z115" s="637"/>
      <c r="AA115" s="637"/>
      <c r="AB115" s="637"/>
      <c r="AC115" s="637"/>
      <c r="AD115" s="637"/>
      <c r="AE115" s="637"/>
      <c r="AF115" s="637"/>
      <c r="AG115" s="637"/>
      <c r="AH115" s="637"/>
      <c r="AI115" s="637"/>
      <c r="AJ115" s="637"/>
      <c r="AK115" s="637"/>
      <c r="AL115" s="637"/>
      <c r="AM115" s="637"/>
      <c r="AN115" s="637"/>
      <c r="AO115" s="637"/>
      <c r="AP115" s="637"/>
      <c r="AQ115" s="637"/>
      <c r="AR115" s="637"/>
      <c r="AS115" s="637"/>
      <c r="AT115" s="637"/>
      <c r="AU115" s="637"/>
      <c r="AV115" s="637"/>
      <c r="AW115" s="637"/>
      <c r="AX115" s="637"/>
      <c r="AY115" s="637"/>
      <c r="AZ115" s="637"/>
      <c r="BA115" s="637"/>
      <c r="BB115" s="637"/>
      <c r="BC115" s="637"/>
      <c r="BD115" s="637"/>
      <c r="BE115" s="637"/>
      <c r="BF115" s="637"/>
      <c r="BG115" s="637"/>
      <c r="BH115" s="637"/>
      <c r="BI115" s="637"/>
      <c r="BJ115" s="637"/>
      <c r="BK115" s="637"/>
      <c r="BL115" s="637"/>
      <c r="BM115" s="637"/>
      <c r="BN115" s="637"/>
      <c r="BO115" s="637"/>
      <c r="BP115" s="637"/>
      <c r="BQ115" s="637"/>
      <c r="BR115" s="637"/>
      <c r="BS115" s="637"/>
      <c r="BT115" s="637"/>
      <c r="BU115" s="637"/>
      <c r="BV115" s="637"/>
      <c r="BW115" s="637"/>
      <c r="BX115" s="637"/>
      <c r="BY115" s="637"/>
      <c r="BZ115" s="637"/>
      <c r="CA115" s="637"/>
      <c r="CB115" s="637"/>
      <c r="CC115" s="637"/>
      <c r="CD115" s="637"/>
      <c r="CE115" s="637"/>
      <c r="CF115" s="637"/>
      <c r="CG115" s="637"/>
      <c r="CH115" s="637"/>
      <c r="CI115" s="637"/>
      <c r="CJ115" s="637"/>
      <c r="CK115" s="637"/>
      <c r="CL115" s="637"/>
      <c r="CM115" s="637"/>
      <c r="CN115" s="637"/>
      <c r="CO115" s="637"/>
      <c r="CP115" s="637"/>
      <c r="CQ115" s="637"/>
      <c r="CR115" s="637"/>
      <c r="CS115" s="637"/>
      <c r="CT115" s="637"/>
      <c r="CU115" s="637"/>
      <c r="CV115" s="637"/>
      <c r="CW115" s="637"/>
      <c r="CX115" s="637"/>
      <c r="CY115" s="637"/>
      <c r="CZ115" s="637"/>
      <c r="DA115" s="637"/>
      <c r="DB115" s="637"/>
      <c r="DC115" s="637"/>
      <c r="DD115" s="637"/>
      <c r="DE115" s="637"/>
      <c r="DF115" s="637"/>
      <c r="DG115" s="637"/>
      <c r="DH115" s="637"/>
      <c r="DI115" s="637"/>
      <c r="DJ115" s="637"/>
      <c r="DK115" s="637"/>
      <c r="DL115" s="637"/>
      <c r="DM115" s="637"/>
      <c r="DN115" s="637"/>
      <c r="DO115" s="637"/>
      <c r="DP115" s="637"/>
      <c r="DQ115" s="637"/>
      <c r="DR115" s="637"/>
      <c r="DS115" s="637"/>
      <c r="DT115" s="637"/>
      <c r="DU115" s="637"/>
      <c r="DV115" s="637"/>
      <c r="DW115" s="637"/>
      <c r="DX115" s="637"/>
      <c r="DY115" s="637"/>
      <c r="DZ115" s="637"/>
      <c r="EA115" s="637"/>
      <c r="EB115" s="637"/>
      <c r="EC115" s="637"/>
      <c r="ED115" s="637"/>
      <c r="EE115" s="637"/>
      <c r="EF115" s="637"/>
      <c r="EG115" s="637"/>
      <c r="EH115" s="637"/>
      <c r="EI115" s="637"/>
      <c r="EJ115" s="637"/>
      <c r="EK115" s="637"/>
      <c r="EL115" s="637"/>
      <c r="EM115" s="637"/>
      <c r="EN115" s="637"/>
      <c r="EO115" s="637"/>
      <c r="EP115" s="637"/>
      <c r="EQ115" s="637"/>
      <c r="ER115" s="637"/>
      <c r="ES115" s="637"/>
      <c r="ET115" s="637"/>
      <c r="EU115" s="637"/>
    </row>
    <row r="116" spans="1:151" s="647" customFormat="1" x14ac:dyDescent="0.25">
      <c r="A116" s="653"/>
      <c r="B116" s="688" t="s">
        <v>845</v>
      </c>
      <c r="C116" s="688" t="s">
        <v>863</v>
      </c>
      <c r="D116" s="710" t="s">
        <v>2634</v>
      </c>
      <c r="E116" s="747" t="s">
        <v>789</v>
      </c>
      <c r="F116" s="689" t="s">
        <v>864</v>
      </c>
      <c r="G116" s="688" t="s">
        <v>2618</v>
      </c>
      <c r="H116" s="690">
        <v>3900</v>
      </c>
      <c r="I116" s="656">
        <v>43641</v>
      </c>
      <c r="J116" s="691"/>
      <c r="K116" s="656">
        <v>45474</v>
      </c>
      <c r="L116" s="637"/>
      <c r="M116" s="637"/>
      <c r="N116" s="637"/>
      <c r="O116" s="637"/>
      <c r="P116" s="637"/>
      <c r="Q116" s="637"/>
      <c r="R116" s="637"/>
      <c r="S116" s="637"/>
      <c r="T116" s="637"/>
      <c r="U116" s="637"/>
      <c r="V116" s="637"/>
      <c r="W116" s="637"/>
      <c r="X116" s="710" t="s">
        <v>2636</v>
      </c>
      <c r="Y116" s="747" t="s">
        <v>789</v>
      </c>
      <c r="Z116" s="637"/>
      <c r="AA116" s="637"/>
      <c r="AB116" s="637"/>
      <c r="AC116" s="637"/>
      <c r="AD116" s="637"/>
      <c r="AE116" s="637"/>
      <c r="AF116" s="637"/>
      <c r="AG116" s="637"/>
      <c r="AH116" s="637"/>
      <c r="AI116" s="637"/>
      <c r="AJ116" s="637"/>
      <c r="AK116" s="637"/>
      <c r="AL116" s="637"/>
      <c r="AM116" s="637"/>
      <c r="AN116" s="637"/>
      <c r="AO116" s="637"/>
      <c r="AP116" s="637"/>
      <c r="AQ116" s="637"/>
      <c r="AR116" s="637"/>
      <c r="AS116" s="637"/>
      <c r="AT116" s="637"/>
      <c r="AU116" s="637"/>
      <c r="AV116" s="637"/>
      <c r="AW116" s="637"/>
      <c r="AX116" s="637"/>
      <c r="AY116" s="637"/>
      <c r="AZ116" s="637"/>
      <c r="BA116" s="637"/>
      <c r="BB116" s="637"/>
      <c r="BC116" s="637"/>
      <c r="BD116" s="637"/>
      <c r="BE116" s="637"/>
      <c r="BF116" s="637"/>
      <c r="BG116" s="637"/>
      <c r="BH116" s="637"/>
      <c r="BI116" s="637"/>
      <c r="BJ116" s="637"/>
      <c r="BK116" s="637"/>
      <c r="BL116" s="637"/>
      <c r="BM116" s="637"/>
      <c r="BN116" s="637"/>
      <c r="BO116" s="637"/>
      <c r="BP116" s="637"/>
      <c r="BQ116" s="637"/>
      <c r="BR116" s="637"/>
      <c r="BS116" s="637"/>
      <c r="BT116" s="637"/>
      <c r="BU116" s="637"/>
      <c r="BV116" s="637"/>
      <c r="BW116" s="637"/>
      <c r="BX116" s="637"/>
      <c r="BY116" s="637"/>
      <c r="BZ116" s="637"/>
      <c r="CA116" s="637"/>
      <c r="CB116" s="637"/>
      <c r="CC116" s="637"/>
      <c r="CD116" s="637"/>
      <c r="CE116" s="637"/>
      <c r="CF116" s="637"/>
      <c r="CG116" s="637"/>
      <c r="CH116" s="637"/>
      <c r="CI116" s="637"/>
      <c r="CJ116" s="637"/>
      <c r="CK116" s="637"/>
      <c r="CL116" s="637"/>
      <c r="CM116" s="637"/>
      <c r="CN116" s="637"/>
      <c r="CO116" s="637"/>
      <c r="CP116" s="637"/>
      <c r="CQ116" s="637"/>
      <c r="CR116" s="637"/>
      <c r="CS116" s="637"/>
      <c r="CT116" s="637"/>
      <c r="CU116" s="637"/>
      <c r="CV116" s="637"/>
      <c r="CW116" s="637"/>
      <c r="CX116" s="637"/>
      <c r="CY116" s="637"/>
      <c r="CZ116" s="637"/>
      <c r="DA116" s="637"/>
      <c r="DB116" s="637"/>
      <c r="DC116" s="637"/>
      <c r="DD116" s="637"/>
      <c r="DE116" s="637"/>
      <c r="DF116" s="637"/>
      <c r="DG116" s="637"/>
      <c r="DH116" s="637"/>
      <c r="DI116" s="637"/>
      <c r="DJ116" s="637"/>
      <c r="DK116" s="637"/>
      <c r="DL116" s="637"/>
      <c r="DM116" s="637"/>
      <c r="DN116" s="637"/>
      <c r="DO116" s="637"/>
      <c r="DP116" s="637"/>
      <c r="DQ116" s="637"/>
      <c r="DR116" s="637"/>
      <c r="DS116" s="637"/>
      <c r="DT116" s="637"/>
      <c r="DU116" s="637"/>
      <c r="DV116" s="637"/>
      <c r="DW116" s="637"/>
      <c r="DX116" s="637"/>
      <c r="DY116" s="637"/>
      <c r="DZ116" s="637"/>
      <c r="EA116" s="637"/>
      <c r="EB116" s="637"/>
      <c r="EC116" s="637"/>
      <c r="ED116" s="637"/>
      <c r="EE116" s="637"/>
      <c r="EF116" s="637"/>
      <c r="EG116" s="637"/>
      <c r="EH116" s="637"/>
      <c r="EI116" s="637"/>
      <c r="EJ116" s="637"/>
      <c r="EK116" s="637"/>
      <c r="EL116" s="637"/>
      <c r="EM116" s="637"/>
      <c r="EN116" s="637"/>
      <c r="EO116" s="637"/>
      <c r="EP116" s="637"/>
      <c r="EQ116" s="637"/>
      <c r="ER116" s="637"/>
      <c r="ES116" s="637"/>
      <c r="ET116" s="637"/>
      <c r="EU116" s="637"/>
    </row>
    <row r="117" spans="1:151" s="647" customFormat="1" x14ac:dyDescent="0.25">
      <c r="A117" s="639"/>
      <c r="B117" s="688" t="s">
        <v>845</v>
      </c>
      <c r="C117" s="688" t="s">
        <v>863</v>
      </c>
      <c r="D117" s="710" t="s">
        <v>2633</v>
      </c>
      <c r="E117" s="747" t="s">
        <v>789</v>
      </c>
      <c r="F117" s="689" t="s">
        <v>864</v>
      </c>
      <c r="G117" s="688" t="s">
        <v>2618</v>
      </c>
      <c r="H117" s="690">
        <v>3500</v>
      </c>
      <c r="I117" s="656">
        <v>43641</v>
      </c>
      <c r="J117" s="691"/>
      <c r="K117" s="656">
        <v>45474</v>
      </c>
      <c r="L117" s="637"/>
      <c r="M117" s="637"/>
      <c r="N117" s="637"/>
      <c r="O117" s="637"/>
      <c r="P117" s="637"/>
      <c r="Q117" s="637"/>
      <c r="R117" s="637"/>
      <c r="S117" s="637"/>
      <c r="T117" s="637"/>
      <c r="U117" s="637"/>
      <c r="V117" s="637"/>
      <c r="W117" s="637"/>
      <c r="X117" s="710" t="s">
        <v>2637</v>
      </c>
      <c r="Y117" s="747" t="s">
        <v>789</v>
      </c>
      <c r="Z117" s="637"/>
      <c r="AA117" s="637"/>
      <c r="AB117" s="637"/>
      <c r="AC117" s="637"/>
      <c r="AD117" s="637"/>
      <c r="AE117" s="637"/>
      <c r="AF117" s="637"/>
      <c r="AG117" s="637"/>
      <c r="AH117" s="637"/>
      <c r="AI117" s="637"/>
      <c r="AJ117" s="637"/>
      <c r="AK117" s="637"/>
      <c r="AL117" s="637"/>
      <c r="AM117" s="637"/>
      <c r="AN117" s="637"/>
      <c r="AO117" s="637"/>
      <c r="AP117" s="637"/>
      <c r="AQ117" s="637"/>
      <c r="AR117" s="637"/>
      <c r="AS117" s="637"/>
      <c r="AT117" s="637"/>
      <c r="AU117" s="637"/>
      <c r="AV117" s="637"/>
      <c r="AW117" s="637"/>
      <c r="AX117" s="637"/>
      <c r="AY117" s="637"/>
      <c r="AZ117" s="637"/>
      <c r="BA117" s="637"/>
      <c r="BB117" s="637"/>
      <c r="BC117" s="637"/>
      <c r="BD117" s="637"/>
      <c r="BE117" s="637"/>
      <c r="BF117" s="637"/>
      <c r="BG117" s="637"/>
      <c r="BH117" s="637"/>
      <c r="BI117" s="637"/>
      <c r="BJ117" s="637"/>
      <c r="BK117" s="637"/>
      <c r="BL117" s="637"/>
      <c r="BM117" s="637"/>
      <c r="BN117" s="637"/>
      <c r="BO117" s="637"/>
      <c r="BP117" s="637"/>
      <c r="BQ117" s="637"/>
      <c r="BR117" s="637"/>
      <c r="BS117" s="637"/>
      <c r="BT117" s="637"/>
      <c r="BU117" s="637"/>
      <c r="BV117" s="637"/>
      <c r="BW117" s="637"/>
      <c r="BX117" s="637"/>
      <c r="BY117" s="637"/>
      <c r="BZ117" s="637"/>
      <c r="CA117" s="637"/>
      <c r="CB117" s="637"/>
      <c r="CC117" s="637"/>
      <c r="CD117" s="637"/>
      <c r="CE117" s="637"/>
      <c r="CF117" s="637"/>
      <c r="CG117" s="637"/>
      <c r="CH117" s="637"/>
      <c r="CI117" s="637"/>
      <c r="CJ117" s="637"/>
      <c r="CK117" s="637"/>
      <c r="CL117" s="637"/>
      <c r="CM117" s="637"/>
      <c r="CN117" s="637"/>
      <c r="CO117" s="637"/>
      <c r="CP117" s="637"/>
      <c r="CQ117" s="637"/>
      <c r="CR117" s="637"/>
      <c r="CS117" s="637"/>
      <c r="CT117" s="637"/>
      <c r="CU117" s="637"/>
      <c r="CV117" s="637"/>
      <c r="CW117" s="637"/>
      <c r="CX117" s="637"/>
      <c r="CY117" s="637"/>
      <c r="CZ117" s="637"/>
      <c r="DA117" s="637"/>
      <c r="DB117" s="637"/>
      <c r="DC117" s="637"/>
      <c r="DD117" s="637"/>
      <c r="DE117" s="637"/>
      <c r="DF117" s="637"/>
      <c r="DG117" s="637"/>
      <c r="DH117" s="637"/>
      <c r="DI117" s="637"/>
      <c r="DJ117" s="637"/>
      <c r="DK117" s="637"/>
      <c r="DL117" s="637"/>
      <c r="DM117" s="637"/>
      <c r="DN117" s="637"/>
      <c r="DO117" s="637"/>
      <c r="DP117" s="637"/>
      <c r="DQ117" s="637"/>
      <c r="DR117" s="637"/>
      <c r="DS117" s="637"/>
      <c r="DT117" s="637"/>
      <c r="DU117" s="637"/>
      <c r="DV117" s="637"/>
      <c r="DW117" s="637"/>
      <c r="DX117" s="637"/>
      <c r="DY117" s="637"/>
      <c r="DZ117" s="637"/>
      <c r="EA117" s="637"/>
      <c r="EB117" s="637"/>
      <c r="EC117" s="637"/>
      <c r="ED117" s="637"/>
      <c r="EE117" s="637"/>
      <c r="EF117" s="637"/>
      <c r="EG117" s="637"/>
      <c r="EH117" s="637"/>
      <c r="EI117" s="637"/>
      <c r="EJ117" s="637"/>
      <c r="EK117" s="637"/>
      <c r="EL117" s="637"/>
      <c r="EM117" s="637"/>
      <c r="EN117" s="637"/>
      <c r="EO117" s="637"/>
      <c r="EP117" s="637"/>
      <c r="EQ117" s="637"/>
      <c r="ER117" s="637"/>
      <c r="ES117" s="637"/>
      <c r="ET117" s="637"/>
      <c r="EU117" s="637"/>
    </row>
    <row r="118" spans="1:151" s="647" customFormat="1" x14ac:dyDescent="0.25">
      <c r="A118" s="653"/>
      <c r="B118" s="667" t="s">
        <v>845</v>
      </c>
      <c r="C118" s="667" t="s">
        <v>863</v>
      </c>
      <c r="D118" s="708" t="s">
        <v>2622</v>
      </c>
      <c r="E118" s="747" t="s">
        <v>789</v>
      </c>
      <c r="F118" s="649" t="s">
        <v>864</v>
      </c>
      <c r="G118" s="640" t="s">
        <v>2618</v>
      </c>
      <c r="H118" s="644">
        <v>4400</v>
      </c>
      <c r="I118" s="645">
        <v>43641</v>
      </c>
      <c r="J118" s="409"/>
      <c r="K118" s="645">
        <v>44077</v>
      </c>
      <c r="L118" s="637"/>
      <c r="M118" s="637"/>
      <c r="N118" s="637"/>
      <c r="O118" s="637"/>
      <c r="P118" s="637"/>
      <c r="Q118" s="637"/>
      <c r="R118" s="637"/>
      <c r="S118" s="637"/>
      <c r="T118" s="637"/>
      <c r="U118" s="637"/>
      <c r="V118" s="637"/>
      <c r="W118" s="637"/>
      <c r="X118" s="702" t="s">
        <v>1251</v>
      </c>
      <c r="Y118" s="747" t="s">
        <v>789</v>
      </c>
      <c r="Z118" s="637"/>
      <c r="AA118" s="637"/>
      <c r="AB118" s="637"/>
      <c r="AC118" s="637"/>
      <c r="AD118" s="637"/>
      <c r="AE118" s="637"/>
      <c r="AF118" s="637"/>
      <c r="AG118" s="637"/>
      <c r="AH118" s="637"/>
      <c r="AI118" s="637"/>
      <c r="AJ118" s="637"/>
      <c r="AK118" s="637"/>
      <c r="AL118" s="637"/>
      <c r="AM118" s="637"/>
      <c r="AN118" s="637"/>
      <c r="AO118" s="637"/>
      <c r="AP118" s="637"/>
      <c r="AQ118" s="637"/>
      <c r="AR118" s="637"/>
      <c r="AS118" s="637"/>
      <c r="AT118" s="637"/>
      <c r="AU118" s="637"/>
      <c r="AV118" s="637"/>
      <c r="AW118" s="637"/>
      <c r="AX118" s="637"/>
      <c r="AY118" s="637"/>
      <c r="AZ118" s="637"/>
      <c r="BA118" s="637"/>
      <c r="BB118" s="637"/>
      <c r="BC118" s="637"/>
      <c r="BD118" s="637"/>
      <c r="BE118" s="637"/>
      <c r="BF118" s="637"/>
      <c r="BG118" s="637"/>
      <c r="BH118" s="637"/>
      <c r="BI118" s="637"/>
      <c r="BJ118" s="637"/>
      <c r="BK118" s="637"/>
      <c r="BL118" s="637"/>
      <c r="BM118" s="637"/>
      <c r="BN118" s="637"/>
      <c r="BO118" s="637"/>
      <c r="BP118" s="637"/>
      <c r="BQ118" s="637"/>
      <c r="BR118" s="637"/>
      <c r="BS118" s="637"/>
      <c r="BT118" s="637"/>
      <c r="BU118" s="637"/>
      <c r="BV118" s="637"/>
      <c r="BW118" s="637"/>
      <c r="BX118" s="637"/>
      <c r="BY118" s="637"/>
      <c r="BZ118" s="637"/>
      <c r="CA118" s="637"/>
      <c r="CB118" s="637"/>
      <c r="CC118" s="637"/>
      <c r="CD118" s="637"/>
      <c r="CE118" s="637"/>
      <c r="CF118" s="637"/>
      <c r="CG118" s="637"/>
      <c r="CH118" s="637"/>
      <c r="CI118" s="637"/>
      <c r="CJ118" s="637"/>
      <c r="CK118" s="637"/>
      <c r="CL118" s="637"/>
      <c r="CM118" s="637"/>
      <c r="CN118" s="637"/>
      <c r="CO118" s="637"/>
      <c r="CP118" s="637"/>
      <c r="CQ118" s="637"/>
      <c r="CR118" s="637"/>
      <c r="CS118" s="637"/>
      <c r="CT118" s="637"/>
      <c r="CU118" s="637"/>
      <c r="CV118" s="637"/>
      <c r="CW118" s="637"/>
      <c r="CX118" s="637"/>
      <c r="CY118" s="637"/>
      <c r="CZ118" s="637"/>
      <c r="DA118" s="637"/>
      <c r="DB118" s="637"/>
      <c r="DC118" s="637"/>
      <c r="DD118" s="637"/>
      <c r="DE118" s="637"/>
      <c r="DF118" s="637"/>
      <c r="DG118" s="637"/>
      <c r="DH118" s="637"/>
      <c r="DI118" s="637"/>
      <c r="DJ118" s="637"/>
      <c r="DK118" s="637"/>
      <c r="DL118" s="637"/>
      <c r="DM118" s="637"/>
      <c r="DN118" s="637"/>
      <c r="DO118" s="637"/>
      <c r="DP118" s="637"/>
      <c r="DQ118" s="637"/>
      <c r="DR118" s="637"/>
      <c r="DS118" s="637"/>
      <c r="DT118" s="637"/>
      <c r="DU118" s="637"/>
      <c r="DV118" s="637"/>
      <c r="DW118" s="637"/>
      <c r="DX118" s="637"/>
      <c r="DY118" s="637"/>
      <c r="DZ118" s="637"/>
      <c r="EA118" s="637"/>
      <c r="EB118" s="637"/>
      <c r="EC118" s="637"/>
      <c r="ED118" s="637"/>
      <c r="EE118" s="637"/>
      <c r="EF118" s="637"/>
      <c r="EG118" s="637"/>
      <c r="EH118" s="637"/>
      <c r="EI118" s="637"/>
      <c r="EJ118" s="637"/>
      <c r="EK118" s="637"/>
      <c r="EL118" s="637"/>
      <c r="EM118" s="637"/>
      <c r="EN118" s="637"/>
      <c r="EO118" s="637"/>
      <c r="EP118" s="637"/>
      <c r="EQ118" s="637"/>
      <c r="ER118" s="637"/>
      <c r="ES118" s="637"/>
      <c r="ET118" s="637"/>
      <c r="EU118" s="637"/>
    </row>
    <row r="119" spans="1:151" s="647" customFormat="1" x14ac:dyDescent="0.25">
      <c r="A119" s="653"/>
      <c r="B119" s="688" t="s">
        <v>845</v>
      </c>
      <c r="C119" s="688" t="s">
        <v>863</v>
      </c>
      <c r="D119" s="710" t="s">
        <v>2635</v>
      </c>
      <c r="E119" s="747" t="s">
        <v>789</v>
      </c>
      <c r="F119" s="689" t="s">
        <v>864</v>
      </c>
      <c r="G119" s="688" t="s">
        <v>2618</v>
      </c>
      <c r="H119" s="690">
        <v>2400</v>
      </c>
      <c r="I119" s="656">
        <v>43641</v>
      </c>
      <c r="J119" s="691"/>
      <c r="K119" s="656">
        <v>45474</v>
      </c>
      <c r="L119" s="637"/>
      <c r="M119" s="637"/>
      <c r="N119" s="637"/>
      <c r="O119" s="637"/>
      <c r="P119" s="637"/>
      <c r="Q119" s="637"/>
      <c r="R119" s="637"/>
      <c r="S119" s="637"/>
      <c r="T119" s="637"/>
      <c r="U119" s="637"/>
      <c r="V119" s="637"/>
      <c r="W119" s="637"/>
      <c r="X119" s="708" t="s">
        <v>2627</v>
      </c>
      <c r="Y119" s="747" t="s">
        <v>789</v>
      </c>
      <c r="Z119" s="637"/>
      <c r="AA119" s="637"/>
      <c r="AB119" s="637"/>
      <c r="AC119" s="637"/>
      <c r="AD119" s="637"/>
      <c r="AE119" s="637"/>
      <c r="AF119" s="637"/>
      <c r="AG119" s="637"/>
      <c r="AH119" s="637"/>
      <c r="AI119" s="637"/>
      <c r="AJ119" s="637"/>
      <c r="AK119" s="637"/>
      <c r="AL119" s="637"/>
      <c r="AM119" s="637"/>
      <c r="AN119" s="637"/>
      <c r="AO119" s="637"/>
      <c r="AP119" s="637"/>
      <c r="AQ119" s="637"/>
      <c r="AR119" s="637"/>
      <c r="AS119" s="637"/>
      <c r="AT119" s="637"/>
      <c r="AU119" s="637"/>
      <c r="AV119" s="637"/>
      <c r="AW119" s="637"/>
      <c r="AX119" s="637"/>
      <c r="AY119" s="637"/>
      <c r="AZ119" s="637"/>
      <c r="BA119" s="637"/>
      <c r="BB119" s="637"/>
      <c r="BC119" s="637"/>
      <c r="BD119" s="637"/>
      <c r="BE119" s="637"/>
      <c r="BF119" s="637"/>
      <c r="BG119" s="637"/>
      <c r="BH119" s="637"/>
      <c r="BI119" s="637"/>
      <c r="BJ119" s="637"/>
      <c r="BK119" s="637"/>
      <c r="BL119" s="637"/>
      <c r="BM119" s="637"/>
      <c r="BN119" s="637"/>
      <c r="BO119" s="637"/>
      <c r="BP119" s="637"/>
      <c r="BQ119" s="637"/>
      <c r="BR119" s="637"/>
      <c r="BS119" s="637"/>
      <c r="BT119" s="637"/>
      <c r="BU119" s="637"/>
      <c r="BV119" s="637"/>
      <c r="BW119" s="637"/>
      <c r="BX119" s="637"/>
      <c r="BY119" s="637"/>
      <c r="BZ119" s="637"/>
      <c r="CA119" s="637"/>
      <c r="CB119" s="637"/>
      <c r="CC119" s="637"/>
      <c r="CD119" s="637"/>
      <c r="CE119" s="637"/>
      <c r="CF119" s="637"/>
      <c r="CG119" s="637"/>
      <c r="CH119" s="637"/>
      <c r="CI119" s="637"/>
      <c r="CJ119" s="637"/>
      <c r="CK119" s="637"/>
      <c r="CL119" s="637"/>
      <c r="CM119" s="637"/>
      <c r="CN119" s="637"/>
      <c r="CO119" s="637"/>
      <c r="CP119" s="637"/>
      <c r="CQ119" s="637"/>
      <c r="CR119" s="637"/>
      <c r="CS119" s="637"/>
      <c r="CT119" s="637"/>
      <c r="CU119" s="637"/>
      <c r="CV119" s="637"/>
      <c r="CW119" s="637"/>
      <c r="CX119" s="637"/>
      <c r="CY119" s="637"/>
      <c r="CZ119" s="637"/>
      <c r="DA119" s="637"/>
      <c r="DB119" s="637"/>
      <c r="DC119" s="637"/>
      <c r="DD119" s="637"/>
      <c r="DE119" s="637"/>
      <c r="DF119" s="637"/>
      <c r="DG119" s="637"/>
      <c r="DH119" s="637"/>
      <c r="DI119" s="637"/>
      <c r="DJ119" s="637"/>
      <c r="DK119" s="637"/>
      <c r="DL119" s="637"/>
      <c r="DM119" s="637"/>
      <c r="DN119" s="637"/>
      <c r="DO119" s="637"/>
      <c r="DP119" s="637"/>
      <c r="DQ119" s="637"/>
      <c r="DR119" s="637"/>
      <c r="DS119" s="637"/>
      <c r="DT119" s="637"/>
      <c r="DU119" s="637"/>
      <c r="DV119" s="637"/>
      <c r="DW119" s="637"/>
      <c r="DX119" s="637"/>
      <c r="DY119" s="637"/>
      <c r="DZ119" s="637"/>
      <c r="EA119" s="637"/>
      <c r="EB119" s="637"/>
      <c r="EC119" s="637"/>
      <c r="ED119" s="637"/>
      <c r="EE119" s="637"/>
      <c r="EF119" s="637"/>
      <c r="EG119" s="637"/>
      <c r="EH119" s="637"/>
      <c r="EI119" s="637"/>
      <c r="EJ119" s="637"/>
      <c r="EK119" s="637"/>
      <c r="EL119" s="637"/>
      <c r="EM119" s="637"/>
      <c r="EN119" s="637"/>
      <c r="EO119" s="637"/>
      <c r="EP119" s="637"/>
      <c r="EQ119" s="637"/>
      <c r="ER119" s="637"/>
      <c r="ES119" s="637"/>
      <c r="ET119" s="637"/>
      <c r="EU119" s="637"/>
    </row>
    <row r="120" spans="1:151" s="647" customFormat="1" x14ac:dyDescent="0.25">
      <c r="A120" s="653"/>
      <c r="B120" s="667" t="s">
        <v>845</v>
      </c>
      <c r="C120" s="667" t="s">
        <v>863</v>
      </c>
      <c r="D120" s="708" t="s">
        <v>2628</v>
      </c>
      <c r="E120" s="747" t="s">
        <v>789</v>
      </c>
      <c r="F120" s="649" t="s">
        <v>864</v>
      </c>
      <c r="G120" s="640" t="s">
        <v>2618</v>
      </c>
      <c r="H120" s="644">
        <v>750</v>
      </c>
      <c r="I120" s="645">
        <v>43641</v>
      </c>
      <c r="J120" s="409"/>
      <c r="K120" s="645">
        <v>44077</v>
      </c>
      <c r="L120" s="637"/>
      <c r="M120" s="637"/>
      <c r="N120" s="637"/>
      <c r="O120" s="637"/>
      <c r="P120" s="637"/>
      <c r="Q120" s="637"/>
      <c r="R120" s="637"/>
      <c r="S120" s="637"/>
      <c r="T120" s="637"/>
      <c r="U120" s="637"/>
      <c r="V120" s="637"/>
      <c r="W120" s="637"/>
      <c r="X120" s="709" t="s">
        <v>1239</v>
      </c>
      <c r="Y120" s="747" t="s">
        <v>789</v>
      </c>
      <c r="Z120" s="637"/>
      <c r="AA120" s="637"/>
      <c r="AB120" s="637"/>
      <c r="AC120" s="637"/>
      <c r="AD120" s="637"/>
      <c r="AE120" s="637"/>
      <c r="AF120" s="637"/>
      <c r="AG120" s="637"/>
      <c r="AH120" s="637"/>
      <c r="AI120" s="637"/>
      <c r="AJ120" s="637"/>
      <c r="AK120" s="637"/>
      <c r="AL120" s="637"/>
      <c r="AM120" s="637"/>
      <c r="AN120" s="637"/>
      <c r="AO120" s="637"/>
      <c r="AP120" s="637"/>
      <c r="AQ120" s="637"/>
      <c r="AR120" s="637"/>
      <c r="AS120" s="637"/>
      <c r="AT120" s="637"/>
      <c r="AU120" s="637"/>
      <c r="AV120" s="637"/>
      <c r="AW120" s="637"/>
      <c r="AX120" s="637"/>
      <c r="AY120" s="637"/>
      <c r="AZ120" s="637"/>
      <c r="BA120" s="637"/>
      <c r="BB120" s="637"/>
      <c r="BC120" s="637"/>
      <c r="BD120" s="637"/>
      <c r="BE120" s="637"/>
      <c r="BF120" s="637"/>
      <c r="BG120" s="637"/>
      <c r="BH120" s="637"/>
      <c r="BI120" s="637"/>
      <c r="BJ120" s="637"/>
      <c r="BK120" s="637"/>
      <c r="BL120" s="637"/>
      <c r="BM120" s="637"/>
      <c r="BN120" s="637"/>
      <c r="BO120" s="637"/>
      <c r="BP120" s="637"/>
      <c r="BQ120" s="637"/>
      <c r="BR120" s="637"/>
      <c r="BS120" s="637"/>
      <c r="BT120" s="637"/>
      <c r="BU120" s="637"/>
      <c r="BV120" s="637"/>
      <c r="BW120" s="637"/>
      <c r="BX120" s="637"/>
      <c r="BY120" s="637"/>
      <c r="BZ120" s="637"/>
      <c r="CA120" s="637"/>
      <c r="CB120" s="637"/>
      <c r="CC120" s="637"/>
      <c r="CD120" s="637"/>
      <c r="CE120" s="637"/>
      <c r="CF120" s="637"/>
      <c r="CG120" s="637"/>
      <c r="CH120" s="637"/>
      <c r="CI120" s="637"/>
      <c r="CJ120" s="637"/>
      <c r="CK120" s="637"/>
      <c r="CL120" s="637"/>
      <c r="CM120" s="637"/>
      <c r="CN120" s="637"/>
      <c r="CO120" s="637"/>
      <c r="CP120" s="637"/>
      <c r="CQ120" s="637"/>
      <c r="CR120" s="637"/>
      <c r="CS120" s="637"/>
      <c r="CT120" s="637"/>
      <c r="CU120" s="637"/>
      <c r="CV120" s="637"/>
      <c r="CW120" s="637"/>
      <c r="CX120" s="637"/>
      <c r="CY120" s="637"/>
      <c r="CZ120" s="637"/>
      <c r="DA120" s="637"/>
      <c r="DB120" s="637"/>
      <c r="DC120" s="637"/>
      <c r="DD120" s="637"/>
      <c r="DE120" s="637"/>
      <c r="DF120" s="637"/>
      <c r="DG120" s="637"/>
      <c r="DH120" s="637"/>
      <c r="DI120" s="637"/>
      <c r="DJ120" s="637"/>
      <c r="DK120" s="637"/>
      <c r="DL120" s="637"/>
      <c r="DM120" s="637"/>
      <c r="DN120" s="637"/>
      <c r="DO120" s="637"/>
      <c r="DP120" s="637"/>
      <c r="DQ120" s="637"/>
      <c r="DR120" s="637"/>
      <c r="DS120" s="637"/>
      <c r="DT120" s="637"/>
      <c r="DU120" s="637"/>
      <c r="DV120" s="637"/>
      <c r="DW120" s="637"/>
      <c r="DX120" s="637"/>
      <c r="DY120" s="637"/>
      <c r="DZ120" s="637"/>
      <c r="EA120" s="637"/>
      <c r="EB120" s="637"/>
      <c r="EC120" s="637"/>
      <c r="ED120" s="637"/>
      <c r="EE120" s="637"/>
      <c r="EF120" s="637"/>
      <c r="EG120" s="637"/>
      <c r="EH120" s="637"/>
      <c r="EI120" s="637"/>
      <c r="EJ120" s="637"/>
      <c r="EK120" s="637"/>
      <c r="EL120" s="637"/>
      <c r="EM120" s="637"/>
      <c r="EN120" s="637"/>
      <c r="EO120" s="637"/>
      <c r="EP120" s="637"/>
      <c r="EQ120" s="637"/>
      <c r="ER120" s="637"/>
      <c r="ES120" s="637"/>
      <c r="ET120" s="637"/>
      <c r="EU120" s="637"/>
    </row>
    <row r="121" spans="1:151" s="647" customFormat="1" x14ac:dyDescent="0.25">
      <c r="A121" s="639"/>
      <c r="B121" s="688" t="s">
        <v>846</v>
      </c>
      <c r="C121" s="688" t="s">
        <v>2638</v>
      </c>
      <c r="D121" s="710" t="s">
        <v>2639</v>
      </c>
      <c r="E121" s="747" t="s">
        <v>789</v>
      </c>
      <c r="F121" s="689" t="s">
        <v>864</v>
      </c>
      <c r="G121" s="688" t="s">
        <v>2573</v>
      </c>
      <c r="H121" s="690">
        <v>300</v>
      </c>
      <c r="I121" s="656">
        <v>43641</v>
      </c>
      <c r="J121" s="691"/>
      <c r="K121" s="656">
        <v>45474</v>
      </c>
      <c r="L121" s="637"/>
      <c r="M121" s="637"/>
      <c r="N121" s="637"/>
      <c r="O121" s="637"/>
      <c r="P121" s="637"/>
      <c r="Q121" s="637"/>
      <c r="R121" s="637"/>
      <c r="S121" s="637"/>
      <c r="T121" s="637"/>
      <c r="U121" s="637"/>
      <c r="V121" s="637"/>
      <c r="W121" s="637"/>
      <c r="X121" s="709" t="s">
        <v>1241</v>
      </c>
      <c r="Y121" s="747" t="s">
        <v>789</v>
      </c>
      <c r="Z121" s="637"/>
      <c r="AA121" s="637"/>
      <c r="AB121" s="637"/>
      <c r="AC121" s="637"/>
      <c r="AD121" s="637"/>
      <c r="AE121" s="637"/>
      <c r="AF121" s="637"/>
      <c r="AG121" s="637"/>
      <c r="AH121" s="637"/>
      <c r="AI121" s="637"/>
      <c r="AJ121" s="637"/>
      <c r="AK121" s="637"/>
      <c r="AL121" s="637"/>
      <c r="AM121" s="637"/>
      <c r="AN121" s="637"/>
      <c r="AO121" s="637"/>
      <c r="AP121" s="637"/>
      <c r="AQ121" s="637"/>
      <c r="AR121" s="637"/>
      <c r="AS121" s="637"/>
      <c r="AT121" s="637"/>
      <c r="AU121" s="637"/>
      <c r="AV121" s="637"/>
      <c r="AW121" s="637"/>
      <c r="AX121" s="637"/>
      <c r="AY121" s="637"/>
      <c r="AZ121" s="637"/>
      <c r="BA121" s="637"/>
      <c r="BB121" s="637"/>
      <c r="BC121" s="637"/>
      <c r="BD121" s="637"/>
      <c r="BE121" s="637"/>
      <c r="BF121" s="637"/>
      <c r="BG121" s="637"/>
      <c r="BH121" s="637"/>
      <c r="BI121" s="637"/>
      <c r="BJ121" s="637"/>
      <c r="BK121" s="637"/>
      <c r="BL121" s="637"/>
      <c r="BM121" s="637"/>
      <c r="BN121" s="637"/>
      <c r="BO121" s="637"/>
      <c r="BP121" s="637"/>
      <c r="BQ121" s="637"/>
      <c r="BR121" s="637"/>
      <c r="BS121" s="637"/>
      <c r="BT121" s="637"/>
      <c r="BU121" s="637"/>
      <c r="BV121" s="637"/>
      <c r="BW121" s="637"/>
      <c r="BX121" s="637"/>
      <c r="BY121" s="637"/>
      <c r="BZ121" s="637"/>
      <c r="CA121" s="637"/>
      <c r="CB121" s="637"/>
      <c r="CC121" s="637"/>
      <c r="CD121" s="637"/>
      <c r="CE121" s="637"/>
      <c r="CF121" s="637"/>
      <c r="CG121" s="637"/>
      <c r="CH121" s="637"/>
      <c r="CI121" s="637"/>
      <c r="CJ121" s="637"/>
      <c r="CK121" s="637"/>
      <c r="CL121" s="637"/>
      <c r="CM121" s="637"/>
      <c r="CN121" s="637"/>
      <c r="CO121" s="637"/>
      <c r="CP121" s="637"/>
      <c r="CQ121" s="637"/>
      <c r="CR121" s="637"/>
      <c r="CS121" s="637"/>
      <c r="CT121" s="637"/>
      <c r="CU121" s="637"/>
      <c r="CV121" s="637"/>
      <c r="CW121" s="637"/>
      <c r="CX121" s="637"/>
      <c r="CY121" s="637"/>
      <c r="CZ121" s="637"/>
      <c r="DA121" s="637"/>
      <c r="DB121" s="637"/>
      <c r="DC121" s="637"/>
      <c r="DD121" s="637"/>
      <c r="DE121" s="637"/>
      <c r="DF121" s="637"/>
      <c r="DG121" s="637"/>
      <c r="DH121" s="637"/>
      <c r="DI121" s="637"/>
      <c r="DJ121" s="637"/>
      <c r="DK121" s="637"/>
      <c r="DL121" s="637"/>
      <c r="DM121" s="637"/>
      <c r="DN121" s="637"/>
      <c r="DO121" s="637"/>
      <c r="DP121" s="637"/>
      <c r="DQ121" s="637"/>
      <c r="DR121" s="637"/>
      <c r="DS121" s="637"/>
      <c r="DT121" s="637"/>
      <c r="DU121" s="637"/>
      <c r="DV121" s="637"/>
      <c r="DW121" s="637"/>
      <c r="DX121" s="637"/>
      <c r="DY121" s="637"/>
      <c r="DZ121" s="637"/>
      <c r="EA121" s="637"/>
      <c r="EB121" s="637"/>
      <c r="EC121" s="637"/>
      <c r="ED121" s="637"/>
      <c r="EE121" s="637"/>
      <c r="EF121" s="637"/>
      <c r="EG121" s="637"/>
      <c r="EH121" s="637"/>
      <c r="EI121" s="637"/>
      <c r="EJ121" s="637"/>
      <c r="EK121" s="637"/>
      <c r="EL121" s="637"/>
      <c r="EM121" s="637"/>
      <c r="EN121" s="637"/>
      <c r="EO121" s="637"/>
      <c r="EP121" s="637"/>
      <c r="EQ121" s="637"/>
      <c r="ER121" s="637"/>
      <c r="ES121" s="637"/>
      <c r="ET121" s="637"/>
      <c r="EU121" s="637"/>
    </row>
    <row r="122" spans="1:151" s="647" customFormat="1" x14ac:dyDescent="0.25">
      <c r="A122" s="638"/>
      <c r="B122" s="667" t="s">
        <v>845</v>
      </c>
      <c r="C122" s="667" t="s">
        <v>863</v>
      </c>
      <c r="D122" s="708" t="s">
        <v>2623</v>
      </c>
      <c r="E122" s="747" t="s">
        <v>789</v>
      </c>
      <c r="F122" s="649" t="s">
        <v>864</v>
      </c>
      <c r="G122" s="640" t="s">
        <v>2618</v>
      </c>
      <c r="H122" s="644">
        <v>1000</v>
      </c>
      <c r="I122" s="645">
        <v>43641</v>
      </c>
      <c r="J122" s="409"/>
      <c r="K122" s="645">
        <v>44077</v>
      </c>
      <c r="L122" s="637"/>
      <c r="M122" s="637"/>
      <c r="N122" s="637"/>
      <c r="O122" s="637"/>
      <c r="P122" s="637"/>
      <c r="Q122" s="637"/>
      <c r="R122" s="637"/>
      <c r="S122" s="637"/>
      <c r="T122" s="637"/>
      <c r="U122" s="637"/>
      <c r="V122" s="637"/>
      <c r="W122" s="637"/>
      <c r="X122" s="709" t="s">
        <v>1243</v>
      </c>
      <c r="Y122" s="747" t="s">
        <v>789</v>
      </c>
      <c r="Z122" s="637"/>
      <c r="AA122" s="637"/>
      <c r="AB122" s="637"/>
      <c r="AC122" s="637"/>
      <c r="AD122" s="637"/>
      <c r="AE122" s="637"/>
      <c r="AF122" s="637"/>
      <c r="AG122" s="637"/>
      <c r="AH122" s="637"/>
      <c r="AI122" s="637"/>
      <c r="AJ122" s="637"/>
      <c r="AK122" s="637"/>
      <c r="AL122" s="637"/>
      <c r="AM122" s="637"/>
      <c r="AN122" s="637"/>
      <c r="AO122" s="637"/>
      <c r="AP122" s="637"/>
      <c r="AQ122" s="637"/>
      <c r="AR122" s="637"/>
      <c r="AS122" s="637"/>
      <c r="AT122" s="637"/>
      <c r="AU122" s="637"/>
      <c r="AV122" s="637"/>
      <c r="AW122" s="637"/>
      <c r="AX122" s="637"/>
      <c r="AY122" s="637"/>
      <c r="AZ122" s="637"/>
      <c r="BA122" s="637"/>
      <c r="BB122" s="637"/>
      <c r="BC122" s="637"/>
      <c r="BD122" s="637"/>
      <c r="BE122" s="637"/>
      <c r="BF122" s="637"/>
      <c r="BG122" s="637"/>
      <c r="BH122" s="637"/>
      <c r="BI122" s="637"/>
      <c r="BJ122" s="637"/>
      <c r="BK122" s="637"/>
      <c r="BL122" s="637"/>
      <c r="BM122" s="637"/>
      <c r="BN122" s="637"/>
      <c r="BO122" s="637"/>
      <c r="BP122" s="637"/>
      <c r="BQ122" s="637"/>
      <c r="BR122" s="637"/>
      <c r="BS122" s="637"/>
      <c r="BT122" s="637"/>
      <c r="BU122" s="637"/>
      <c r="BV122" s="637"/>
      <c r="BW122" s="637"/>
      <c r="BX122" s="637"/>
      <c r="BY122" s="637"/>
      <c r="BZ122" s="637"/>
      <c r="CA122" s="637"/>
      <c r="CB122" s="637"/>
      <c r="CC122" s="637"/>
      <c r="CD122" s="637"/>
      <c r="CE122" s="637"/>
      <c r="CF122" s="637"/>
      <c r="CG122" s="637"/>
      <c r="CH122" s="637"/>
      <c r="CI122" s="637"/>
      <c r="CJ122" s="637"/>
      <c r="CK122" s="637"/>
      <c r="CL122" s="637"/>
      <c r="CM122" s="637"/>
      <c r="CN122" s="637"/>
      <c r="CO122" s="637"/>
      <c r="CP122" s="637"/>
      <c r="CQ122" s="637"/>
      <c r="CR122" s="637"/>
      <c r="CS122" s="637"/>
      <c r="CT122" s="637"/>
      <c r="CU122" s="637"/>
      <c r="CV122" s="637"/>
      <c r="CW122" s="637"/>
      <c r="CX122" s="637"/>
      <c r="CY122" s="637"/>
      <c r="CZ122" s="637"/>
      <c r="DA122" s="637"/>
      <c r="DB122" s="637"/>
      <c r="DC122" s="637"/>
      <c r="DD122" s="637"/>
      <c r="DE122" s="637"/>
      <c r="DF122" s="637"/>
      <c r="DG122" s="637"/>
      <c r="DH122" s="637"/>
      <c r="DI122" s="637"/>
      <c r="DJ122" s="637"/>
      <c r="DK122" s="637"/>
      <c r="DL122" s="637"/>
      <c r="DM122" s="637"/>
      <c r="DN122" s="637"/>
      <c r="DO122" s="637"/>
      <c r="DP122" s="637"/>
      <c r="DQ122" s="637"/>
      <c r="DR122" s="637"/>
      <c r="DS122" s="637"/>
      <c r="DT122" s="637"/>
      <c r="DU122" s="637"/>
      <c r="DV122" s="637"/>
      <c r="DW122" s="637"/>
      <c r="DX122" s="637"/>
      <c r="DY122" s="637"/>
      <c r="DZ122" s="637"/>
      <c r="EA122" s="637"/>
      <c r="EB122" s="637"/>
      <c r="EC122" s="637"/>
      <c r="ED122" s="637"/>
      <c r="EE122" s="637"/>
      <c r="EF122" s="637"/>
      <c r="EG122" s="637"/>
      <c r="EH122" s="637"/>
      <c r="EI122" s="637"/>
      <c r="EJ122" s="637"/>
      <c r="EK122" s="637"/>
      <c r="EL122" s="637"/>
      <c r="EM122" s="637"/>
      <c r="EN122" s="637"/>
      <c r="EO122" s="637"/>
      <c r="EP122" s="637"/>
      <c r="EQ122" s="637"/>
      <c r="ER122" s="637"/>
      <c r="ES122" s="637"/>
      <c r="ET122" s="637"/>
      <c r="EU122" s="637"/>
    </row>
    <row r="123" spans="1:151" s="647" customFormat="1" x14ac:dyDescent="0.25">
      <c r="A123" s="639"/>
      <c r="B123" s="667" t="s">
        <v>845</v>
      </c>
      <c r="C123" s="667" t="s">
        <v>863</v>
      </c>
      <c r="D123" s="708" t="s">
        <v>2624</v>
      </c>
      <c r="E123" s="747" t="s">
        <v>789</v>
      </c>
      <c r="F123" s="649" t="s">
        <v>864</v>
      </c>
      <c r="G123" s="640" t="s">
        <v>2618</v>
      </c>
      <c r="H123" s="644">
        <v>600</v>
      </c>
      <c r="I123" s="645">
        <v>43641</v>
      </c>
      <c r="J123" s="409"/>
      <c r="K123" s="645">
        <v>44077</v>
      </c>
      <c r="L123" s="637"/>
      <c r="M123" s="637"/>
      <c r="N123" s="637"/>
      <c r="O123" s="637"/>
      <c r="P123" s="637"/>
      <c r="Q123" s="637"/>
      <c r="R123" s="637"/>
      <c r="S123" s="637"/>
      <c r="T123" s="637"/>
      <c r="U123" s="637"/>
      <c r="V123" s="637"/>
      <c r="W123" s="637"/>
      <c r="X123" s="709" t="s">
        <v>1245</v>
      </c>
      <c r="Y123" s="747" t="s">
        <v>789</v>
      </c>
      <c r="Z123" s="637"/>
      <c r="AA123" s="637"/>
      <c r="AB123" s="637"/>
      <c r="AC123" s="637"/>
      <c r="AD123" s="637"/>
      <c r="AE123" s="637"/>
      <c r="AF123" s="637"/>
      <c r="AG123" s="637"/>
      <c r="AH123" s="637"/>
      <c r="AI123" s="637"/>
      <c r="AJ123" s="637"/>
      <c r="AK123" s="637"/>
      <c r="AL123" s="637"/>
      <c r="AM123" s="637"/>
      <c r="AN123" s="637"/>
      <c r="AO123" s="637"/>
      <c r="AP123" s="637"/>
      <c r="AQ123" s="637"/>
      <c r="AR123" s="637"/>
      <c r="AS123" s="637"/>
      <c r="AT123" s="637"/>
      <c r="AU123" s="637"/>
      <c r="AV123" s="637"/>
      <c r="AW123" s="637"/>
      <c r="AX123" s="637"/>
      <c r="AY123" s="637"/>
      <c r="AZ123" s="637"/>
      <c r="BA123" s="637"/>
      <c r="BB123" s="637"/>
      <c r="BC123" s="637"/>
      <c r="BD123" s="637"/>
      <c r="BE123" s="637"/>
      <c r="BF123" s="637"/>
      <c r="BG123" s="637"/>
      <c r="BH123" s="637"/>
      <c r="BI123" s="637"/>
      <c r="BJ123" s="637"/>
      <c r="BK123" s="637"/>
      <c r="BL123" s="637"/>
      <c r="BM123" s="637"/>
      <c r="BN123" s="637"/>
      <c r="BO123" s="637"/>
      <c r="BP123" s="637"/>
      <c r="BQ123" s="637"/>
      <c r="BR123" s="637"/>
      <c r="BS123" s="637"/>
      <c r="BT123" s="637"/>
      <c r="BU123" s="637"/>
      <c r="BV123" s="637"/>
      <c r="BW123" s="637"/>
      <c r="BX123" s="637"/>
      <c r="BY123" s="637"/>
      <c r="BZ123" s="637"/>
      <c r="CA123" s="637"/>
      <c r="CB123" s="637"/>
      <c r="CC123" s="637"/>
      <c r="CD123" s="637"/>
      <c r="CE123" s="637"/>
      <c r="CF123" s="637"/>
      <c r="CG123" s="637"/>
      <c r="CH123" s="637"/>
      <c r="CI123" s="637"/>
      <c r="CJ123" s="637"/>
      <c r="CK123" s="637"/>
      <c r="CL123" s="637"/>
      <c r="CM123" s="637"/>
      <c r="CN123" s="637"/>
      <c r="CO123" s="637"/>
      <c r="CP123" s="637"/>
      <c r="CQ123" s="637"/>
      <c r="CR123" s="637"/>
      <c r="CS123" s="637"/>
      <c r="CT123" s="637"/>
      <c r="CU123" s="637"/>
      <c r="CV123" s="637"/>
      <c r="CW123" s="637"/>
      <c r="CX123" s="637"/>
      <c r="CY123" s="637"/>
      <c r="CZ123" s="637"/>
      <c r="DA123" s="637"/>
      <c r="DB123" s="637"/>
      <c r="DC123" s="637"/>
      <c r="DD123" s="637"/>
      <c r="DE123" s="637"/>
      <c r="DF123" s="637"/>
      <c r="DG123" s="637"/>
      <c r="DH123" s="637"/>
      <c r="DI123" s="637"/>
      <c r="DJ123" s="637"/>
      <c r="DK123" s="637"/>
      <c r="DL123" s="637"/>
      <c r="DM123" s="637"/>
      <c r="DN123" s="637"/>
      <c r="DO123" s="637"/>
      <c r="DP123" s="637"/>
      <c r="DQ123" s="637"/>
      <c r="DR123" s="637"/>
      <c r="DS123" s="637"/>
      <c r="DT123" s="637"/>
      <c r="DU123" s="637"/>
      <c r="DV123" s="637"/>
      <c r="DW123" s="637"/>
      <c r="DX123" s="637"/>
      <c r="DY123" s="637"/>
      <c r="DZ123" s="637"/>
      <c r="EA123" s="637"/>
      <c r="EB123" s="637"/>
      <c r="EC123" s="637"/>
      <c r="ED123" s="637"/>
      <c r="EE123" s="637"/>
      <c r="EF123" s="637"/>
      <c r="EG123" s="637"/>
      <c r="EH123" s="637"/>
      <c r="EI123" s="637"/>
      <c r="EJ123" s="637"/>
      <c r="EK123" s="637"/>
      <c r="EL123" s="637"/>
      <c r="EM123" s="637"/>
      <c r="EN123" s="637"/>
      <c r="EO123" s="637"/>
      <c r="EP123" s="637"/>
      <c r="EQ123" s="637"/>
      <c r="ER123" s="637"/>
      <c r="ES123" s="637"/>
      <c r="ET123" s="637"/>
      <c r="EU123" s="637"/>
    </row>
    <row r="124" spans="1:151" s="647" customFormat="1" x14ac:dyDescent="0.25">
      <c r="A124" s="658"/>
      <c r="B124" s="667" t="s">
        <v>845</v>
      </c>
      <c r="C124" s="667" t="s">
        <v>863</v>
      </c>
      <c r="D124" s="708" t="s">
        <v>2625</v>
      </c>
      <c r="E124" s="747" t="s">
        <v>789</v>
      </c>
      <c r="F124" s="649" t="s">
        <v>864</v>
      </c>
      <c r="G124" s="640" t="s">
        <v>2618</v>
      </c>
      <c r="H124" s="644">
        <v>500</v>
      </c>
      <c r="I124" s="645">
        <v>43641</v>
      </c>
      <c r="J124" s="409"/>
      <c r="K124" s="645">
        <v>44077</v>
      </c>
      <c r="L124" s="637"/>
      <c r="M124" s="637"/>
      <c r="N124" s="637"/>
      <c r="O124" s="637"/>
      <c r="P124" s="637"/>
      <c r="Q124" s="637"/>
      <c r="R124" s="637"/>
      <c r="S124" s="637"/>
      <c r="T124" s="637"/>
      <c r="U124" s="637"/>
      <c r="V124" s="637"/>
      <c r="W124" s="637"/>
      <c r="X124" s="709" t="s">
        <v>1246</v>
      </c>
      <c r="Y124" s="747" t="s">
        <v>789</v>
      </c>
      <c r="Z124" s="637"/>
      <c r="AA124" s="637"/>
      <c r="AB124" s="637"/>
      <c r="AC124" s="637"/>
      <c r="AD124" s="637"/>
      <c r="AE124" s="637"/>
      <c r="AF124" s="637"/>
      <c r="AG124" s="637"/>
      <c r="AH124" s="637"/>
      <c r="AI124" s="637"/>
      <c r="AJ124" s="637"/>
      <c r="AK124" s="637"/>
      <c r="AL124" s="637"/>
      <c r="AM124" s="637"/>
      <c r="AN124" s="637"/>
      <c r="AO124" s="637"/>
      <c r="AP124" s="637"/>
      <c r="AQ124" s="637"/>
      <c r="AR124" s="637"/>
      <c r="AS124" s="637"/>
      <c r="AT124" s="637"/>
      <c r="AU124" s="637"/>
      <c r="AV124" s="637"/>
      <c r="AW124" s="637"/>
      <c r="AX124" s="637"/>
      <c r="AY124" s="637"/>
      <c r="AZ124" s="637"/>
      <c r="BA124" s="637"/>
      <c r="BB124" s="637"/>
      <c r="BC124" s="637"/>
      <c r="BD124" s="637"/>
      <c r="BE124" s="637"/>
      <c r="BF124" s="637"/>
      <c r="BG124" s="637"/>
      <c r="BH124" s="637"/>
      <c r="BI124" s="637"/>
      <c r="BJ124" s="637"/>
      <c r="BK124" s="637"/>
      <c r="BL124" s="637"/>
      <c r="BM124" s="637"/>
      <c r="BN124" s="637"/>
      <c r="BO124" s="637"/>
      <c r="BP124" s="637"/>
      <c r="BQ124" s="637"/>
      <c r="BR124" s="637"/>
      <c r="BS124" s="637"/>
      <c r="BT124" s="637"/>
      <c r="BU124" s="637"/>
      <c r="BV124" s="637"/>
      <c r="BW124" s="637"/>
      <c r="BX124" s="637"/>
      <c r="BY124" s="637"/>
      <c r="BZ124" s="637"/>
      <c r="CA124" s="637"/>
      <c r="CB124" s="637"/>
      <c r="CC124" s="637"/>
      <c r="CD124" s="637"/>
      <c r="CE124" s="637"/>
      <c r="CF124" s="637"/>
      <c r="CG124" s="637"/>
      <c r="CH124" s="637"/>
      <c r="CI124" s="637"/>
      <c r="CJ124" s="637"/>
      <c r="CK124" s="637"/>
      <c r="CL124" s="637"/>
      <c r="CM124" s="637"/>
      <c r="CN124" s="637"/>
      <c r="CO124" s="637"/>
      <c r="CP124" s="637"/>
      <c r="CQ124" s="637"/>
      <c r="CR124" s="637"/>
      <c r="CS124" s="637"/>
      <c r="CT124" s="637"/>
      <c r="CU124" s="637"/>
      <c r="CV124" s="637"/>
      <c r="CW124" s="637"/>
      <c r="CX124" s="637"/>
      <c r="CY124" s="637"/>
      <c r="CZ124" s="637"/>
      <c r="DA124" s="637"/>
      <c r="DB124" s="637"/>
      <c r="DC124" s="637"/>
      <c r="DD124" s="637"/>
      <c r="DE124" s="637"/>
      <c r="DF124" s="637"/>
      <c r="DG124" s="637"/>
      <c r="DH124" s="637"/>
      <c r="DI124" s="637"/>
      <c r="DJ124" s="637"/>
      <c r="DK124" s="637"/>
      <c r="DL124" s="637"/>
      <c r="DM124" s="637"/>
      <c r="DN124" s="637"/>
      <c r="DO124" s="637"/>
      <c r="DP124" s="637"/>
      <c r="DQ124" s="637"/>
      <c r="DR124" s="637"/>
      <c r="DS124" s="637"/>
      <c r="DT124" s="637"/>
      <c r="DU124" s="637"/>
      <c r="DV124" s="637"/>
      <c r="DW124" s="637"/>
      <c r="DX124" s="637"/>
      <c r="DY124" s="637"/>
      <c r="DZ124" s="637"/>
      <c r="EA124" s="637"/>
      <c r="EB124" s="637"/>
      <c r="EC124" s="637"/>
      <c r="ED124" s="637"/>
      <c r="EE124" s="637"/>
      <c r="EF124" s="637"/>
      <c r="EG124" s="637"/>
      <c r="EH124" s="637"/>
      <c r="EI124" s="637"/>
      <c r="EJ124" s="637"/>
      <c r="EK124" s="637"/>
      <c r="EL124" s="637"/>
      <c r="EM124" s="637"/>
      <c r="EN124" s="637"/>
      <c r="EO124" s="637"/>
      <c r="EP124" s="637"/>
      <c r="EQ124" s="637"/>
      <c r="ER124" s="637"/>
      <c r="ES124" s="637"/>
      <c r="ET124" s="637"/>
      <c r="EU124" s="637"/>
    </row>
    <row r="125" spans="1:151" s="647" customFormat="1" x14ac:dyDescent="0.25">
      <c r="A125" s="658"/>
      <c r="B125" s="667" t="s">
        <v>845</v>
      </c>
      <c r="C125" s="667" t="s">
        <v>863</v>
      </c>
      <c r="D125" s="708" t="s">
        <v>2626</v>
      </c>
      <c r="E125" s="747" t="s">
        <v>789</v>
      </c>
      <c r="F125" s="649" t="s">
        <v>864</v>
      </c>
      <c r="G125" s="640" t="s">
        <v>2618</v>
      </c>
      <c r="H125" s="644">
        <v>300</v>
      </c>
      <c r="I125" s="645">
        <v>43641</v>
      </c>
      <c r="J125" s="409"/>
      <c r="K125" s="645">
        <v>44077</v>
      </c>
      <c r="L125" s="637"/>
      <c r="M125" s="637"/>
      <c r="N125" s="637"/>
      <c r="O125" s="637"/>
      <c r="P125" s="637"/>
      <c r="Q125" s="637"/>
      <c r="R125" s="637"/>
      <c r="S125" s="637"/>
      <c r="T125" s="637"/>
      <c r="U125" s="637"/>
      <c r="V125" s="637"/>
      <c r="W125" s="637"/>
      <c r="X125" s="709" t="s">
        <v>1247</v>
      </c>
      <c r="Y125" s="747" t="s">
        <v>789</v>
      </c>
      <c r="Z125" s="637"/>
      <c r="AA125" s="637"/>
      <c r="AB125" s="637"/>
      <c r="AC125" s="637"/>
      <c r="AD125" s="637"/>
      <c r="AE125" s="637"/>
      <c r="AF125" s="637"/>
      <c r="AG125" s="637"/>
      <c r="AH125" s="637"/>
      <c r="AI125" s="637"/>
      <c r="AJ125" s="637"/>
      <c r="AK125" s="637"/>
      <c r="AL125" s="637"/>
      <c r="AM125" s="637"/>
      <c r="AN125" s="637"/>
      <c r="AO125" s="637"/>
      <c r="AP125" s="637"/>
      <c r="AQ125" s="637"/>
      <c r="AR125" s="637"/>
      <c r="AS125" s="637"/>
      <c r="AT125" s="637"/>
      <c r="AU125" s="637"/>
      <c r="AV125" s="637"/>
      <c r="AW125" s="637"/>
      <c r="AX125" s="637"/>
      <c r="AY125" s="637"/>
      <c r="AZ125" s="637"/>
      <c r="BA125" s="637"/>
      <c r="BB125" s="637"/>
      <c r="BC125" s="637"/>
      <c r="BD125" s="637"/>
      <c r="BE125" s="637"/>
      <c r="BF125" s="637"/>
      <c r="BG125" s="637"/>
      <c r="BH125" s="637"/>
      <c r="BI125" s="637"/>
      <c r="BJ125" s="637"/>
      <c r="BK125" s="637"/>
      <c r="BL125" s="637"/>
      <c r="BM125" s="637"/>
      <c r="BN125" s="637"/>
      <c r="BO125" s="637"/>
      <c r="BP125" s="637"/>
      <c r="BQ125" s="637"/>
      <c r="BR125" s="637"/>
      <c r="BS125" s="637"/>
      <c r="BT125" s="637"/>
      <c r="BU125" s="637"/>
      <c r="BV125" s="637"/>
      <c r="BW125" s="637"/>
      <c r="BX125" s="637"/>
      <c r="BY125" s="637"/>
      <c r="BZ125" s="637"/>
      <c r="CA125" s="637"/>
      <c r="CB125" s="637"/>
      <c r="CC125" s="637"/>
      <c r="CD125" s="637"/>
      <c r="CE125" s="637"/>
      <c r="CF125" s="637"/>
      <c r="CG125" s="637"/>
      <c r="CH125" s="637"/>
      <c r="CI125" s="637"/>
      <c r="CJ125" s="637"/>
      <c r="CK125" s="637"/>
      <c r="CL125" s="637"/>
      <c r="CM125" s="637"/>
      <c r="CN125" s="637"/>
      <c r="CO125" s="637"/>
      <c r="CP125" s="637"/>
      <c r="CQ125" s="637"/>
      <c r="CR125" s="637"/>
      <c r="CS125" s="637"/>
      <c r="CT125" s="637"/>
      <c r="CU125" s="637"/>
      <c r="CV125" s="637"/>
      <c r="CW125" s="637"/>
      <c r="CX125" s="637"/>
      <c r="CY125" s="637"/>
      <c r="CZ125" s="637"/>
      <c r="DA125" s="637"/>
      <c r="DB125" s="637"/>
      <c r="DC125" s="637"/>
      <c r="DD125" s="637"/>
      <c r="DE125" s="637"/>
      <c r="DF125" s="637"/>
      <c r="DG125" s="637"/>
      <c r="DH125" s="637"/>
      <c r="DI125" s="637"/>
      <c r="DJ125" s="637"/>
      <c r="DK125" s="637"/>
      <c r="DL125" s="637"/>
      <c r="DM125" s="637"/>
      <c r="DN125" s="637"/>
      <c r="DO125" s="637"/>
      <c r="DP125" s="637"/>
      <c r="DQ125" s="637"/>
      <c r="DR125" s="637"/>
      <c r="DS125" s="637"/>
      <c r="DT125" s="637"/>
      <c r="DU125" s="637"/>
      <c r="DV125" s="637"/>
      <c r="DW125" s="637"/>
      <c r="DX125" s="637"/>
      <c r="DY125" s="637"/>
      <c r="DZ125" s="637"/>
      <c r="EA125" s="637"/>
      <c r="EB125" s="637"/>
      <c r="EC125" s="637"/>
      <c r="ED125" s="637"/>
      <c r="EE125" s="637"/>
      <c r="EF125" s="637"/>
      <c r="EG125" s="637"/>
      <c r="EH125" s="637"/>
      <c r="EI125" s="637"/>
      <c r="EJ125" s="637"/>
      <c r="EK125" s="637"/>
      <c r="EL125" s="637"/>
      <c r="EM125" s="637"/>
      <c r="EN125" s="637"/>
      <c r="EO125" s="637"/>
      <c r="EP125" s="637"/>
      <c r="EQ125" s="637"/>
      <c r="ER125" s="637"/>
      <c r="ES125" s="637"/>
      <c r="ET125" s="637"/>
      <c r="EU125" s="637"/>
    </row>
    <row r="126" spans="1:151" s="647" customFormat="1" x14ac:dyDescent="0.25">
      <c r="A126" s="653"/>
      <c r="B126" s="688" t="s">
        <v>845</v>
      </c>
      <c r="C126" s="688" t="s">
        <v>863</v>
      </c>
      <c r="D126" s="710" t="s">
        <v>2636</v>
      </c>
      <c r="E126" s="747" t="s">
        <v>789</v>
      </c>
      <c r="F126" s="689" t="s">
        <v>864</v>
      </c>
      <c r="G126" s="688" t="s">
        <v>2618</v>
      </c>
      <c r="H126" s="690">
        <v>600</v>
      </c>
      <c r="I126" s="656">
        <v>43641</v>
      </c>
      <c r="J126" s="691"/>
      <c r="K126" s="656">
        <v>45474</v>
      </c>
      <c r="L126" s="637"/>
      <c r="M126" s="637"/>
      <c r="N126" s="637"/>
      <c r="O126" s="637"/>
      <c r="P126" s="637"/>
      <c r="Q126" s="637"/>
      <c r="R126" s="637"/>
      <c r="S126" s="637"/>
      <c r="T126" s="637"/>
      <c r="U126" s="637"/>
      <c r="V126" s="637"/>
      <c r="W126" s="637"/>
      <c r="X126" s="709" t="s">
        <v>1237</v>
      </c>
      <c r="Y126" s="747" t="s">
        <v>789</v>
      </c>
      <c r="Z126" s="637"/>
      <c r="AA126" s="637"/>
      <c r="AB126" s="637"/>
      <c r="AC126" s="637"/>
      <c r="AD126" s="637"/>
      <c r="AE126" s="637"/>
      <c r="AF126" s="637"/>
      <c r="AG126" s="637"/>
      <c r="AH126" s="637"/>
      <c r="AI126" s="637"/>
      <c r="AJ126" s="637"/>
      <c r="AK126" s="637"/>
      <c r="AL126" s="637"/>
      <c r="AM126" s="637"/>
      <c r="AN126" s="637"/>
      <c r="AO126" s="637"/>
      <c r="AP126" s="637"/>
      <c r="AQ126" s="637"/>
      <c r="AR126" s="637"/>
      <c r="AS126" s="637"/>
      <c r="AT126" s="637"/>
      <c r="AU126" s="637"/>
      <c r="AV126" s="637"/>
      <c r="AW126" s="637"/>
      <c r="AX126" s="637"/>
      <c r="AY126" s="637"/>
      <c r="AZ126" s="637"/>
      <c r="BA126" s="637"/>
      <c r="BB126" s="637"/>
      <c r="BC126" s="637"/>
      <c r="BD126" s="637"/>
      <c r="BE126" s="637"/>
      <c r="BF126" s="637"/>
      <c r="BG126" s="637"/>
      <c r="BH126" s="637"/>
      <c r="BI126" s="637"/>
      <c r="BJ126" s="637"/>
      <c r="BK126" s="637"/>
      <c r="BL126" s="637"/>
      <c r="BM126" s="637"/>
      <c r="BN126" s="637"/>
      <c r="BO126" s="637"/>
      <c r="BP126" s="637"/>
      <c r="BQ126" s="637"/>
      <c r="BR126" s="637"/>
      <c r="BS126" s="637"/>
      <c r="BT126" s="637"/>
      <c r="BU126" s="637"/>
      <c r="BV126" s="637"/>
      <c r="BW126" s="637"/>
      <c r="BX126" s="637"/>
      <c r="BY126" s="637"/>
      <c r="BZ126" s="637"/>
      <c r="CA126" s="637"/>
      <c r="CB126" s="637"/>
      <c r="CC126" s="637"/>
      <c r="CD126" s="637"/>
      <c r="CE126" s="637"/>
      <c r="CF126" s="637"/>
      <c r="CG126" s="637"/>
      <c r="CH126" s="637"/>
      <c r="CI126" s="637"/>
      <c r="CJ126" s="637"/>
      <c r="CK126" s="637"/>
      <c r="CL126" s="637"/>
      <c r="CM126" s="637"/>
      <c r="CN126" s="637"/>
      <c r="CO126" s="637"/>
      <c r="CP126" s="637"/>
      <c r="CQ126" s="637"/>
      <c r="CR126" s="637"/>
      <c r="CS126" s="637"/>
      <c r="CT126" s="637"/>
      <c r="CU126" s="637"/>
      <c r="CV126" s="637"/>
      <c r="CW126" s="637"/>
      <c r="CX126" s="637"/>
      <c r="CY126" s="637"/>
      <c r="CZ126" s="637"/>
      <c r="DA126" s="637"/>
      <c r="DB126" s="637"/>
      <c r="DC126" s="637"/>
      <c r="DD126" s="637"/>
      <c r="DE126" s="637"/>
      <c r="DF126" s="637"/>
      <c r="DG126" s="637"/>
      <c r="DH126" s="637"/>
      <c r="DI126" s="637"/>
      <c r="DJ126" s="637"/>
      <c r="DK126" s="637"/>
      <c r="DL126" s="637"/>
      <c r="DM126" s="637"/>
      <c r="DN126" s="637"/>
      <c r="DO126" s="637"/>
      <c r="DP126" s="637"/>
      <c r="DQ126" s="637"/>
      <c r="DR126" s="637"/>
      <c r="DS126" s="637"/>
      <c r="DT126" s="637"/>
      <c r="DU126" s="637"/>
      <c r="DV126" s="637"/>
      <c r="DW126" s="637"/>
      <c r="DX126" s="637"/>
      <c r="DY126" s="637"/>
      <c r="DZ126" s="637"/>
      <c r="EA126" s="637"/>
      <c r="EB126" s="637"/>
      <c r="EC126" s="637"/>
      <c r="ED126" s="637"/>
      <c r="EE126" s="637"/>
      <c r="EF126" s="637"/>
      <c r="EG126" s="637"/>
      <c r="EH126" s="637"/>
      <c r="EI126" s="637"/>
      <c r="EJ126" s="637"/>
      <c r="EK126" s="637"/>
      <c r="EL126" s="637"/>
      <c r="EM126" s="637"/>
      <c r="EN126" s="637"/>
      <c r="EO126" s="637"/>
      <c r="EP126" s="637"/>
      <c r="EQ126" s="637"/>
      <c r="ER126" s="637"/>
      <c r="ES126" s="637"/>
      <c r="ET126" s="637"/>
      <c r="EU126" s="637"/>
    </row>
    <row r="127" spans="1:151" x14ac:dyDescent="0.25">
      <c r="B127" s="688" t="s">
        <v>845</v>
      </c>
      <c r="C127" s="688" t="s">
        <v>863</v>
      </c>
      <c r="D127" s="710" t="s">
        <v>2637</v>
      </c>
      <c r="E127" s="747" t="s">
        <v>789</v>
      </c>
      <c r="F127" s="689" t="s">
        <v>864</v>
      </c>
      <c r="G127" s="688" t="s">
        <v>2618</v>
      </c>
      <c r="H127" s="690">
        <v>1000</v>
      </c>
      <c r="I127" s="656">
        <v>43641</v>
      </c>
      <c r="J127" s="691"/>
      <c r="K127" s="656">
        <v>45474</v>
      </c>
      <c r="X127" s="709" t="s">
        <v>1236</v>
      </c>
      <c r="Y127" s="747" t="s">
        <v>789</v>
      </c>
    </row>
    <row r="128" spans="1:151" x14ac:dyDescent="0.25">
      <c r="A128" s="639"/>
      <c r="B128" s="688" t="s">
        <v>845</v>
      </c>
      <c r="C128" s="688" t="s">
        <v>863</v>
      </c>
      <c r="D128" s="710" t="s">
        <v>2637</v>
      </c>
      <c r="E128" s="747" t="s">
        <v>789</v>
      </c>
      <c r="F128" s="689" t="s">
        <v>864</v>
      </c>
      <c r="G128" s="688" t="s">
        <v>2618</v>
      </c>
      <c r="H128" s="690">
        <v>1000</v>
      </c>
      <c r="I128" s="656">
        <v>43641</v>
      </c>
      <c r="J128" s="691"/>
      <c r="K128" s="656">
        <v>45474</v>
      </c>
      <c r="X128" s="709" t="s">
        <v>1238</v>
      </c>
      <c r="Y128" s="747" t="s">
        <v>789</v>
      </c>
    </row>
    <row r="129" spans="1:151" x14ac:dyDescent="0.25">
      <c r="A129" s="639"/>
      <c r="B129" s="640" t="s">
        <v>845</v>
      </c>
      <c r="C129" s="640" t="s">
        <v>1250</v>
      </c>
      <c r="D129" s="702" t="s">
        <v>1251</v>
      </c>
      <c r="E129" s="747" t="s">
        <v>789</v>
      </c>
      <c r="F129" s="649" t="s">
        <v>864</v>
      </c>
      <c r="G129" s="643" t="s">
        <v>2466</v>
      </c>
      <c r="H129" s="644">
        <v>150</v>
      </c>
      <c r="I129" s="645">
        <v>42857</v>
      </c>
      <c r="J129" s="646"/>
      <c r="K129" s="645">
        <v>40513</v>
      </c>
      <c r="X129" s="709" t="s">
        <v>854</v>
      </c>
      <c r="Y129" s="747" t="s">
        <v>789</v>
      </c>
    </row>
    <row r="130" spans="1:151" ht="25.5" x14ac:dyDescent="0.25">
      <c r="B130" s="667" t="s">
        <v>845</v>
      </c>
      <c r="C130" s="667" t="s">
        <v>863</v>
      </c>
      <c r="D130" s="708" t="s">
        <v>2627</v>
      </c>
      <c r="E130" s="747" t="s">
        <v>789</v>
      </c>
      <c r="F130" s="649" t="s">
        <v>864</v>
      </c>
      <c r="G130" s="640" t="s">
        <v>2618</v>
      </c>
      <c r="H130" s="644">
        <v>300</v>
      </c>
      <c r="I130" s="645">
        <v>43641</v>
      </c>
      <c r="J130" s="409"/>
      <c r="K130" s="645">
        <v>44077</v>
      </c>
      <c r="X130" s="702" t="s">
        <v>1207</v>
      </c>
      <c r="Y130" s="747" t="s">
        <v>789</v>
      </c>
    </row>
    <row r="131" spans="1:151" ht="25.5" x14ac:dyDescent="0.25">
      <c r="B131" s="680" t="s">
        <v>845</v>
      </c>
      <c r="C131" s="680" t="s">
        <v>863</v>
      </c>
      <c r="D131" s="709" t="s">
        <v>1239</v>
      </c>
      <c r="E131" s="747" t="s">
        <v>789</v>
      </c>
      <c r="F131" s="681" t="s">
        <v>864</v>
      </c>
      <c r="G131" s="682" t="s">
        <v>869</v>
      </c>
      <c r="H131" s="683" t="s">
        <v>1240</v>
      </c>
      <c r="I131" s="684">
        <v>42857</v>
      </c>
      <c r="J131" s="685">
        <v>0.9</v>
      </c>
      <c r="K131" s="684">
        <v>42857</v>
      </c>
      <c r="X131" s="702" t="s">
        <v>1208</v>
      </c>
      <c r="Y131" s="747" t="s">
        <v>789</v>
      </c>
    </row>
    <row r="132" spans="1:151" x14ac:dyDescent="0.25">
      <c r="B132" s="680" t="s">
        <v>845</v>
      </c>
      <c r="C132" s="680" t="s">
        <v>863</v>
      </c>
      <c r="D132" s="709" t="s">
        <v>1241</v>
      </c>
      <c r="E132" s="747" t="s">
        <v>789</v>
      </c>
      <c r="F132" s="681" t="s">
        <v>864</v>
      </c>
      <c r="G132" s="682" t="s">
        <v>869</v>
      </c>
      <c r="H132" s="683" t="s">
        <v>1242</v>
      </c>
      <c r="I132" s="684">
        <v>42857</v>
      </c>
      <c r="J132" s="687">
        <v>0.95</v>
      </c>
      <c r="K132" s="684">
        <v>42857</v>
      </c>
      <c r="X132" s="702" t="s">
        <v>1265</v>
      </c>
      <c r="Y132" s="747" t="s">
        <v>789</v>
      </c>
    </row>
    <row r="133" spans="1:151" x14ac:dyDescent="0.25">
      <c r="B133" s="680" t="s">
        <v>845</v>
      </c>
      <c r="C133" s="680" t="s">
        <v>863</v>
      </c>
      <c r="D133" s="709" t="s">
        <v>1243</v>
      </c>
      <c r="E133" s="747" t="s">
        <v>789</v>
      </c>
      <c r="F133" s="681" t="s">
        <v>864</v>
      </c>
      <c r="G133" s="682" t="s">
        <v>869</v>
      </c>
      <c r="H133" s="683" t="s">
        <v>1244</v>
      </c>
      <c r="I133" s="684">
        <v>42857</v>
      </c>
      <c r="J133" s="687">
        <v>1</v>
      </c>
      <c r="K133" s="684">
        <v>42857</v>
      </c>
      <c r="X133" s="702" t="s">
        <v>1264</v>
      </c>
      <c r="Y133" s="747" t="s">
        <v>789</v>
      </c>
    </row>
    <row r="134" spans="1:151" x14ac:dyDescent="0.25">
      <c r="A134" s="637"/>
      <c r="B134" s="680" t="s">
        <v>845</v>
      </c>
      <c r="C134" s="680" t="s">
        <v>863</v>
      </c>
      <c r="D134" s="709" t="s">
        <v>1245</v>
      </c>
      <c r="E134" s="747" t="s">
        <v>789</v>
      </c>
      <c r="F134" s="681" t="s">
        <v>864</v>
      </c>
      <c r="G134" s="682" t="s">
        <v>869</v>
      </c>
      <c r="H134" s="683" t="s">
        <v>1240</v>
      </c>
      <c r="I134" s="684">
        <v>42857</v>
      </c>
      <c r="J134" s="685">
        <v>0.9</v>
      </c>
      <c r="K134" s="684">
        <v>42857</v>
      </c>
      <c r="X134" s="702" t="s">
        <v>1222</v>
      </c>
      <c r="Y134" s="747" t="s">
        <v>774</v>
      </c>
    </row>
    <row r="135" spans="1:151" x14ac:dyDescent="0.25">
      <c r="B135" s="680" t="s">
        <v>845</v>
      </c>
      <c r="C135" s="680" t="s">
        <v>863</v>
      </c>
      <c r="D135" s="709" t="s">
        <v>1246</v>
      </c>
      <c r="E135" s="747" t="s">
        <v>789</v>
      </c>
      <c r="F135" s="681" t="s">
        <v>864</v>
      </c>
      <c r="G135" s="682" t="s">
        <v>869</v>
      </c>
      <c r="H135" s="683" t="s">
        <v>1242</v>
      </c>
      <c r="I135" s="684">
        <v>42857</v>
      </c>
      <c r="J135" s="687">
        <v>0.95</v>
      </c>
      <c r="K135" s="684">
        <v>42857</v>
      </c>
      <c r="X135" s="702" t="s">
        <v>1149</v>
      </c>
      <c r="Y135" s="747" t="s">
        <v>774</v>
      </c>
    </row>
    <row r="136" spans="1:151" x14ac:dyDescent="0.25">
      <c r="B136" s="680" t="s">
        <v>845</v>
      </c>
      <c r="C136" s="680" t="s">
        <v>863</v>
      </c>
      <c r="D136" s="709" t="s">
        <v>1247</v>
      </c>
      <c r="E136" s="747" t="s">
        <v>789</v>
      </c>
      <c r="F136" s="681" t="s">
        <v>864</v>
      </c>
      <c r="G136" s="682" t="s">
        <v>869</v>
      </c>
      <c r="H136" s="683" t="s">
        <v>1244</v>
      </c>
      <c r="I136" s="684">
        <v>42857</v>
      </c>
      <c r="J136" s="687">
        <v>1</v>
      </c>
      <c r="K136" s="684">
        <v>42857</v>
      </c>
      <c r="X136" s="702" t="s">
        <v>1189</v>
      </c>
      <c r="Y136" s="648"/>
    </row>
    <row r="137" spans="1:151" ht="34.5" customHeight="1" x14ac:dyDescent="0.25">
      <c r="B137" s="680" t="s">
        <v>845</v>
      </c>
      <c r="C137" s="680" t="s">
        <v>863</v>
      </c>
      <c r="D137" s="709" t="s">
        <v>1237</v>
      </c>
      <c r="E137" s="747" t="s">
        <v>789</v>
      </c>
      <c r="F137" s="681" t="s">
        <v>864</v>
      </c>
      <c r="G137" s="682" t="s">
        <v>869</v>
      </c>
      <c r="H137" s="686">
        <v>300</v>
      </c>
      <c r="I137" s="684">
        <v>42857</v>
      </c>
      <c r="J137" s="687">
        <v>0.79</v>
      </c>
      <c r="K137" s="684">
        <v>42857</v>
      </c>
      <c r="X137" s="702" t="s">
        <v>1193</v>
      </c>
      <c r="Y137" s="648"/>
    </row>
    <row r="138" spans="1:151" s="647" customFormat="1" ht="35.25" customHeight="1" x14ac:dyDescent="0.25">
      <c r="A138" s="637"/>
      <c r="B138" s="680" t="s">
        <v>845</v>
      </c>
      <c r="C138" s="680" t="s">
        <v>863</v>
      </c>
      <c r="D138" s="709" t="s">
        <v>1236</v>
      </c>
      <c r="E138" s="747" t="s">
        <v>789</v>
      </c>
      <c r="F138" s="681" t="s">
        <v>864</v>
      </c>
      <c r="G138" s="682" t="s">
        <v>869</v>
      </c>
      <c r="H138" s="683">
        <v>325</v>
      </c>
      <c r="I138" s="684">
        <v>42857</v>
      </c>
      <c r="J138" s="685">
        <v>0.73</v>
      </c>
      <c r="K138" s="684">
        <v>42461</v>
      </c>
      <c r="L138" s="637"/>
      <c r="M138" s="637"/>
      <c r="N138" s="637"/>
      <c r="O138" s="637"/>
      <c r="P138" s="637"/>
      <c r="Q138" s="637"/>
      <c r="R138" s="637"/>
      <c r="S138" s="637"/>
      <c r="T138" s="637"/>
      <c r="U138" s="637"/>
      <c r="V138" s="637"/>
      <c r="W138" s="637"/>
      <c r="X138" s="702" t="s">
        <v>1122</v>
      </c>
      <c r="Y138" s="648"/>
      <c r="Z138" s="637"/>
      <c r="AA138" s="637"/>
      <c r="AB138" s="637"/>
      <c r="AC138" s="637"/>
      <c r="AD138" s="637"/>
      <c r="AE138" s="637"/>
      <c r="AF138" s="637"/>
      <c r="AG138" s="637"/>
      <c r="AH138" s="637"/>
      <c r="AI138" s="637"/>
      <c r="AJ138" s="637"/>
      <c r="AK138" s="637"/>
      <c r="AL138" s="637"/>
      <c r="AM138" s="637"/>
      <c r="AN138" s="637"/>
      <c r="AO138" s="637"/>
      <c r="AP138" s="637"/>
      <c r="AQ138" s="637"/>
      <c r="AR138" s="637"/>
      <c r="AS138" s="637"/>
      <c r="AT138" s="637"/>
      <c r="AU138" s="637"/>
      <c r="AV138" s="637"/>
      <c r="AW138" s="637"/>
      <c r="AX138" s="637"/>
      <c r="AY138" s="637"/>
      <c r="AZ138" s="637"/>
      <c r="BA138" s="637"/>
      <c r="BB138" s="637"/>
      <c r="BC138" s="637"/>
      <c r="BD138" s="637"/>
      <c r="BE138" s="637"/>
      <c r="BF138" s="637"/>
      <c r="BG138" s="637"/>
      <c r="BH138" s="637"/>
      <c r="BI138" s="637"/>
      <c r="BJ138" s="637"/>
      <c r="BK138" s="637"/>
      <c r="BL138" s="637"/>
      <c r="BM138" s="637"/>
      <c r="BN138" s="637"/>
      <c r="BO138" s="637"/>
      <c r="BP138" s="637"/>
      <c r="BQ138" s="637"/>
      <c r="BR138" s="637"/>
      <c r="BS138" s="637"/>
      <c r="BT138" s="637"/>
      <c r="BU138" s="637"/>
      <c r="BV138" s="637"/>
      <c r="BW138" s="637"/>
      <c r="BX138" s="637"/>
      <c r="BY138" s="637"/>
      <c r="BZ138" s="637"/>
      <c r="CA138" s="637"/>
      <c r="CB138" s="637"/>
      <c r="CC138" s="637"/>
      <c r="CD138" s="637"/>
      <c r="CE138" s="637"/>
      <c r="CF138" s="637"/>
      <c r="CG138" s="637"/>
      <c r="CH138" s="637"/>
      <c r="CI138" s="637"/>
      <c r="CJ138" s="637"/>
      <c r="CK138" s="637"/>
      <c r="CL138" s="637"/>
      <c r="CM138" s="637"/>
      <c r="CN138" s="637"/>
      <c r="CO138" s="637"/>
      <c r="CP138" s="637"/>
      <c r="CQ138" s="637"/>
      <c r="CR138" s="637"/>
      <c r="CS138" s="637"/>
      <c r="CT138" s="637"/>
      <c r="CU138" s="637"/>
      <c r="CV138" s="637"/>
      <c r="CW138" s="637"/>
      <c r="CX138" s="637"/>
      <c r="CY138" s="637"/>
      <c r="CZ138" s="637"/>
      <c r="DA138" s="637"/>
      <c r="DB138" s="637"/>
      <c r="DC138" s="637"/>
      <c r="DD138" s="637"/>
      <c r="DE138" s="637"/>
      <c r="DF138" s="637"/>
      <c r="DG138" s="637"/>
      <c r="DH138" s="637"/>
      <c r="DI138" s="637"/>
      <c r="DJ138" s="637"/>
      <c r="DK138" s="637"/>
      <c r="DL138" s="637"/>
      <c r="DM138" s="637"/>
      <c r="DN138" s="637"/>
      <c r="DO138" s="637"/>
      <c r="DP138" s="637"/>
      <c r="DQ138" s="637"/>
      <c r="DR138" s="637"/>
      <c r="DS138" s="637"/>
      <c r="DT138" s="637"/>
      <c r="DU138" s="637"/>
      <c r="DV138" s="637"/>
      <c r="DW138" s="637"/>
      <c r="DX138" s="637"/>
      <c r="DY138" s="637"/>
      <c r="DZ138" s="637"/>
      <c r="EA138" s="637"/>
      <c r="EB138" s="637"/>
      <c r="EC138" s="637"/>
      <c r="ED138" s="637"/>
      <c r="EE138" s="637"/>
      <c r="EF138" s="637"/>
      <c r="EG138" s="637"/>
      <c r="EH138" s="637"/>
      <c r="EI138" s="637"/>
      <c r="EJ138" s="637"/>
      <c r="EK138" s="637"/>
      <c r="EL138" s="637"/>
      <c r="EM138" s="637"/>
      <c r="EN138" s="637"/>
      <c r="EO138" s="637"/>
      <c r="EP138" s="637"/>
      <c r="EQ138" s="637"/>
      <c r="ER138" s="637"/>
      <c r="ES138" s="637"/>
      <c r="ET138" s="637"/>
      <c r="EU138" s="637"/>
    </row>
    <row r="139" spans="1:151" s="647" customFormat="1" ht="33.75" customHeight="1" x14ac:dyDescent="0.25">
      <c r="A139" s="637"/>
      <c r="B139" s="680" t="s">
        <v>845</v>
      </c>
      <c r="C139" s="680" t="s">
        <v>863</v>
      </c>
      <c r="D139" s="709" t="s">
        <v>1238</v>
      </c>
      <c r="E139" s="747" t="s">
        <v>789</v>
      </c>
      <c r="F139" s="681" t="s">
        <v>864</v>
      </c>
      <c r="G139" s="682" t="s">
        <v>869</v>
      </c>
      <c r="H139" s="683">
        <v>400</v>
      </c>
      <c r="I139" s="684">
        <v>42857</v>
      </c>
      <c r="J139" s="685">
        <v>0.9</v>
      </c>
      <c r="K139" s="684">
        <v>42461</v>
      </c>
      <c r="L139" s="637"/>
      <c r="M139" s="637"/>
      <c r="N139" s="637"/>
      <c r="O139" s="637"/>
      <c r="P139" s="637"/>
      <c r="Q139" s="637"/>
      <c r="R139" s="637"/>
      <c r="S139" s="637"/>
      <c r="T139" s="637"/>
      <c r="U139" s="637"/>
      <c r="V139" s="637"/>
      <c r="W139" s="637"/>
      <c r="X139" s="702" t="s">
        <v>2608</v>
      </c>
      <c r="Y139" s="648"/>
      <c r="Z139" s="637"/>
      <c r="AA139" s="637"/>
      <c r="AB139" s="637"/>
      <c r="AC139" s="637"/>
      <c r="AD139" s="637"/>
      <c r="AE139" s="637"/>
      <c r="AF139" s="637"/>
      <c r="AG139" s="637"/>
      <c r="AH139" s="637"/>
      <c r="AI139" s="637"/>
      <c r="AJ139" s="637"/>
      <c r="AK139" s="637"/>
      <c r="AL139" s="637"/>
      <c r="AM139" s="637"/>
      <c r="AN139" s="637"/>
      <c r="AO139" s="637"/>
      <c r="AP139" s="637"/>
      <c r="AQ139" s="637"/>
      <c r="AR139" s="637"/>
      <c r="AS139" s="637"/>
      <c r="AT139" s="637"/>
      <c r="AU139" s="637"/>
      <c r="AV139" s="637"/>
      <c r="AW139" s="637"/>
      <c r="AX139" s="637"/>
      <c r="AY139" s="637"/>
      <c r="AZ139" s="637"/>
      <c r="BA139" s="637"/>
      <c r="BB139" s="637"/>
      <c r="BC139" s="637"/>
      <c r="BD139" s="637"/>
      <c r="BE139" s="637"/>
      <c r="BF139" s="637"/>
      <c r="BG139" s="637"/>
      <c r="BH139" s="637"/>
      <c r="BI139" s="637"/>
      <c r="BJ139" s="637"/>
      <c r="BK139" s="637"/>
      <c r="BL139" s="637"/>
      <c r="BM139" s="637"/>
      <c r="BN139" s="637"/>
      <c r="BO139" s="637"/>
      <c r="BP139" s="637"/>
      <c r="BQ139" s="637"/>
      <c r="BR139" s="637"/>
      <c r="BS139" s="637"/>
      <c r="BT139" s="637"/>
      <c r="BU139" s="637"/>
      <c r="BV139" s="637"/>
      <c r="BW139" s="637"/>
      <c r="BX139" s="637"/>
      <c r="BY139" s="637"/>
      <c r="BZ139" s="637"/>
      <c r="CA139" s="637"/>
      <c r="CB139" s="637"/>
      <c r="CC139" s="637"/>
      <c r="CD139" s="637"/>
      <c r="CE139" s="637"/>
      <c r="CF139" s="637"/>
      <c r="CG139" s="637"/>
      <c r="CH139" s="637"/>
      <c r="CI139" s="637"/>
      <c r="CJ139" s="637"/>
      <c r="CK139" s="637"/>
      <c r="CL139" s="637"/>
      <c r="CM139" s="637"/>
      <c r="CN139" s="637"/>
      <c r="CO139" s="637"/>
      <c r="CP139" s="637"/>
      <c r="CQ139" s="637"/>
      <c r="CR139" s="637"/>
      <c r="CS139" s="637"/>
      <c r="CT139" s="637"/>
      <c r="CU139" s="637"/>
      <c r="CV139" s="637"/>
      <c r="CW139" s="637"/>
      <c r="CX139" s="637"/>
      <c r="CY139" s="637"/>
      <c r="CZ139" s="637"/>
      <c r="DA139" s="637"/>
      <c r="DB139" s="637"/>
      <c r="DC139" s="637"/>
      <c r="DD139" s="637"/>
      <c r="DE139" s="637"/>
      <c r="DF139" s="637"/>
      <c r="DG139" s="637"/>
      <c r="DH139" s="637"/>
      <c r="DI139" s="637"/>
      <c r="DJ139" s="637"/>
      <c r="DK139" s="637"/>
      <c r="DL139" s="637"/>
      <c r="DM139" s="637"/>
      <c r="DN139" s="637"/>
      <c r="DO139" s="637"/>
      <c r="DP139" s="637"/>
      <c r="DQ139" s="637"/>
      <c r="DR139" s="637"/>
      <c r="DS139" s="637"/>
      <c r="DT139" s="637"/>
      <c r="DU139" s="637"/>
      <c r="DV139" s="637"/>
      <c r="DW139" s="637"/>
      <c r="DX139" s="637"/>
      <c r="DY139" s="637"/>
      <c r="DZ139" s="637"/>
      <c r="EA139" s="637"/>
      <c r="EB139" s="637"/>
      <c r="EC139" s="637"/>
      <c r="ED139" s="637"/>
      <c r="EE139" s="637"/>
      <c r="EF139" s="637"/>
      <c r="EG139" s="637"/>
      <c r="EH139" s="637"/>
      <c r="EI139" s="637"/>
      <c r="EJ139" s="637"/>
      <c r="EK139" s="637"/>
      <c r="EL139" s="637"/>
      <c r="EM139" s="637"/>
      <c r="EN139" s="637"/>
      <c r="EO139" s="637"/>
      <c r="EP139" s="637"/>
      <c r="EQ139" s="637"/>
      <c r="ER139" s="637"/>
      <c r="ES139" s="637"/>
      <c r="ET139" s="637"/>
      <c r="EU139" s="637"/>
    </row>
    <row r="140" spans="1:151" s="647" customFormat="1" ht="33.75" customHeight="1" x14ac:dyDescent="0.25">
      <c r="A140" s="639"/>
      <c r="B140" s="680" t="s">
        <v>845</v>
      </c>
      <c r="C140" s="680" t="s">
        <v>863</v>
      </c>
      <c r="D140" s="709" t="s">
        <v>854</v>
      </c>
      <c r="E140" s="747" t="s">
        <v>789</v>
      </c>
      <c r="F140" s="681" t="s">
        <v>864</v>
      </c>
      <c r="G140" s="682" t="s">
        <v>869</v>
      </c>
      <c r="H140" s="683">
        <v>150</v>
      </c>
      <c r="I140" s="684">
        <v>42857</v>
      </c>
      <c r="J140" s="685"/>
      <c r="K140" s="684">
        <v>42125</v>
      </c>
      <c r="L140" s="637"/>
      <c r="M140" s="637"/>
      <c r="N140" s="637"/>
      <c r="O140" s="637"/>
      <c r="P140" s="637"/>
      <c r="Q140" s="637"/>
      <c r="R140" s="637"/>
      <c r="S140" s="637"/>
      <c r="T140" s="637"/>
      <c r="U140" s="637"/>
      <c r="V140" s="637"/>
      <c r="W140" s="637"/>
      <c r="X140" s="702" t="s">
        <v>1118</v>
      </c>
      <c r="Y140" s="747" t="s">
        <v>774</v>
      </c>
      <c r="Z140" s="637"/>
      <c r="AA140" s="637"/>
      <c r="AB140" s="637"/>
      <c r="AC140" s="637"/>
      <c r="AD140" s="637"/>
      <c r="AE140" s="637"/>
      <c r="AF140" s="637"/>
      <c r="AG140" s="637"/>
      <c r="AH140" s="637"/>
      <c r="AI140" s="637"/>
      <c r="AJ140" s="637"/>
      <c r="AK140" s="637"/>
      <c r="AL140" s="637"/>
      <c r="AM140" s="637"/>
      <c r="AN140" s="637"/>
      <c r="AO140" s="637"/>
      <c r="AP140" s="637"/>
      <c r="AQ140" s="637"/>
      <c r="AR140" s="637"/>
      <c r="AS140" s="637"/>
      <c r="AT140" s="637"/>
      <c r="AU140" s="637"/>
      <c r="AV140" s="637"/>
      <c r="AW140" s="637"/>
      <c r="AX140" s="637"/>
      <c r="AY140" s="637"/>
      <c r="AZ140" s="637"/>
      <c r="BA140" s="637"/>
      <c r="BB140" s="637"/>
      <c r="BC140" s="637"/>
      <c r="BD140" s="637"/>
      <c r="BE140" s="637"/>
      <c r="BF140" s="637"/>
      <c r="BG140" s="637"/>
      <c r="BH140" s="637"/>
      <c r="BI140" s="637"/>
      <c r="BJ140" s="637"/>
      <c r="BK140" s="637"/>
      <c r="BL140" s="637"/>
      <c r="BM140" s="637"/>
      <c r="BN140" s="637"/>
      <c r="BO140" s="637"/>
      <c r="BP140" s="637"/>
      <c r="BQ140" s="637"/>
      <c r="BR140" s="637"/>
      <c r="BS140" s="637"/>
      <c r="BT140" s="637"/>
      <c r="BU140" s="637"/>
      <c r="BV140" s="637"/>
      <c r="BW140" s="637"/>
      <c r="BX140" s="637"/>
      <c r="BY140" s="637"/>
      <c r="BZ140" s="637"/>
      <c r="CA140" s="637"/>
      <c r="CB140" s="637"/>
      <c r="CC140" s="637"/>
      <c r="CD140" s="637"/>
      <c r="CE140" s="637"/>
      <c r="CF140" s="637"/>
      <c r="CG140" s="637"/>
      <c r="CH140" s="637"/>
      <c r="CI140" s="637"/>
      <c r="CJ140" s="637"/>
      <c r="CK140" s="637"/>
      <c r="CL140" s="637"/>
      <c r="CM140" s="637"/>
      <c r="CN140" s="637"/>
      <c r="CO140" s="637"/>
      <c r="CP140" s="637"/>
      <c r="CQ140" s="637"/>
      <c r="CR140" s="637"/>
      <c r="CS140" s="637"/>
      <c r="CT140" s="637"/>
      <c r="CU140" s="637"/>
      <c r="CV140" s="637"/>
      <c r="CW140" s="637"/>
      <c r="CX140" s="637"/>
      <c r="CY140" s="637"/>
      <c r="CZ140" s="637"/>
      <c r="DA140" s="637"/>
      <c r="DB140" s="637"/>
      <c r="DC140" s="637"/>
      <c r="DD140" s="637"/>
      <c r="DE140" s="637"/>
      <c r="DF140" s="637"/>
      <c r="DG140" s="637"/>
      <c r="DH140" s="637"/>
      <c r="DI140" s="637"/>
      <c r="DJ140" s="637"/>
      <c r="DK140" s="637"/>
      <c r="DL140" s="637"/>
      <c r="DM140" s="637"/>
      <c r="DN140" s="637"/>
      <c r="DO140" s="637"/>
      <c r="DP140" s="637"/>
      <c r="DQ140" s="637"/>
      <c r="DR140" s="637"/>
      <c r="DS140" s="637"/>
      <c r="DT140" s="637"/>
      <c r="DU140" s="637"/>
      <c r="DV140" s="637"/>
      <c r="DW140" s="637"/>
      <c r="DX140" s="637"/>
      <c r="DY140" s="637"/>
      <c r="DZ140" s="637"/>
      <c r="EA140" s="637"/>
      <c r="EB140" s="637"/>
      <c r="EC140" s="637"/>
      <c r="ED140" s="637"/>
      <c r="EE140" s="637"/>
      <c r="EF140" s="637"/>
      <c r="EG140" s="637"/>
      <c r="EH140" s="637"/>
      <c r="EI140" s="637"/>
      <c r="EJ140" s="637"/>
      <c r="EK140" s="637"/>
      <c r="EL140" s="637"/>
      <c r="EM140" s="637"/>
      <c r="EN140" s="637"/>
      <c r="EO140" s="637"/>
      <c r="EP140" s="637"/>
      <c r="EQ140" s="637"/>
      <c r="ER140" s="637"/>
      <c r="ES140" s="637"/>
      <c r="ET140" s="637"/>
      <c r="EU140" s="637"/>
    </row>
    <row r="141" spans="1:151" s="647" customFormat="1" ht="33.75" customHeight="1" x14ac:dyDescent="0.25">
      <c r="A141" s="639"/>
      <c r="B141" s="640" t="s">
        <v>845</v>
      </c>
      <c r="C141" s="640" t="s">
        <v>863</v>
      </c>
      <c r="D141" s="702" t="s">
        <v>1207</v>
      </c>
      <c r="E141" s="747" t="s">
        <v>789</v>
      </c>
      <c r="F141" s="649" t="s">
        <v>803</v>
      </c>
      <c r="G141" s="640" t="s">
        <v>2463</v>
      </c>
      <c r="H141" s="644">
        <v>360</v>
      </c>
      <c r="I141" s="645">
        <v>42857</v>
      </c>
      <c r="J141" s="409" t="e">
        <v>#REF!</v>
      </c>
      <c r="K141" s="645">
        <v>41760</v>
      </c>
      <c r="L141" s="637"/>
      <c r="M141" s="637"/>
      <c r="N141" s="637"/>
      <c r="O141" s="637"/>
      <c r="P141" s="637"/>
      <c r="Q141" s="637"/>
      <c r="R141" s="637"/>
      <c r="S141" s="637"/>
      <c r="T141" s="637"/>
      <c r="U141" s="637"/>
      <c r="V141" s="637"/>
      <c r="W141" s="637"/>
      <c r="X141" s="703" t="s">
        <v>1213</v>
      </c>
      <c r="Y141" s="749" t="s">
        <v>774</v>
      </c>
      <c r="Z141" s="637"/>
      <c r="AA141" s="637"/>
      <c r="AB141" s="637"/>
      <c r="AC141" s="637"/>
      <c r="AD141" s="637"/>
      <c r="AE141" s="637"/>
      <c r="AF141" s="637"/>
      <c r="AG141" s="637"/>
      <c r="AH141" s="637"/>
      <c r="AI141" s="637"/>
      <c r="AJ141" s="637"/>
      <c r="AK141" s="637"/>
      <c r="AL141" s="637"/>
      <c r="AM141" s="637"/>
      <c r="AN141" s="637"/>
      <c r="AO141" s="637"/>
      <c r="AP141" s="637"/>
      <c r="AQ141" s="637"/>
      <c r="AR141" s="637"/>
      <c r="AS141" s="637"/>
      <c r="AT141" s="637"/>
      <c r="AU141" s="637"/>
      <c r="AV141" s="637"/>
      <c r="AW141" s="637"/>
      <c r="AX141" s="637"/>
      <c r="AY141" s="637"/>
      <c r="AZ141" s="637"/>
      <c r="BA141" s="637"/>
      <c r="BB141" s="637"/>
      <c r="BC141" s="637"/>
      <c r="BD141" s="637"/>
      <c r="BE141" s="637"/>
      <c r="BF141" s="637"/>
      <c r="BG141" s="637"/>
      <c r="BH141" s="637"/>
      <c r="BI141" s="637"/>
      <c r="BJ141" s="637"/>
      <c r="BK141" s="637"/>
      <c r="BL141" s="637"/>
      <c r="BM141" s="637"/>
      <c r="BN141" s="637"/>
      <c r="BO141" s="637"/>
      <c r="BP141" s="637"/>
      <c r="BQ141" s="637"/>
      <c r="BR141" s="637"/>
      <c r="BS141" s="637"/>
      <c r="BT141" s="637"/>
      <c r="BU141" s="637"/>
      <c r="BV141" s="637"/>
      <c r="BW141" s="637"/>
      <c r="BX141" s="637"/>
      <c r="BY141" s="637"/>
      <c r="BZ141" s="637"/>
      <c r="CA141" s="637"/>
      <c r="CB141" s="637"/>
      <c r="CC141" s="637"/>
      <c r="CD141" s="637"/>
      <c r="CE141" s="637"/>
      <c r="CF141" s="637"/>
      <c r="CG141" s="637"/>
      <c r="CH141" s="637"/>
      <c r="CI141" s="637"/>
      <c r="CJ141" s="637"/>
      <c r="CK141" s="637"/>
      <c r="CL141" s="637"/>
      <c r="CM141" s="637"/>
      <c r="CN141" s="637"/>
      <c r="CO141" s="637"/>
      <c r="CP141" s="637"/>
      <c r="CQ141" s="637"/>
      <c r="CR141" s="637"/>
      <c r="CS141" s="637"/>
      <c r="CT141" s="637"/>
      <c r="CU141" s="637"/>
      <c r="CV141" s="637"/>
      <c r="CW141" s="637"/>
      <c r="CX141" s="637"/>
      <c r="CY141" s="637"/>
      <c r="CZ141" s="637"/>
      <c r="DA141" s="637"/>
      <c r="DB141" s="637"/>
      <c r="DC141" s="637"/>
      <c r="DD141" s="637"/>
      <c r="DE141" s="637"/>
      <c r="DF141" s="637"/>
      <c r="DG141" s="637"/>
      <c r="DH141" s="637"/>
      <c r="DI141" s="637"/>
      <c r="DJ141" s="637"/>
      <c r="DK141" s="637"/>
      <c r="DL141" s="637"/>
      <c r="DM141" s="637"/>
      <c r="DN141" s="637"/>
      <c r="DO141" s="637"/>
      <c r="DP141" s="637"/>
      <c r="DQ141" s="637"/>
      <c r="DR141" s="637"/>
      <c r="DS141" s="637"/>
      <c r="DT141" s="637"/>
      <c r="DU141" s="637"/>
      <c r="DV141" s="637"/>
      <c r="DW141" s="637"/>
      <c r="DX141" s="637"/>
      <c r="DY141" s="637"/>
      <c r="DZ141" s="637"/>
      <c r="EA141" s="637"/>
      <c r="EB141" s="637"/>
      <c r="EC141" s="637"/>
      <c r="ED141" s="637"/>
      <c r="EE141" s="637"/>
      <c r="EF141" s="637"/>
      <c r="EG141" s="637"/>
      <c r="EH141" s="637"/>
      <c r="EI141" s="637"/>
      <c r="EJ141" s="637"/>
      <c r="EK141" s="637"/>
      <c r="EL141" s="637"/>
      <c r="EM141" s="637"/>
      <c r="EN141" s="637"/>
      <c r="EO141" s="637"/>
      <c r="EP141" s="637"/>
      <c r="EQ141" s="637"/>
      <c r="ER141" s="637"/>
      <c r="ES141" s="637"/>
      <c r="ET141" s="637"/>
      <c r="EU141" s="637"/>
    </row>
    <row r="142" spans="1:151" s="647" customFormat="1" ht="33.75" customHeight="1" x14ac:dyDescent="0.25">
      <c r="A142" s="658"/>
      <c r="B142" s="640" t="s">
        <v>845</v>
      </c>
      <c r="C142" s="640" t="s">
        <v>863</v>
      </c>
      <c r="D142" s="702" t="s">
        <v>1208</v>
      </c>
      <c r="E142" s="747" t="s">
        <v>789</v>
      </c>
      <c r="F142" s="649" t="s">
        <v>803</v>
      </c>
      <c r="G142" s="640" t="s">
        <v>2463</v>
      </c>
      <c r="H142" s="644">
        <v>350</v>
      </c>
      <c r="I142" s="645">
        <v>42857</v>
      </c>
      <c r="J142" s="650"/>
      <c r="K142" s="645">
        <v>41760</v>
      </c>
      <c r="L142" s="637"/>
      <c r="M142" s="637"/>
      <c r="N142" s="637"/>
      <c r="O142" s="637"/>
      <c r="P142" s="637"/>
      <c r="Q142" s="637"/>
      <c r="R142" s="637"/>
      <c r="S142" s="637"/>
      <c r="T142" s="637"/>
      <c r="U142" s="637"/>
      <c r="V142" s="637"/>
      <c r="W142" s="637"/>
      <c r="X142" s="702" t="s">
        <v>1116</v>
      </c>
      <c r="Y142" s="747" t="s">
        <v>774</v>
      </c>
      <c r="Z142" s="637"/>
      <c r="AA142" s="637"/>
      <c r="AB142" s="637"/>
      <c r="AC142" s="637"/>
      <c r="AD142" s="637"/>
      <c r="AE142" s="637"/>
      <c r="AF142" s="637"/>
      <c r="AG142" s="637"/>
      <c r="AH142" s="637"/>
      <c r="AI142" s="637"/>
      <c r="AJ142" s="637"/>
      <c r="AK142" s="637"/>
      <c r="AL142" s="637"/>
      <c r="AM142" s="637"/>
      <c r="AN142" s="637"/>
      <c r="AO142" s="637"/>
      <c r="AP142" s="637"/>
      <c r="AQ142" s="637"/>
      <c r="AR142" s="637"/>
      <c r="AS142" s="637"/>
      <c r="AT142" s="637"/>
      <c r="AU142" s="637"/>
      <c r="AV142" s="637"/>
      <c r="AW142" s="637"/>
      <c r="AX142" s="637"/>
      <c r="AY142" s="637"/>
      <c r="AZ142" s="637"/>
      <c r="BA142" s="637"/>
      <c r="BB142" s="637"/>
      <c r="BC142" s="637"/>
      <c r="BD142" s="637"/>
      <c r="BE142" s="637"/>
      <c r="BF142" s="637"/>
      <c r="BG142" s="637"/>
      <c r="BH142" s="637"/>
      <c r="BI142" s="637"/>
      <c r="BJ142" s="637"/>
      <c r="BK142" s="637"/>
      <c r="BL142" s="637"/>
      <c r="BM142" s="637"/>
      <c r="BN142" s="637"/>
      <c r="BO142" s="637"/>
      <c r="BP142" s="637"/>
      <c r="BQ142" s="637"/>
      <c r="BR142" s="637"/>
      <c r="BS142" s="637"/>
      <c r="BT142" s="637"/>
      <c r="BU142" s="637"/>
      <c r="BV142" s="637"/>
      <c r="BW142" s="637"/>
      <c r="BX142" s="637"/>
      <c r="BY142" s="637"/>
      <c r="BZ142" s="637"/>
      <c r="CA142" s="637"/>
      <c r="CB142" s="637"/>
      <c r="CC142" s="637"/>
      <c r="CD142" s="637"/>
      <c r="CE142" s="637"/>
      <c r="CF142" s="637"/>
      <c r="CG142" s="637"/>
      <c r="CH142" s="637"/>
      <c r="CI142" s="637"/>
      <c r="CJ142" s="637"/>
      <c r="CK142" s="637"/>
      <c r="CL142" s="637"/>
      <c r="CM142" s="637"/>
      <c r="CN142" s="637"/>
      <c r="CO142" s="637"/>
      <c r="CP142" s="637"/>
      <c r="CQ142" s="637"/>
      <c r="CR142" s="637"/>
      <c r="CS142" s="637"/>
      <c r="CT142" s="637"/>
      <c r="CU142" s="637"/>
      <c r="CV142" s="637"/>
      <c r="CW142" s="637"/>
      <c r="CX142" s="637"/>
      <c r="CY142" s="637"/>
      <c r="CZ142" s="637"/>
      <c r="DA142" s="637"/>
      <c r="DB142" s="637"/>
      <c r="DC142" s="637"/>
      <c r="DD142" s="637"/>
      <c r="DE142" s="637"/>
      <c r="DF142" s="637"/>
      <c r="DG142" s="637"/>
      <c r="DH142" s="637"/>
      <c r="DI142" s="637"/>
      <c r="DJ142" s="637"/>
      <c r="DK142" s="637"/>
      <c r="DL142" s="637"/>
      <c r="DM142" s="637"/>
      <c r="DN142" s="637"/>
      <c r="DO142" s="637"/>
      <c r="DP142" s="637"/>
      <c r="DQ142" s="637"/>
      <c r="DR142" s="637"/>
      <c r="DS142" s="637"/>
      <c r="DT142" s="637"/>
      <c r="DU142" s="637"/>
      <c r="DV142" s="637"/>
      <c r="DW142" s="637"/>
      <c r="DX142" s="637"/>
      <c r="DY142" s="637"/>
      <c r="DZ142" s="637"/>
      <c r="EA142" s="637"/>
      <c r="EB142" s="637"/>
      <c r="EC142" s="637"/>
      <c r="ED142" s="637"/>
      <c r="EE142" s="637"/>
      <c r="EF142" s="637"/>
      <c r="EG142" s="637"/>
      <c r="EH142" s="637"/>
      <c r="EI142" s="637"/>
      <c r="EJ142" s="637"/>
      <c r="EK142" s="637"/>
      <c r="EL142" s="637"/>
      <c r="EM142" s="637"/>
      <c r="EN142" s="637"/>
      <c r="EO142" s="637"/>
      <c r="EP142" s="637"/>
      <c r="EQ142" s="637"/>
      <c r="ER142" s="637"/>
      <c r="ES142" s="637"/>
      <c r="ET142" s="637"/>
      <c r="EU142" s="637"/>
    </row>
    <row r="143" spans="1:151" s="647" customFormat="1" ht="33.75" customHeight="1" x14ac:dyDescent="0.25">
      <c r="A143" s="639"/>
      <c r="B143" s="640" t="s">
        <v>73</v>
      </c>
      <c r="C143" s="640" t="s">
        <v>1121</v>
      </c>
      <c r="D143" s="702" t="s">
        <v>1265</v>
      </c>
      <c r="E143" s="747" t="s">
        <v>789</v>
      </c>
      <c r="F143" s="649" t="s">
        <v>864</v>
      </c>
      <c r="G143" s="643" t="s">
        <v>2448</v>
      </c>
      <c r="H143" s="644">
        <v>1000</v>
      </c>
      <c r="I143" s="645">
        <v>42857</v>
      </c>
      <c r="J143" s="646"/>
      <c r="K143" s="645">
        <v>41760</v>
      </c>
      <c r="L143" s="637"/>
      <c r="M143" s="637"/>
      <c r="N143" s="637"/>
      <c r="O143" s="637"/>
      <c r="P143" s="637"/>
      <c r="Q143" s="637"/>
      <c r="R143" s="637"/>
      <c r="S143" s="637"/>
      <c r="T143" s="637"/>
      <c r="U143" s="637"/>
      <c r="V143" s="637"/>
      <c r="W143" s="637"/>
      <c r="X143" s="702" t="s">
        <v>1137</v>
      </c>
      <c r="Y143" s="747" t="s">
        <v>774</v>
      </c>
      <c r="Z143" s="637"/>
      <c r="AA143" s="637"/>
      <c r="AB143" s="637"/>
      <c r="AC143" s="637"/>
      <c r="AD143" s="637"/>
      <c r="AE143" s="637"/>
      <c r="AF143" s="637"/>
      <c r="AG143" s="637"/>
      <c r="AH143" s="637"/>
      <c r="AI143" s="637"/>
      <c r="AJ143" s="637"/>
      <c r="AK143" s="637"/>
      <c r="AL143" s="637"/>
      <c r="AM143" s="637"/>
      <c r="AN143" s="637"/>
      <c r="AO143" s="637"/>
      <c r="AP143" s="637"/>
      <c r="AQ143" s="637"/>
      <c r="AR143" s="637"/>
      <c r="AS143" s="637"/>
      <c r="AT143" s="637"/>
      <c r="AU143" s="637"/>
      <c r="AV143" s="637"/>
      <c r="AW143" s="637"/>
      <c r="AX143" s="637"/>
      <c r="AY143" s="637"/>
      <c r="AZ143" s="637"/>
      <c r="BA143" s="637"/>
      <c r="BB143" s="637"/>
      <c r="BC143" s="637"/>
      <c r="BD143" s="637"/>
      <c r="BE143" s="637"/>
      <c r="BF143" s="637"/>
      <c r="BG143" s="637"/>
      <c r="BH143" s="637"/>
      <c r="BI143" s="637"/>
      <c r="BJ143" s="637"/>
      <c r="BK143" s="637"/>
      <c r="BL143" s="637"/>
      <c r="BM143" s="637"/>
      <c r="BN143" s="637"/>
      <c r="BO143" s="637"/>
      <c r="BP143" s="637"/>
      <c r="BQ143" s="637"/>
      <c r="BR143" s="637"/>
      <c r="BS143" s="637"/>
      <c r="BT143" s="637"/>
      <c r="BU143" s="637"/>
      <c r="BV143" s="637"/>
      <c r="BW143" s="637"/>
      <c r="BX143" s="637"/>
      <c r="BY143" s="637"/>
      <c r="BZ143" s="637"/>
      <c r="CA143" s="637"/>
      <c r="CB143" s="637"/>
      <c r="CC143" s="637"/>
      <c r="CD143" s="637"/>
      <c r="CE143" s="637"/>
      <c r="CF143" s="637"/>
      <c r="CG143" s="637"/>
      <c r="CH143" s="637"/>
      <c r="CI143" s="637"/>
      <c r="CJ143" s="637"/>
      <c r="CK143" s="637"/>
      <c r="CL143" s="637"/>
      <c r="CM143" s="637"/>
      <c r="CN143" s="637"/>
      <c r="CO143" s="637"/>
      <c r="CP143" s="637"/>
      <c r="CQ143" s="637"/>
      <c r="CR143" s="637"/>
      <c r="CS143" s="637"/>
      <c r="CT143" s="637"/>
      <c r="CU143" s="637"/>
      <c r="CV143" s="637"/>
      <c r="CW143" s="637"/>
      <c r="CX143" s="637"/>
      <c r="CY143" s="637"/>
      <c r="CZ143" s="637"/>
      <c r="DA143" s="637"/>
      <c r="DB143" s="637"/>
      <c r="DC143" s="637"/>
      <c r="DD143" s="637"/>
      <c r="DE143" s="637"/>
      <c r="DF143" s="637"/>
      <c r="DG143" s="637"/>
      <c r="DH143" s="637"/>
      <c r="DI143" s="637"/>
      <c r="DJ143" s="637"/>
      <c r="DK143" s="637"/>
      <c r="DL143" s="637"/>
      <c r="DM143" s="637"/>
      <c r="DN143" s="637"/>
      <c r="DO143" s="637"/>
      <c r="DP143" s="637"/>
      <c r="DQ143" s="637"/>
      <c r="DR143" s="637"/>
      <c r="DS143" s="637"/>
      <c r="DT143" s="637"/>
      <c r="DU143" s="637"/>
      <c r="DV143" s="637"/>
      <c r="DW143" s="637"/>
      <c r="DX143" s="637"/>
      <c r="DY143" s="637"/>
      <c r="DZ143" s="637"/>
      <c r="EA143" s="637"/>
      <c r="EB143" s="637"/>
      <c r="EC143" s="637"/>
      <c r="ED143" s="637"/>
      <c r="EE143" s="637"/>
      <c r="EF143" s="637"/>
      <c r="EG143" s="637"/>
      <c r="EH143" s="637"/>
      <c r="EI143" s="637"/>
      <c r="EJ143" s="637"/>
      <c r="EK143" s="637"/>
      <c r="EL143" s="637"/>
      <c r="EM143" s="637"/>
      <c r="EN143" s="637"/>
      <c r="EO143" s="637"/>
      <c r="EP143" s="637"/>
      <c r="EQ143" s="637"/>
      <c r="ER143" s="637"/>
      <c r="ES143" s="637"/>
      <c r="ET143" s="637"/>
      <c r="EU143" s="637"/>
    </row>
    <row r="144" spans="1:151" x14ac:dyDescent="0.25">
      <c r="A144" s="639"/>
      <c r="B144" s="640" t="s">
        <v>73</v>
      </c>
      <c r="C144" s="640" t="s">
        <v>1121</v>
      </c>
      <c r="D144" s="702" t="s">
        <v>1264</v>
      </c>
      <c r="E144" s="747" t="s">
        <v>789</v>
      </c>
      <c r="F144" s="649" t="s">
        <v>864</v>
      </c>
      <c r="G144" s="643" t="s">
        <v>2448</v>
      </c>
      <c r="H144" s="644">
        <v>750</v>
      </c>
      <c r="I144" s="645">
        <v>42857</v>
      </c>
      <c r="J144" s="646"/>
      <c r="K144" s="645">
        <v>41760</v>
      </c>
      <c r="X144" s="702" t="s">
        <v>1139</v>
      </c>
      <c r="Y144" s="747" t="s">
        <v>774</v>
      </c>
    </row>
    <row r="145" spans="1:25" x14ac:dyDescent="0.25">
      <c r="B145" s="640" t="s">
        <v>73</v>
      </c>
      <c r="C145" s="640" t="s">
        <v>770</v>
      </c>
      <c r="D145" s="702" t="s">
        <v>1222</v>
      </c>
      <c r="E145" s="747" t="s">
        <v>774</v>
      </c>
      <c r="F145" s="649" t="s">
        <v>1219</v>
      </c>
      <c r="G145" s="643" t="s">
        <v>2451</v>
      </c>
      <c r="H145" s="644" t="s">
        <v>1223</v>
      </c>
      <c r="I145" s="645">
        <v>42857</v>
      </c>
      <c r="J145" s="646"/>
      <c r="K145" s="645">
        <v>41760</v>
      </c>
      <c r="X145" s="702" t="s">
        <v>1141</v>
      </c>
      <c r="Y145" s="747" t="s">
        <v>774</v>
      </c>
    </row>
    <row r="146" spans="1:25" ht="30" x14ac:dyDescent="0.25">
      <c r="A146" s="639"/>
      <c r="B146" s="640" t="s">
        <v>1147</v>
      </c>
      <c r="C146" s="640" t="s">
        <v>1148</v>
      </c>
      <c r="D146" s="702" t="s">
        <v>1149</v>
      </c>
      <c r="E146" s="747" t="s">
        <v>774</v>
      </c>
      <c r="F146" s="642" t="s">
        <v>2577</v>
      </c>
      <c r="G146" s="640" t="s">
        <v>2451</v>
      </c>
      <c r="H146" s="644">
        <v>8</v>
      </c>
      <c r="I146" s="645">
        <v>43641</v>
      </c>
      <c r="J146" s="646"/>
      <c r="K146" s="645">
        <v>42826</v>
      </c>
      <c r="X146" s="702" t="s">
        <v>1187</v>
      </c>
      <c r="Y146" s="747" t="s">
        <v>789</v>
      </c>
    </row>
    <row r="147" spans="1:25" x14ac:dyDescent="0.25">
      <c r="A147" s="639"/>
      <c r="B147" s="640" t="s">
        <v>845</v>
      </c>
      <c r="C147" s="640" t="s">
        <v>1121</v>
      </c>
      <c r="D147" s="702" t="s">
        <v>1189</v>
      </c>
      <c r="E147" s="648"/>
      <c r="F147" s="649" t="s">
        <v>1188</v>
      </c>
      <c r="G147" s="640" t="s">
        <v>2459</v>
      </c>
      <c r="H147" s="644">
        <v>150</v>
      </c>
      <c r="I147" s="645">
        <v>42857</v>
      </c>
      <c r="J147" s="665"/>
      <c r="K147" s="645">
        <v>40513</v>
      </c>
      <c r="X147" s="702"/>
      <c r="Y147" s="648"/>
    </row>
    <row r="148" spans="1:25" x14ac:dyDescent="0.25">
      <c r="B148" s="640" t="s">
        <v>845</v>
      </c>
      <c r="C148" s="640" t="s">
        <v>1121</v>
      </c>
      <c r="D148" s="702" t="s">
        <v>1193</v>
      </c>
      <c r="E148" s="648"/>
      <c r="F148" s="649" t="s">
        <v>2602</v>
      </c>
      <c r="G148" s="640" t="s">
        <v>2459</v>
      </c>
      <c r="H148" s="644">
        <v>150</v>
      </c>
      <c r="I148" s="645">
        <v>42857</v>
      </c>
      <c r="J148" s="646"/>
      <c r="K148" s="645">
        <v>40513</v>
      </c>
      <c r="L148" s="670"/>
      <c r="X148"/>
      <c r="Y148"/>
    </row>
    <row r="149" spans="1:25" x14ac:dyDescent="0.25">
      <c r="B149" s="640" t="s">
        <v>73</v>
      </c>
      <c r="C149" s="640" t="s">
        <v>1121</v>
      </c>
      <c r="D149" s="702" t="s">
        <v>1122</v>
      </c>
      <c r="E149" s="648"/>
      <c r="F149" s="642" t="s">
        <v>2576</v>
      </c>
      <c r="G149" s="640" t="s">
        <v>2447</v>
      </c>
      <c r="H149" s="644">
        <v>25</v>
      </c>
      <c r="I149" s="645">
        <v>43641</v>
      </c>
      <c r="J149" s="646"/>
      <c r="K149" s="645"/>
      <c r="X149"/>
      <c r="Y149"/>
    </row>
    <row r="150" spans="1:25" ht="30" x14ac:dyDescent="0.25">
      <c r="A150" s="639"/>
      <c r="B150" s="640" t="s">
        <v>845</v>
      </c>
      <c r="C150" s="640" t="s">
        <v>1234</v>
      </c>
      <c r="D150" s="702" t="s">
        <v>2608</v>
      </c>
      <c r="E150" s="648"/>
      <c r="F150" s="649" t="s">
        <v>2607</v>
      </c>
      <c r="G150" s="643" t="s">
        <v>2641</v>
      </c>
      <c r="H150" s="644">
        <v>200</v>
      </c>
      <c r="I150" s="645">
        <v>42857</v>
      </c>
      <c r="J150" s="640"/>
      <c r="K150" s="645"/>
      <c r="X150"/>
      <c r="Y150"/>
    </row>
    <row r="151" spans="1:25" x14ac:dyDescent="0.25">
      <c r="B151" s="640" t="s">
        <v>73</v>
      </c>
      <c r="C151" s="640" t="s">
        <v>855</v>
      </c>
      <c r="D151" s="702" t="s">
        <v>1118</v>
      </c>
      <c r="E151" s="747" t="s">
        <v>774</v>
      </c>
      <c r="F151" s="642" t="s">
        <v>2576</v>
      </c>
      <c r="G151" s="643" t="s">
        <v>2640</v>
      </c>
      <c r="H151" s="644" t="s">
        <v>1119</v>
      </c>
      <c r="I151" s="645">
        <v>43641</v>
      </c>
      <c r="J151" s="646"/>
      <c r="K151" s="645"/>
      <c r="X151"/>
      <c r="Y151"/>
    </row>
    <row r="152" spans="1:25" x14ac:dyDescent="0.25">
      <c r="A152" s="637"/>
      <c r="B152" s="667" t="s">
        <v>73</v>
      </c>
      <c r="C152" s="667" t="s">
        <v>855</v>
      </c>
      <c r="D152" s="703" t="s">
        <v>1213</v>
      </c>
      <c r="E152" s="749" t="s">
        <v>774</v>
      </c>
      <c r="F152" s="669" t="s">
        <v>805</v>
      </c>
      <c r="G152" s="673" t="s">
        <v>2444</v>
      </c>
      <c r="H152" s="659">
        <v>20</v>
      </c>
      <c r="I152" s="670">
        <v>42857</v>
      </c>
      <c r="J152" s="674"/>
      <c r="K152" s="670"/>
      <c r="X152"/>
      <c r="Y152"/>
    </row>
    <row r="153" spans="1:25" x14ac:dyDescent="0.25">
      <c r="A153" s="637"/>
      <c r="B153" s="640" t="s">
        <v>73</v>
      </c>
      <c r="C153" s="640" t="s">
        <v>855</v>
      </c>
      <c r="D153" s="702" t="s">
        <v>1116</v>
      </c>
      <c r="E153" s="747" t="s">
        <v>774</v>
      </c>
      <c r="F153" s="642" t="s">
        <v>2576</v>
      </c>
      <c r="G153" s="640" t="s">
        <v>2444</v>
      </c>
      <c r="H153" s="644">
        <v>20</v>
      </c>
      <c r="I153" s="645">
        <v>43641</v>
      </c>
      <c r="J153" s="646"/>
      <c r="K153" s="645">
        <v>41760</v>
      </c>
      <c r="X153"/>
      <c r="Y153"/>
    </row>
    <row r="154" spans="1:25" x14ac:dyDescent="0.25">
      <c r="A154" s="637"/>
      <c r="B154" s="640" t="s">
        <v>73</v>
      </c>
      <c r="C154" s="640" t="s">
        <v>1123</v>
      </c>
      <c r="D154" s="702" t="s">
        <v>1137</v>
      </c>
      <c r="E154" s="747" t="s">
        <v>774</v>
      </c>
      <c r="F154" s="649" t="s">
        <v>2576</v>
      </c>
      <c r="G154" s="640" t="s">
        <v>2450</v>
      </c>
      <c r="H154" s="692">
        <v>200</v>
      </c>
      <c r="I154" s="645">
        <v>43641</v>
      </c>
      <c r="J154" s="650"/>
      <c r="K154" s="654" t="s">
        <v>1138</v>
      </c>
      <c r="X154"/>
      <c r="Y154"/>
    </row>
    <row r="155" spans="1:25" x14ac:dyDescent="0.25">
      <c r="A155" s="637"/>
      <c r="B155" s="640" t="s">
        <v>73</v>
      </c>
      <c r="C155" s="640" t="s">
        <v>1123</v>
      </c>
      <c r="D155" s="702" t="s">
        <v>1139</v>
      </c>
      <c r="E155" s="747" t="s">
        <v>774</v>
      </c>
      <c r="F155" s="649" t="s">
        <v>2576</v>
      </c>
      <c r="G155" s="640" t="s">
        <v>2450</v>
      </c>
      <c r="H155" s="692">
        <v>125</v>
      </c>
      <c r="I155" s="645">
        <v>43641</v>
      </c>
      <c r="J155" s="650"/>
      <c r="K155" s="654" t="s">
        <v>1140</v>
      </c>
      <c r="X155"/>
      <c r="Y155"/>
    </row>
    <row r="156" spans="1:25" x14ac:dyDescent="0.25">
      <c r="A156" s="637"/>
      <c r="B156" s="640" t="s">
        <v>73</v>
      </c>
      <c r="C156" s="640" t="s">
        <v>1123</v>
      </c>
      <c r="D156" s="702" t="s">
        <v>1141</v>
      </c>
      <c r="E156" s="747" t="s">
        <v>774</v>
      </c>
      <c r="F156" s="649" t="s">
        <v>2576</v>
      </c>
      <c r="G156" s="640" t="s">
        <v>2450</v>
      </c>
      <c r="H156" s="692">
        <v>125</v>
      </c>
      <c r="I156" s="645">
        <v>43641</v>
      </c>
      <c r="J156" s="650"/>
      <c r="K156" s="645" t="s">
        <v>1142</v>
      </c>
      <c r="X156"/>
      <c r="Y156"/>
    </row>
    <row r="157" spans="1:25" x14ac:dyDescent="0.25">
      <c r="A157" s="637"/>
      <c r="B157" s="640" t="s">
        <v>845</v>
      </c>
      <c r="C157" s="640" t="s">
        <v>863</v>
      </c>
      <c r="D157" s="702" t="s">
        <v>1187</v>
      </c>
      <c r="E157" s="747" t="s">
        <v>789</v>
      </c>
      <c r="F157" s="649" t="s">
        <v>1188</v>
      </c>
      <c r="G157" s="640" t="s">
        <v>869</v>
      </c>
      <c r="H157" s="644">
        <v>50</v>
      </c>
      <c r="I157" s="645">
        <v>42857</v>
      </c>
      <c r="J157" s="665"/>
      <c r="K157" s="645">
        <v>40513</v>
      </c>
      <c r="X157"/>
      <c r="Y157"/>
    </row>
    <row r="158" spans="1:25" ht="45" x14ac:dyDescent="0.25">
      <c r="A158" s="637"/>
      <c r="B158" s="751" t="s">
        <v>849</v>
      </c>
      <c r="C158" s="751" t="s">
        <v>780</v>
      </c>
      <c r="D158" s="752" t="s">
        <v>2689</v>
      </c>
      <c r="E158" s="753" t="s">
        <v>780</v>
      </c>
      <c r="F158" s="754" t="s">
        <v>2585</v>
      </c>
      <c r="G158" s="755" t="s">
        <v>2455</v>
      </c>
      <c r="H158" s="756" t="s">
        <v>1119</v>
      </c>
      <c r="I158" s="757"/>
      <c r="J158" s="758"/>
      <c r="K158" s="757"/>
      <c r="X158"/>
      <c r="Y158"/>
    </row>
    <row r="159" spans="1:25" ht="45" x14ac:dyDescent="0.25">
      <c r="A159" s="637"/>
      <c r="B159" s="751" t="s">
        <v>849</v>
      </c>
      <c r="C159" s="751" t="s">
        <v>780</v>
      </c>
      <c r="D159" s="752" t="s">
        <v>2690</v>
      </c>
      <c r="E159" s="759" t="s">
        <v>780</v>
      </c>
      <c r="F159" s="754" t="s">
        <v>2585</v>
      </c>
      <c r="G159" s="755" t="s">
        <v>2455</v>
      </c>
      <c r="H159" s="760" t="s">
        <v>1119</v>
      </c>
      <c r="I159" s="761"/>
      <c r="J159" s="762"/>
      <c r="K159" s="761"/>
      <c r="X159"/>
      <c r="Y159"/>
    </row>
    <row r="160" spans="1:25" x14ac:dyDescent="0.25">
      <c r="A160" s="637"/>
      <c r="X160"/>
      <c r="Y160"/>
    </row>
    <row r="161" spans="1:25" x14ac:dyDescent="0.25">
      <c r="A161" s="637"/>
      <c r="X161"/>
      <c r="Y161"/>
    </row>
    <row r="162" spans="1:25" x14ac:dyDescent="0.25">
      <c r="X162"/>
      <c r="Y162"/>
    </row>
    <row r="163" spans="1:25" x14ac:dyDescent="0.25">
      <c r="X163"/>
      <c r="Y163"/>
    </row>
    <row r="164" spans="1:25" x14ac:dyDescent="0.25">
      <c r="X164"/>
      <c r="Y164"/>
    </row>
    <row r="165" spans="1:25" x14ac:dyDescent="0.25">
      <c r="X165"/>
      <c r="Y165"/>
    </row>
    <row r="166" spans="1:25" x14ac:dyDescent="0.25">
      <c r="A166" s="639" t="s">
        <v>2571</v>
      </c>
      <c r="X166"/>
      <c r="Y166"/>
    </row>
    <row r="167" spans="1:25" x14ac:dyDescent="0.25">
      <c r="A167" s="638"/>
      <c r="X167"/>
      <c r="Y167"/>
    </row>
    <row r="168" spans="1:25" x14ac:dyDescent="0.25">
      <c r="X168"/>
      <c r="Y168"/>
    </row>
    <row r="169" spans="1:25" x14ac:dyDescent="0.25">
      <c r="X169"/>
      <c r="Y169"/>
    </row>
    <row r="170" spans="1:25" x14ac:dyDescent="0.25">
      <c r="X170"/>
      <c r="Y170"/>
    </row>
    <row r="171" spans="1:25" x14ac:dyDescent="0.25">
      <c r="A171" s="639"/>
      <c r="X171"/>
      <c r="Y171"/>
    </row>
    <row r="172" spans="1:25" x14ac:dyDescent="0.25">
      <c r="A172" s="637"/>
      <c r="X172"/>
      <c r="Y172"/>
    </row>
    <row r="173" spans="1:25" x14ac:dyDescent="0.25">
      <c r="A173" s="658" t="s">
        <v>2571</v>
      </c>
      <c r="X173"/>
      <c r="Y173"/>
    </row>
    <row r="174" spans="1:25" x14ac:dyDescent="0.25">
      <c r="A174" s="637"/>
      <c r="X174"/>
      <c r="Y174"/>
    </row>
    <row r="175" spans="1:25" x14ac:dyDescent="0.25">
      <c r="A175" s="637"/>
      <c r="X175"/>
      <c r="Y175"/>
    </row>
    <row r="176" spans="1:25" x14ac:dyDescent="0.25">
      <c r="A176" s="637"/>
      <c r="X176"/>
      <c r="Y176"/>
    </row>
    <row r="177" spans="1:25" x14ac:dyDescent="0.25">
      <c r="A177" s="637"/>
      <c r="X177"/>
      <c r="Y177"/>
    </row>
    <row r="178" spans="1:25" x14ac:dyDescent="0.25">
      <c r="A178" s="647"/>
      <c r="X178"/>
      <c r="Y178"/>
    </row>
    <row r="179" spans="1:25" x14ac:dyDescent="0.25">
      <c r="A179" s="647"/>
      <c r="X179"/>
      <c r="Y179"/>
    </row>
    <row r="180" spans="1:25" x14ac:dyDescent="0.25">
      <c r="A180" s="637"/>
      <c r="X180"/>
      <c r="Y180"/>
    </row>
    <row r="181" spans="1:25" x14ac:dyDescent="0.25">
      <c r="A181" s="639"/>
      <c r="X181"/>
      <c r="Y181"/>
    </row>
    <row r="182" spans="1:25" x14ac:dyDescent="0.25">
      <c r="A182" s="639" t="s">
        <v>2571</v>
      </c>
      <c r="X182"/>
      <c r="Y182"/>
    </row>
    <row r="183" spans="1:25" x14ac:dyDescent="0.25">
      <c r="A183" s="639"/>
      <c r="X183"/>
      <c r="Y183"/>
    </row>
    <row r="184" spans="1:25" x14ac:dyDescent="0.25">
      <c r="A184" s="653"/>
      <c r="X184"/>
      <c r="Y184"/>
    </row>
    <row r="185" spans="1:25" x14ac:dyDescent="0.25">
      <c r="A185" s="653"/>
      <c r="X185"/>
      <c r="Y185"/>
    </row>
    <row r="186" spans="1:25" x14ac:dyDescent="0.25">
      <c r="A186" s="653"/>
      <c r="X186"/>
      <c r="Y186"/>
    </row>
    <row r="187" spans="1:25" x14ac:dyDescent="0.25">
      <c r="X187"/>
      <c r="Y187"/>
    </row>
    <row r="188" spans="1:25" x14ac:dyDescent="0.25">
      <c r="X188"/>
      <c r="Y188"/>
    </row>
    <row r="189" spans="1:25" x14ac:dyDescent="0.25">
      <c r="X189"/>
      <c r="Y189"/>
    </row>
    <row r="190" spans="1:25" x14ac:dyDescent="0.25">
      <c r="X190"/>
      <c r="Y190"/>
    </row>
    <row r="191" spans="1:25" x14ac:dyDescent="0.25">
      <c r="X191"/>
      <c r="Y191"/>
    </row>
    <row r="192" spans="1:25" x14ac:dyDescent="0.25">
      <c r="X192"/>
      <c r="Y192"/>
    </row>
    <row r="193" spans="24:25" x14ac:dyDescent="0.25">
      <c r="X193"/>
      <c r="Y193"/>
    </row>
    <row r="194" spans="24:25" x14ac:dyDescent="0.25">
      <c r="X194"/>
      <c r="Y194"/>
    </row>
  </sheetData>
  <sortState xmlns:xlrd2="http://schemas.microsoft.com/office/spreadsheetml/2017/richdata2" ref="X2:Y195">
    <sortCondition ref="X2:X195"/>
  </sortState>
  <conditionalFormatting sqref="O1:O1048576">
    <cfRule type="duplicateValues" dxfId="9" priority="1"/>
  </conditionalFormatting>
  <printOptions gridLines="1"/>
  <pageMargins left="0.7" right="0.7" top="0.75" bottom="0.75" header="0.3" footer="0.3"/>
  <pageSetup scale="68" fitToHeight="0" orientation="landscape" r:id="rId1"/>
  <headerFooter>
    <oddHeader>&amp;CSPECIFIC USE FEES, As of April 1, 2017</oddHeader>
    <oddFooter>&amp;C&amp;P</oddFooter>
  </headerFooter>
  <rowBreaks count="1" manualBreakCount="1">
    <brk id="15" min="12" max="2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8FAEB-74BD-47C2-9065-138528997A34}">
  <dimension ref="A1:AI335"/>
  <sheetViews>
    <sheetView workbookViewId="0"/>
  </sheetViews>
  <sheetFormatPr defaultRowHeight="15.75" x14ac:dyDescent="0.25"/>
  <cols>
    <col min="1" max="1" width="36.109375" bestFit="1" customWidth="1"/>
    <col min="2" max="2" width="15.6640625" customWidth="1"/>
    <col min="3" max="3" width="11.77734375" bestFit="1" customWidth="1"/>
    <col min="4" max="4" width="29.77734375" style="423" customWidth="1"/>
    <col min="5" max="5" width="28.6640625" bestFit="1" customWidth="1"/>
    <col min="6" max="9" width="8.88671875" style="444"/>
    <col min="10" max="10" width="11.44140625" style="444" bestFit="1" customWidth="1"/>
    <col min="11" max="11" width="8.88671875" style="444"/>
    <col min="12" max="12" width="10" style="432" bestFit="1" customWidth="1"/>
    <col min="14" max="14" width="37" bestFit="1" customWidth="1"/>
    <col min="15" max="15" width="15.33203125" bestFit="1" customWidth="1"/>
    <col min="16" max="18" width="15.21875" bestFit="1" customWidth="1"/>
    <col min="19" max="26" width="17.33203125" bestFit="1" customWidth="1"/>
    <col min="27" max="27" width="37" bestFit="1" customWidth="1"/>
    <col min="28" max="28" width="16.21875" bestFit="1" customWidth="1"/>
    <col min="29" max="29" width="8.77734375" bestFit="1" customWidth="1"/>
    <col min="30" max="30" width="7.6640625" bestFit="1" customWidth="1"/>
    <col min="31" max="31" width="13.77734375" bestFit="1" customWidth="1"/>
    <col min="32" max="32" width="17.33203125" bestFit="1" customWidth="1"/>
    <col min="33" max="33" width="6.5546875" bestFit="1" customWidth="1"/>
    <col min="34" max="34" width="12" bestFit="1" customWidth="1"/>
    <col min="35" max="36" width="11.77734375" bestFit="1" customWidth="1"/>
    <col min="37" max="38" width="20.33203125" bestFit="1" customWidth="1"/>
    <col min="39" max="48" width="15.109375" bestFit="1" customWidth="1"/>
    <col min="49" max="49" width="11.77734375" bestFit="1" customWidth="1"/>
  </cols>
  <sheetData>
    <row r="1" spans="1:35" x14ac:dyDescent="0.25">
      <c r="A1" s="420" t="s">
        <v>1003</v>
      </c>
      <c r="B1" s="420" t="s">
        <v>843</v>
      </c>
      <c r="C1" s="420" t="s">
        <v>1004</v>
      </c>
      <c r="D1" s="445" t="s">
        <v>2471</v>
      </c>
      <c r="E1" s="446" t="s">
        <v>2512</v>
      </c>
      <c r="F1" s="440" t="s">
        <v>2468</v>
      </c>
      <c r="G1" s="440" t="s">
        <v>2469</v>
      </c>
      <c r="H1" s="440" t="s">
        <v>2470</v>
      </c>
      <c r="I1" s="440" t="s">
        <v>746</v>
      </c>
      <c r="J1" s="440" t="s">
        <v>747</v>
      </c>
      <c r="K1" s="440" t="s">
        <v>763</v>
      </c>
      <c r="L1" s="441" t="s">
        <v>2510</v>
      </c>
      <c r="N1" s="343" t="s">
        <v>843</v>
      </c>
      <c r="O1" s="343" t="s">
        <v>1004</v>
      </c>
      <c r="P1" t="s">
        <v>2684</v>
      </c>
      <c r="Q1" t="s">
        <v>2685</v>
      </c>
      <c r="R1" t="s">
        <v>2686</v>
      </c>
      <c r="T1" t="s">
        <v>843</v>
      </c>
      <c r="U1" t="s">
        <v>1004</v>
      </c>
      <c r="V1" t="s">
        <v>2684</v>
      </c>
      <c r="W1" t="s">
        <v>2685</v>
      </c>
      <c r="X1" t="s">
        <v>2686</v>
      </c>
      <c r="Y1" t="s">
        <v>2510</v>
      </c>
      <c r="AA1" s="343" t="s">
        <v>2537</v>
      </c>
      <c r="AB1" s="343" t="s">
        <v>885</v>
      </c>
    </row>
    <row r="2" spans="1:35" x14ac:dyDescent="0.25">
      <c r="A2" s="439" t="s">
        <v>864</v>
      </c>
      <c r="B2" s="439" t="s">
        <v>1235</v>
      </c>
      <c r="C2" s="439" t="s">
        <v>751</v>
      </c>
      <c r="D2" s="408" t="s">
        <v>1034</v>
      </c>
      <c r="E2" s="419" t="s">
        <v>1034</v>
      </c>
      <c r="F2" s="442"/>
      <c r="G2" s="442">
        <v>1</v>
      </c>
      <c r="H2" s="442">
        <v>1</v>
      </c>
      <c r="I2" s="442">
        <v>2</v>
      </c>
      <c r="J2" s="786"/>
      <c r="K2" s="442">
        <v>4</v>
      </c>
      <c r="L2" s="443">
        <f t="shared" ref="L2:L65" si="0">AVERAGE(F2:I2)</f>
        <v>1.3333333333333333</v>
      </c>
      <c r="N2" t="s">
        <v>2526</v>
      </c>
      <c r="O2" t="s">
        <v>772</v>
      </c>
      <c r="P2" s="735">
        <v>25845</v>
      </c>
      <c r="Q2" s="735">
        <v>22635</v>
      </c>
      <c r="R2" s="735">
        <v>25317.833333333332</v>
      </c>
      <c r="T2" t="s">
        <v>2526</v>
      </c>
      <c r="U2" t="s">
        <v>772</v>
      </c>
      <c r="V2">
        <v>25845</v>
      </c>
      <c r="W2">
        <v>22635</v>
      </c>
      <c r="X2">
        <v>25317.833333333332</v>
      </c>
      <c r="Y2" s="785">
        <f>AVERAGE(V2:X2)</f>
        <v>24599.277777777777</v>
      </c>
      <c r="AA2" s="343" t="s">
        <v>831</v>
      </c>
      <c r="AB2" t="s">
        <v>772</v>
      </c>
      <c r="AC2" t="s">
        <v>774</v>
      </c>
      <c r="AD2" t="s">
        <v>795</v>
      </c>
      <c r="AE2" t="s">
        <v>751</v>
      </c>
      <c r="AF2" t="s">
        <v>780</v>
      </c>
      <c r="AG2" t="s">
        <v>789</v>
      </c>
      <c r="AH2" t="s">
        <v>2697</v>
      </c>
      <c r="AI2" t="s">
        <v>763</v>
      </c>
    </row>
    <row r="3" spans="1:35" x14ac:dyDescent="0.25">
      <c r="A3" s="439" t="s">
        <v>1072</v>
      </c>
      <c r="B3" s="439" t="s">
        <v>1202</v>
      </c>
      <c r="C3" s="439" t="s">
        <v>751</v>
      </c>
      <c r="D3" s="408" t="s">
        <v>1034</v>
      </c>
      <c r="E3" s="419" t="s">
        <v>1034</v>
      </c>
      <c r="F3" s="442">
        <v>41</v>
      </c>
      <c r="G3" s="442">
        <v>86</v>
      </c>
      <c r="H3" s="442">
        <v>122</v>
      </c>
      <c r="I3" s="442">
        <v>112</v>
      </c>
      <c r="J3" s="786"/>
      <c r="K3" s="442">
        <v>361</v>
      </c>
      <c r="L3" s="443">
        <f t="shared" si="0"/>
        <v>90.25</v>
      </c>
      <c r="N3" t="s">
        <v>2526</v>
      </c>
      <c r="O3" t="s">
        <v>774</v>
      </c>
      <c r="P3" s="735">
        <v>33</v>
      </c>
      <c r="Q3" s="735">
        <v>48</v>
      </c>
      <c r="R3" s="735">
        <v>6844.24</v>
      </c>
      <c r="T3" t="s">
        <v>2526</v>
      </c>
      <c r="U3" t="s">
        <v>774</v>
      </c>
      <c r="V3">
        <v>33</v>
      </c>
      <c r="W3">
        <v>48</v>
      </c>
      <c r="X3">
        <v>6844.24</v>
      </c>
      <c r="Y3" s="785">
        <f t="shared" ref="Y3:Y66" si="1">AVERAGE(V3:X3)</f>
        <v>2308.4133333333334</v>
      </c>
      <c r="AA3" s="344" t="s">
        <v>1235</v>
      </c>
      <c r="AB3" s="789">
        <v>1613.4444444444443</v>
      </c>
      <c r="AC3" s="789">
        <v>1</v>
      </c>
      <c r="AD3" s="789">
        <v>4.5</v>
      </c>
      <c r="AE3" s="789">
        <v>17577.555555555558</v>
      </c>
      <c r="AF3" s="789"/>
      <c r="AG3" s="789">
        <v>197</v>
      </c>
      <c r="AH3" s="789">
        <v>76</v>
      </c>
      <c r="AI3" s="789">
        <v>19469.500000000004</v>
      </c>
    </row>
    <row r="4" spans="1:35" x14ac:dyDescent="0.25">
      <c r="A4" s="439" t="s">
        <v>1105</v>
      </c>
      <c r="B4" s="439" t="s">
        <v>1202</v>
      </c>
      <c r="C4" s="439" t="s">
        <v>751</v>
      </c>
      <c r="D4" s="408" t="s">
        <v>1034</v>
      </c>
      <c r="E4" s="419" t="s">
        <v>1034</v>
      </c>
      <c r="F4" s="442"/>
      <c r="G4" s="442">
        <v>1</v>
      </c>
      <c r="H4" s="442">
        <v>1</v>
      </c>
      <c r="I4" s="442">
        <v>2</v>
      </c>
      <c r="J4" s="786"/>
      <c r="K4" s="442">
        <v>4</v>
      </c>
      <c r="L4" s="443">
        <f t="shared" si="0"/>
        <v>1.3333333333333333</v>
      </c>
      <c r="N4" t="s">
        <v>2526</v>
      </c>
      <c r="O4" t="s">
        <v>795</v>
      </c>
      <c r="P4" s="735">
        <v>14190</v>
      </c>
      <c r="Q4" s="735">
        <v>11889</v>
      </c>
      <c r="R4" s="735">
        <v>17997.500000000004</v>
      </c>
      <c r="T4" t="s">
        <v>2526</v>
      </c>
      <c r="U4" t="s">
        <v>795</v>
      </c>
      <c r="V4">
        <v>14190</v>
      </c>
      <c r="W4">
        <v>11889</v>
      </c>
      <c r="X4">
        <v>17997.500000000004</v>
      </c>
      <c r="Y4" s="785">
        <f t="shared" si="1"/>
        <v>14692.166666666666</v>
      </c>
      <c r="AA4" s="344" t="s">
        <v>2516</v>
      </c>
      <c r="AB4" s="789">
        <v>129</v>
      </c>
      <c r="AC4" s="789">
        <v>80.5</v>
      </c>
      <c r="AD4" s="789"/>
      <c r="AE4" s="789">
        <v>289.90999999999997</v>
      </c>
      <c r="AF4" s="789">
        <v>88</v>
      </c>
      <c r="AG4" s="789"/>
      <c r="AH4" s="789">
        <v>650</v>
      </c>
      <c r="AI4" s="789">
        <v>1237.4099999999999</v>
      </c>
    </row>
    <row r="5" spans="1:35" x14ac:dyDescent="0.25">
      <c r="A5" s="439" t="s">
        <v>1072</v>
      </c>
      <c r="B5" s="439" t="s">
        <v>1202</v>
      </c>
      <c r="C5" s="439" t="s">
        <v>751</v>
      </c>
      <c r="D5" s="408" t="s">
        <v>1034</v>
      </c>
      <c r="E5" s="419" t="s">
        <v>1074</v>
      </c>
      <c r="F5" s="442">
        <v>231</v>
      </c>
      <c r="G5" s="442">
        <v>136</v>
      </c>
      <c r="H5" s="442">
        <v>233</v>
      </c>
      <c r="I5" s="442">
        <v>712</v>
      </c>
      <c r="J5" s="786"/>
      <c r="K5" s="442">
        <v>1312</v>
      </c>
      <c r="L5" s="443">
        <f t="shared" si="0"/>
        <v>328</v>
      </c>
      <c r="N5" t="s">
        <v>2526</v>
      </c>
      <c r="O5" t="s">
        <v>751</v>
      </c>
      <c r="P5" s="735">
        <v>835</v>
      </c>
      <c r="Q5" s="735">
        <v>785</v>
      </c>
      <c r="R5" s="735">
        <v>478</v>
      </c>
      <c r="T5" t="s">
        <v>2526</v>
      </c>
      <c r="U5" t="s">
        <v>751</v>
      </c>
      <c r="V5">
        <v>835</v>
      </c>
      <c r="W5">
        <v>785</v>
      </c>
      <c r="X5">
        <v>478</v>
      </c>
      <c r="Y5" s="785">
        <f t="shared" si="1"/>
        <v>699.33333333333337</v>
      </c>
      <c r="AA5" s="344" t="s">
        <v>3540</v>
      </c>
      <c r="AB5" s="789">
        <v>3723.3000000000006</v>
      </c>
      <c r="AC5" s="789"/>
      <c r="AD5" s="789"/>
      <c r="AE5" s="789"/>
      <c r="AF5" s="789"/>
      <c r="AG5" s="789"/>
      <c r="AH5" s="789"/>
      <c r="AI5" s="789">
        <v>3723.3000000000006</v>
      </c>
    </row>
    <row r="6" spans="1:35" x14ac:dyDescent="0.25">
      <c r="A6" s="439" t="s">
        <v>1088</v>
      </c>
      <c r="B6" s="439" t="s">
        <v>1209</v>
      </c>
      <c r="C6" s="439" t="s">
        <v>751</v>
      </c>
      <c r="D6" s="408" t="s">
        <v>1034</v>
      </c>
      <c r="E6" s="419" t="s">
        <v>1034</v>
      </c>
      <c r="F6" s="442">
        <v>39</v>
      </c>
      <c r="G6" s="442">
        <v>59</v>
      </c>
      <c r="H6" s="442">
        <v>56</v>
      </c>
      <c r="I6" s="442">
        <v>69</v>
      </c>
      <c r="J6" s="786"/>
      <c r="K6" s="442">
        <v>223</v>
      </c>
      <c r="L6" s="443">
        <f t="shared" si="0"/>
        <v>55.75</v>
      </c>
      <c r="N6" t="s">
        <v>2526</v>
      </c>
      <c r="O6" t="s">
        <v>2697</v>
      </c>
      <c r="P6" s="735"/>
      <c r="Q6" s="735"/>
      <c r="R6" s="735">
        <v>8821</v>
      </c>
      <c r="T6" t="s">
        <v>2526</v>
      </c>
      <c r="U6" t="s">
        <v>2697</v>
      </c>
      <c r="X6">
        <v>8821</v>
      </c>
      <c r="Y6" s="785">
        <f t="shared" si="1"/>
        <v>8821</v>
      </c>
      <c r="AA6" s="344" t="s">
        <v>2517</v>
      </c>
      <c r="AB6" s="789">
        <v>90.066666666666663</v>
      </c>
      <c r="AC6" s="789">
        <v>1</v>
      </c>
      <c r="AD6" s="789"/>
      <c r="AE6" s="789">
        <v>465.5</v>
      </c>
      <c r="AF6" s="789">
        <v>5442.2</v>
      </c>
      <c r="AG6" s="789"/>
      <c r="AH6" s="789">
        <v>134</v>
      </c>
      <c r="AI6" s="789">
        <v>6132.7666666666664</v>
      </c>
    </row>
    <row r="7" spans="1:35" x14ac:dyDescent="0.25">
      <c r="A7" s="439" t="s">
        <v>1088</v>
      </c>
      <c r="B7" s="439" t="s">
        <v>1209</v>
      </c>
      <c r="C7" s="439" t="s">
        <v>751</v>
      </c>
      <c r="D7" s="408" t="s">
        <v>1034</v>
      </c>
      <c r="E7" s="419" t="s">
        <v>1074</v>
      </c>
      <c r="F7" s="442">
        <v>92</v>
      </c>
      <c r="G7" s="442">
        <v>182</v>
      </c>
      <c r="H7" s="442">
        <v>248</v>
      </c>
      <c r="I7" s="442">
        <v>24</v>
      </c>
      <c r="J7" s="786"/>
      <c r="K7" s="442">
        <v>546</v>
      </c>
      <c r="L7" s="443">
        <f t="shared" si="0"/>
        <v>136.5</v>
      </c>
      <c r="N7" t="s">
        <v>1235</v>
      </c>
      <c r="O7" t="s">
        <v>772</v>
      </c>
      <c r="P7" s="735">
        <v>189</v>
      </c>
      <c r="Q7" s="735">
        <v>4593</v>
      </c>
      <c r="R7" s="735">
        <v>58.333333333333336</v>
      </c>
      <c r="T7" t="s">
        <v>1235</v>
      </c>
      <c r="U7" t="s">
        <v>772</v>
      </c>
      <c r="V7">
        <v>189</v>
      </c>
      <c r="W7">
        <v>4593</v>
      </c>
      <c r="X7">
        <v>58.333333333333336</v>
      </c>
      <c r="Y7" s="785">
        <f t="shared" si="1"/>
        <v>1613.4444444444443</v>
      </c>
      <c r="AA7" s="344" t="s">
        <v>2523</v>
      </c>
      <c r="AB7" s="789">
        <v>13949.643888888888</v>
      </c>
      <c r="AC7" s="789">
        <v>7690.4000000000005</v>
      </c>
      <c r="AD7" s="789"/>
      <c r="AE7" s="789">
        <v>105</v>
      </c>
      <c r="AF7" s="789"/>
      <c r="AG7" s="789"/>
      <c r="AH7" s="789">
        <v>639</v>
      </c>
      <c r="AI7" s="789">
        <v>22384.043888888889</v>
      </c>
    </row>
    <row r="8" spans="1:35" ht="30" x14ac:dyDescent="0.25">
      <c r="A8" s="439" t="s">
        <v>864</v>
      </c>
      <c r="B8" s="439" t="s">
        <v>1235</v>
      </c>
      <c r="C8" s="439" t="s">
        <v>751</v>
      </c>
      <c r="D8" s="408" t="s">
        <v>1177</v>
      </c>
      <c r="E8" s="419" t="s">
        <v>1025</v>
      </c>
      <c r="F8" s="442">
        <v>23</v>
      </c>
      <c r="G8" s="442">
        <v>26</v>
      </c>
      <c r="H8" s="442">
        <v>49</v>
      </c>
      <c r="I8" s="442">
        <v>40</v>
      </c>
      <c r="J8" s="786"/>
      <c r="K8" s="442">
        <v>138</v>
      </c>
      <c r="L8" s="443">
        <f t="shared" si="0"/>
        <v>34.5</v>
      </c>
      <c r="N8" t="s">
        <v>1235</v>
      </c>
      <c r="O8" t="s">
        <v>774</v>
      </c>
      <c r="P8" s="735"/>
      <c r="Q8" s="735">
        <v>1</v>
      </c>
      <c r="R8" s="735"/>
      <c r="T8" t="s">
        <v>1235</v>
      </c>
      <c r="U8" t="s">
        <v>774</v>
      </c>
      <c r="W8">
        <v>1</v>
      </c>
      <c r="Y8" s="785">
        <f t="shared" si="1"/>
        <v>1</v>
      </c>
      <c r="AA8" s="344" t="s">
        <v>2524</v>
      </c>
      <c r="AB8" s="789">
        <v>17484.889444444445</v>
      </c>
      <c r="AC8" s="789">
        <v>16462.996666666666</v>
      </c>
      <c r="AD8" s="789"/>
      <c r="AE8" s="789">
        <v>132.79999999999998</v>
      </c>
      <c r="AF8" s="789"/>
      <c r="AG8" s="789"/>
      <c r="AH8" s="789">
        <v>854</v>
      </c>
      <c r="AI8" s="789">
        <v>34934.686111111114</v>
      </c>
    </row>
    <row r="9" spans="1:35" ht="30" x14ac:dyDescent="0.25">
      <c r="A9" s="439" t="s">
        <v>1105</v>
      </c>
      <c r="B9" s="439" t="s">
        <v>1235</v>
      </c>
      <c r="C9" s="439" t="s">
        <v>751</v>
      </c>
      <c r="D9" s="408" t="s">
        <v>1177</v>
      </c>
      <c r="E9" s="419" t="s">
        <v>1025</v>
      </c>
      <c r="F9" s="442">
        <v>9</v>
      </c>
      <c r="G9" s="442">
        <v>21</v>
      </c>
      <c r="H9" s="442">
        <v>41</v>
      </c>
      <c r="I9" s="442">
        <v>30</v>
      </c>
      <c r="J9" s="786"/>
      <c r="K9" s="442">
        <v>101</v>
      </c>
      <c r="L9" s="443">
        <f t="shared" si="0"/>
        <v>25.25</v>
      </c>
      <c r="N9" t="s">
        <v>1235</v>
      </c>
      <c r="O9" t="s">
        <v>795</v>
      </c>
      <c r="P9" s="735">
        <v>3</v>
      </c>
      <c r="Q9" s="735">
        <v>6</v>
      </c>
      <c r="R9" s="735"/>
      <c r="T9" t="s">
        <v>1235</v>
      </c>
      <c r="U9" t="s">
        <v>795</v>
      </c>
      <c r="V9">
        <v>3</v>
      </c>
      <c r="W9">
        <v>6</v>
      </c>
      <c r="Y9" s="785">
        <f t="shared" si="1"/>
        <v>4.5</v>
      </c>
      <c r="AA9" s="344" t="s">
        <v>2518</v>
      </c>
      <c r="AB9" s="789">
        <v>22766.305555555551</v>
      </c>
      <c r="AC9" s="789">
        <v>8</v>
      </c>
      <c r="AD9" s="789"/>
      <c r="AE9" s="789">
        <v>9</v>
      </c>
      <c r="AF9" s="789">
        <v>99</v>
      </c>
      <c r="AG9" s="789"/>
      <c r="AH9" s="789">
        <v>5342</v>
      </c>
      <c r="AI9" s="789">
        <v>28224.305555555551</v>
      </c>
    </row>
    <row r="10" spans="1:35" ht="30" x14ac:dyDescent="0.25">
      <c r="A10" s="439" t="s">
        <v>864</v>
      </c>
      <c r="B10" s="439" t="s">
        <v>1235</v>
      </c>
      <c r="C10" s="439" t="s">
        <v>751</v>
      </c>
      <c r="D10" s="408" t="s">
        <v>1177</v>
      </c>
      <c r="E10" s="419" t="s">
        <v>1029</v>
      </c>
      <c r="F10" s="442">
        <v>3</v>
      </c>
      <c r="G10" s="442">
        <v>12</v>
      </c>
      <c r="H10" s="442">
        <v>37</v>
      </c>
      <c r="I10" s="442">
        <v>26</v>
      </c>
      <c r="J10" s="786"/>
      <c r="K10" s="442">
        <v>78</v>
      </c>
      <c r="L10" s="443">
        <f t="shared" si="0"/>
        <v>19.5</v>
      </c>
      <c r="N10" t="s">
        <v>1235</v>
      </c>
      <c r="O10" t="s">
        <v>789</v>
      </c>
      <c r="P10" s="735">
        <v>3</v>
      </c>
      <c r="Q10" s="735">
        <v>84</v>
      </c>
      <c r="R10" s="735">
        <v>504</v>
      </c>
      <c r="T10" t="s">
        <v>1235</v>
      </c>
      <c r="U10" t="s">
        <v>789</v>
      </c>
      <c r="V10">
        <v>3</v>
      </c>
      <c r="W10">
        <v>84</v>
      </c>
      <c r="X10">
        <v>504</v>
      </c>
      <c r="Y10" s="785">
        <f t="shared" si="1"/>
        <v>197</v>
      </c>
      <c r="AA10" s="344" t="s">
        <v>2519</v>
      </c>
      <c r="AB10" s="789">
        <v>294</v>
      </c>
      <c r="AC10" s="789">
        <v>94</v>
      </c>
      <c r="AD10" s="789"/>
      <c r="AE10" s="789">
        <v>17</v>
      </c>
      <c r="AF10" s="789">
        <v>7057.9090909090919</v>
      </c>
      <c r="AG10" s="789"/>
      <c r="AH10" s="789">
        <v>80</v>
      </c>
      <c r="AI10" s="789">
        <v>7542.9090909090919</v>
      </c>
    </row>
    <row r="11" spans="1:35" ht="30" x14ac:dyDescent="0.25">
      <c r="A11" s="439" t="s">
        <v>864</v>
      </c>
      <c r="B11" s="439" t="s">
        <v>1235</v>
      </c>
      <c r="C11" s="439" t="s">
        <v>751</v>
      </c>
      <c r="D11" s="408" t="s">
        <v>1177</v>
      </c>
      <c r="E11" s="419" t="s">
        <v>1035</v>
      </c>
      <c r="F11" s="442"/>
      <c r="G11" s="442">
        <v>1</v>
      </c>
      <c r="H11" s="442">
        <v>1</v>
      </c>
      <c r="I11" s="442"/>
      <c r="J11" s="786"/>
      <c r="K11" s="442">
        <v>2</v>
      </c>
      <c r="L11" s="443">
        <f t="shared" si="0"/>
        <v>1</v>
      </c>
      <c r="N11" t="s">
        <v>1235</v>
      </c>
      <c r="O11" t="s">
        <v>751</v>
      </c>
      <c r="P11" s="735">
        <v>194</v>
      </c>
      <c r="Q11" s="735">
        <v>190</v>
      </c>
      <c r="R11" s="735">
        <v>52348.666666666672</v>
      </c>
      <c r="T11" t="s">
        <v>1235</v>
      </c>
      <c r="U11" t="s">
        <v>751</v>
      </c>
      <c r="V11">
        <v>194</v>
      </c>
      <c r="W11">
        <v>190</v>
      </c>
      <c r="X11">
        <v>52348.666666666672</v>
      </c>
      <c r="Y11" s="785">
        <f t="shared" si="1"/>
        <v>17577.555555555558</v>
      </c>
      <c r="AA11" s="344" t="s">
        <v>2526</v>
      </c>
      <c r="AB11" s="789">
        <v>24599.277777777777</v>
      </c>
      <c r="AC11" s="789">
        <v>2308.4133333333334</v>
      </c>
      <c r="AD11" s="789">
        <v>14692.166666666666</v>
      </c>
      <c r="AE11" s="789">
        <v>699.33333333333337</v>
      </c>
      <c r="AF11" s="789"/>
      <c r="AG11" s="789"/>
      <c r="AH11" s="789">
        <v>8821</v>
      </c>
      <c r="AI11" s="789">
        <v>51120.191111111111</v>
      </c>
    </row>
    <row r="12" spans="1:35" ht="30" x14ac:dyDescent="0.25">
      <c r="A12" s="439" t="s">
        <v>1014</v>
      </c>
      <c r="B12" s="439" t="s">
        <v>2516</v>
      </c>
      <c r="C12" s="439" t="s">
        <v>751</v>
      </c>
      <c r="D12" s="408" t="s">
        <v>1177</v>
      </c>
      <c r="E12" s="419" t="s">
        <v>1020</v>
      </c>
      <c r="F12" s="442">
        <v>2</v>
      </c>
      <c r="G12" s="442"/>
      <c r="H12" s="442"/>
      <c r="I12" s="442"/>
      <c r="J12" s="786"/>
      <c r="K12" s="442">
        <v>2</v>
      </c>
      <c r="L12" s="443">
        <f t="shared" si="0"/>
        <v>2</v>
      </c>
      <c r="N12" t="s">
        <v>1235</v>
      </c>
      <c r="O12" t="s">
        <v>2697</v>
      </c>
      <c r="P12" s="735"/>
      <c r="Q12" s="735"/>
      <c r="R12" s="735">
        <v>76</v>
      </c>
      <c r="T12" t="s">
        <v>1235</v>
      </c>
      <c r="U12" t="s">
        <v>2697</v>
      </c>
      <c r="X12">
        <v>76</v>
      </c>
      <c r="Y12" s="785">
        <f t="shared" si="1"/>
        <v>76</v>
      </c>
      <c r="AA12" s="344" t="s">
        <v>1202</v>
      </c>
      <c r="AB12" s="789">
        <v>77733.316666666666</v>
      </c>
      <c r="AC12" s="789">
        <v>8197.0166666666664</v>
      </c>
      <c r="AD12" s="789">
        <v>35508.633333333324</v>
      </c>
      <c r="AE12" s="789">
        <v>2009.7121212121212</v>
      </c>
      <c r="AF12" s="789"/>
      <c r="AG12" s="789"/>
      <c r="AH12" s="789"/>
      <c r="AI12" s="789">
        <v>123448.67878787877</v>
      </c>
    </row>
    <row r="13" spans="1:35" ht="30" x14ac:dyDescent="0.25">
      <c r="A13" s="439" t="s">
        <v>781</v>
      </c>
      <c r="B13" s="439" t="s">
        <v>2517</v>
      </c>
      <c r="C13" s="439" t="s">
        <v>751</v>
      </c>
      <c r="D13" s="408" t="s">
        <v>1177</v>
      </c>
      <c r="E13" s="419" t="s">
        <v>1020</v>
      </c>
      <c r="F13" s="442"/>
      <c r="G13" s="442"/>
      <c r="H13" s="442"/>
      <c r="I13" s="442">
        <v>4</v>
      </c>
      <c r="J13" s="786"/>
      <c r="K13" s="442">
        <v>4</v>
      </c>
      <c r="L13" s="443">
        <f t="shared" si="0"/>
        <v>4</v>
      </c>
      <c r="N13" t="s">
        <v>2516</v>
      </c>
      <c r="O13" t="s">
        <v>772</v>
      </c>
      <c r="P13" s="735">
        <v>67</v>
      </c>
      <c r="Q13" s="735">
        <v>70</v>
      </c>
      <c r="R13" s="735">
        <v>250</v>
      </c>
      <c r="T13" t="s">
        <v>2516</v>
      </c>
      <c r="U13" t="s">
        <v>772</v>
      </c>
      <c r="V13">
        <v>67</v>
      </c>
      <c r="W13">
        <v>70</v>
      </c>
      <c r="X13">
        <v>250</v>
      </c>
      <c r="Y13" s="785">
        <f t="shared" si="1"/>
        <v>129</v>
      </c>
      <c r="AA13" s="344" t="s">
        <v>1206</v>
      </c>
      <c r="AB13" s="789">
        <v>62.666666666666664</v>
      </c>
      <c r="AC13" s="789">
        <v>44</v>
      </c>
      <c r="AD13" s="789"/>
      <c r="AE13" s="789">
        <v>9</v>
      </c>
      <c r="AF13" s="789"/>
      <c r="AG13" s="789"/>
      <c r="AH13" s="789">
        <v>2</v>
      </c>
      <c r="AI13" s="789">
        <v>117.66666666666666</v>
      </c>
    </row>
    <row r="14" spans="1:35" ht="30" x14ac:dyDescent="0.25">
      <c r="A14" s="439" t="s">
        <v>782</v>
      </c>
      <c r="B14" s="439" t="s">
        <v>2523</v>
      </c>
      <c r="C14" s="439" t="s">
        <v>751</v>
      </c>
      <c r="D14" s="408" t="s">
        <v>1177</v>
      </c>
      <c r="E14" s="419" t="s">
        <v>1020</v>
      </c>
      <c r="F14" s="442"/>
      <c r="G14" s="442">
        <v>22</v>
      </c>
      <c r="H14" s="442">
        <v>36</v>
      </c>
      <c r="I14" s="442">
        <v>54</v>
      </c>
      <c r="J14" s="786"/>
      <c r="K14" s="442">
        <v>112</v>
      </c>
      <c r="L14" s="443">
        <f t="shared" si="0"/>
        <v>37.333333333333336</v>
      </c>
      <c r="N14" t="s">
        <v>2516</v>
      </c>
      <c r="O14" t="s">
        <v>774</v>
      </c>
      <c r="P14" s="735"/>
      <c r="Q14" s="735"/>
      <c r="R14" s="735">
        <v>80.5</v>
      </c>
      <c r="T14" t="s">
        <v>2516</v>
      </c>
      <c r="U14" t="s">
        <v>774</v>
      </c>
      <c r="X14">
        <v>80.5</v>
      </c>
      <c r="Y14" s="785">
        <f t="shared" si="1"/>
        <v>80.5</v>
      </c>
      <c r="AA14" s="344" t="s">
        <v>1209</v>
      </c>
      <c r="AB14" s="789">
        <v>6539.9466666666667</v>
      </c>
      <c r="AC14" s="789">
        <v>1464.8666666666668</v>
      </c>
      <c r="AD14" s="789"/>
      <c r="AE14" s="789">
        <v>255</v>
      </c>
      <c r="AF14" s="789"/>
      <c r="AG14" s="789">
        <v>2752</v>
      </c>
      <c r="AH14" s="789">
        <v>1864.5</v>
      </c>
      <c r="AI14" s="789">
        <v>12876.313333333334</v>
      </c>
    </row>
    <row r="15" spans="1:35" ht="30" x14ac:dyDescent="0.25">
      <c r="A15" s="439" t="s">
        <v>782</v>
      </c>
      <c r="B15" s="439" t="s">
        <v>2523</v>
      </c>
      <c r="C15" s="439" t="s">
        <v>751</v>
      </c>
      <c r="D15" s="408" t="s">
        <v>1177</v>
      </c>
      <c r="E15" s="419" t="s">
        <v>1025</v>
      </c>
      <c r="F15" s="442"/>
      <c r="G15" s="442">
        <v>6</v>
      </c>
      <c r="H15" s="442">
        <v>7</v>
      </c>
      <c r="I15" s="442">
        <v>8</v>
      </c>
      <c r="J15" s="786"/>
      <c r="K15" s="442">
        <v>21</v>
      </c>
      <c r="L15" s="443">
        <f t="shared" si="0"/>
        <v>7</v>
      </c>
      <c r="N15" t="s">
        <v>2516</v>
      </c>
      <c r="O15" t="s">
        <v>751</v>
      </c>
      <c r="P15" s="735"/>
      <c r="Q15" s="735"/>
      <c r="R15" s="735">
        <v>289.90999999999997</v>
      </c>
      <c r="T15" t="s">
        <v>2516</v>
      </c>
      <c r="U15" t="s">
        <v>751</v>
      </c>
      <c r="X15">
        <v>289.90999999999997</v>
      </c>
      <c r="Y15" s="785">
        <f t="shared" si="1"/>
        <v>289.90999999999997</v>
      </c>
      <c r="AA15" s="344" t="s">
        <v>111</v>
      </c>
      <c r="AB15" s="789">
        <v>469.34722222222223</v>
      </c>
      <c r="AC15" s="789">
        <v>78</v>
      </c>
      <c r="AD15" s="789"/>
      <c r="AE15" s="789">
        <v>35.666666666666664</v>
      </c>
      <c r="AF15" s="789"/>
      <c r="AG15" s="789"/>
      <c r="AH15" s="789">
        <v>3</v>
      </c>
      <c r="AI15" s="789">
        <v>586.0138888888888</v>
      </c>
    </row>
    <row r="16" spans="1:35" ht="30" x14ac:dyDescent="0.25">
      <c r="A16" s="439" t="s">
        <v>782</v>
      </c>
      <c r="B16" s="439" t="s">
        <v>2523</v>
      </c>
      <c r="C16" s="439" t="s">
        <v>751</v>
      </c>
      <c r="D16" s="408" t="s">
        <v>1177</v>
      </c>
      <c r="E16" s="419" t="s">
        <v>1029</v>
      </c>
      <c r="F16" s="442"/>
      <c r="G16" s="442">
        <v>5</v>
      </c>
      <c r="H16" s="442">
        <v>3</v>
      </c>
      <c r="I16" s="442">
        <v>7</v>
      </c>
      <c r="J16" s="786"/>
      <c r="K16" s="442">
        <v>15</v>
      </c>
      <c r="L16" s="443">
        <f t="shared" si="0"/>
        <v>5</v>
      </c>
      <c r="N16" t="s">
        <v>2516</v>
      </c>
      <c r="O16" t="s">
        <v>2697</v>
      </c>
      <c r="P16" s="735"/>
      <c r="Q16" s="735"/>
      <c r="R16" s="735">
        <v>650</v>
      </c>
      <c r="T16" t="s">
        <v>2516</v>
      </c>
      <c r="U16" t="s">
        <v>2697</v>
      </c>
      <c r="X16">
        <v>650</v>
      </c>
      <c r="Y16" s="785">
        <f t="shared" si="1"/>
        <v>650</v>
      </c>
      <c r="AA16" s="344" t="s">
        <v>3512</v>
      </c>
      <c r="AB16" s="789">
        <v>65.2</v>
      </c>
      <c r="AC16" s="789"/>
      <c r="AD16" s="789"/>
      <c r="AE16" s="789"/>
      <c r="AF16" s="789"/>
      <c r="AG16" s="789"/>
      <c r="AH16" s="789"/>
      <c r="AI16" s="789">
        <v>65.2</v>
      </c>
    </row>
    <row r="17" spans="1:35" ht="30" x14ac:dyDescent="0.25">
      <c r="A17" s="439" t="s">
        <v>782</v>
      </c>
      <c r="B17" s="439" t="s">
        <v>2523</v>
      </c>
      <c r="C17" s="439" t="s">
        <v>751</v>
      </c>
      <c r="D17" s="408" t="s">
        <v>1177</v>
      </c>
      <c r="E17" s="419" t="s">
        <v>1043</v>
      </c>
      <c r="F17" s="442">
        <v>0</v>
      </c>
      <c r="G17" s="442"/>
      <c r="H17" s="442"/>
      <c r="I17" s="442"/>
      <c r="J17" s="786"/>
      <c r="K17" s="442">
        <v>0</v>
      </c>
      <c r="L17" s="443">
        <f t="shared" si="0"/>
        <v>0</v>
      </c>
      <c r="N17" t="s">
        <v>2516</v>
      </c>
      <c r="O17" t="s">
        <v>780</v>
      </c>
      <c r="P17" s="735"/>
      <c r="Q17" s="735"/>
      <c r="R17" s="735">
        <v>88</v>
      </c>
      <c r="T17" t="s">
        <v>2516</v>
      </c>
      <c r="U17" t="s">
        <v>780</v>
      </c>
      <c r="X17">
        <v>88</v>
      </c>
      <c r="Y17" s="785">
        <f t="shared" si="1"/>
        <v>88</v>
      </c>
      <c r="AA17" s="344" t="s">
        <v>1217</v>
      </c>
      <c r="AB17" s="789">
        <v>62517.486060606061</v>
      </c>
      <c r="AC17" s="789">
        <v>1051.2666666666667</v>
      </c>
      <c r="AD17" s="789">
        <v>14233.540000000006</v>
      </c>
      <c r="AE17" s="789">
        <v>1695.3333333333333</v>
      </c>
      <c r="AF17" s="789"/>
      <c r="AG17" s="789"/>
      <c r="AH17" s="789"/>
      <c r="AI17" s="789">
        <v>79497.626060606068</v>
      </c>
    </row>
    <row r="18" spans="1:35" ht="30" x14ac:dyDescent="0.25">
      <c r="A18" s="439" t="s">
        <v>1055</v>
      </c>
      <c r="B18" s="439" t="s">
        <v>2524</v>
      </c>
      <c r="C18" s="439" t="s">
        <v>751</v>
      </c>
      <c r="D18" s="408" t="s">
        <v>1177</v>
      </c>
      <c r="E18" s="419" t="s">
        <v>1020</v>
      </c>
      <c r="F18" s="442">
        <v>9</v>
      </c>
      <c r="G18" s="442">
        <v>112</v>
      </c>
      <c r="H18" s="442">
        <v>140</v>
      </c>
      <c r="I18" s="442">
        <v>38</v>
      </c>
      <c r="J18" s="786"/>
      <c r="K18" s="442">
        <v>299</v>
      </c>
      <c r="L18" s="443">
        <f t="shared" si="0"/>
        <v>74.75</v>
      </c>
      <c r="N18" t="s">
        <v>2523</v>
      </c>
      <c r="O18" t="s">
        <v>772</v>
      </c>
      <c r="P18" s="735">
        <v>17314</v>
      </c>
      <c r="Q18" s="735">
        <v>10626</v>
      </c>
      <c r="R18" s="735">
        <v>13908.931666666664</v>
      </c>
      <c r="T18" t="s">
        <v>2523</v>
      </c>
      <c r="U18" t="s">
        <v>772</v>
      </c>
      <c r="V18">
        <v>17314</v>
      </c>
      <c r="W18">
        <v>10626</v>
      </c>
      <c r="X18">
        <v>13908.931666666664</v>
      </c>
      <c r="Y18" s="785">
        <f t="shared" si="1"/>
        <v>13949.643888888888</v>
      </c>
      <c r="AA18" s="344" t="s">
        <v>809</v>
      </c>
      <c r="AB18" s="789"/>
      <c r="AC18" s="789"/>
      <c r="AD18" s="789"/>
      <c r="AE18" s="789">
        <v>1</v>
      </c>
      <c r="AF18" s="789">
        <v>42.6</v>
      </c>
      <c r="AG18" s="789"/>
      <c r="AH18" s="789"/>
      <c r="AI18" s="789">
        <v>43.6</v>
      </c>
    </row>
    <row r="19" spans="1:35" ht="30" x14ac:dyDescent="0.25">
      <c r="A19" s="439" t="s">
        <v>1055</v>
      </c>
      <c r="B19" s="439" t="s">
        <v>2524</v>
      </c>
      <c r="C19" s="439" t="s">
        <v>751</v>
      </c>
      <c r="D19" s="408" t="s">
        <v>1177</v>
      </c>
      <c r="E19" s="419" t="s">
        <v>1025</v>
      </c>
      <c r="F19" s="442">
        <v>1</v>
      </c>
      <c r="G19" s="442">
        <v>12</v>
      </c>
      <c r="H19" s="442">
        <v>17</v>
      </c>
      <c r="I19" s="442">
        <v>20</v>
      </c>
      <c r="J19" s="786"/>
      <c r="K19" s="442">
        <v>50</v>
      </c>
      <c r="L19" s="443">
        <f t="shared" si="0"/>
        <v>12.5</v>
      </c>
      <c r="N19" t="s">
        <v>2523</v>
      </c>
      <c r="O19" t="s">
        <v>774</v>
      </c>
      <c r="P19" s="735">
        <v>2</v>
      </c>
      <c r="Q19" s="735">
        <v>5</v>
      </c>
      <c r="R19" s="735">
        <v>23064.2</v>
      </c>
      <c r="T19" t="s">
        <v>2523</v>
      </c>
      <c r="U19" t="s">
        <v>774</v>
      </c>
      <c r="V19">
        <v>2</v>
      </c>
      <c r="W19">
        <v>5</v>
      </c>
      <c r="X19">
        <v>23064.2</v>
      </c>
      <c r="Y19" s="785">
        <f t="shared" si="1"/>
        <v>7690.4000000000005</v>
      </c>
      <c r="AA19" s="344" t="s">
        <v>2520</v>
      </c>
      <c r="AB19" s="789">
        <v>19314.149999999998</v>
      </c>
      <c r="AC19" s="789"/>
      <c r="AD19" s="789"/>
      <c r="AE19" s="789">
        <v>168.16</v>
      </c>
      <c r="AF19" s="789">
        <v>5498.4000000000015</v>
      </c>
      <c r="AG19" s="789"/>
      <c r="AH19" s="789">
        <v>66</v>
      </c>
      <c r="AI19" s="789">
        <v>25046.71</v>
      </c>
    </row>
    <row r="20" spans="1:35" ht="30" x14ac:dyDescent="0.25">
      <c r="A20" s="439" t="s">
        <v>1055</v>
      </c>
      <c r="B20" s="439" t="s">
        <v>2524</v>
      </c>
      <c r="C20" s="439" t="s">
        <v>751</v>
      </c>
      <c r="D20" s="408" t="s">
        <v>1177</v>
      </c>
      <c r="E20" s="419" t="s">
        <v>1029</v>
      </c>
      <c r="F20" s="442"/>
      <c r="G20" s="442">
        <v>5</v>
      </c>
      <c r="H20" s="442">
        <v>7</v>
      </c>
      <c r="I20" s="442">
        <v>6</v>
      </c>
      <c r="J20" s="786"/>
      <c r="K20" s="442">
        <v>18</v>
      </c>
      <c r="L20" s="443">
        <f t="shared" si="0"/>
        <v>6</v>
      </c>
      <c r="N20" t="s">
        <v>2523</v>
      </c>
      <c r="O20" t="s">
        <v>751</v>
      </c>
      <c r="P20" s="735">
        <v>54</v>
      </c>
      <c r="Q20" s="735">
        <v>69</v>
      </c>
      <c r="R20" s="735">
        <v>192</v>
      </c>
      <c r="T20" t="s">
        <v>2523</v>
      </c>
      <c r="U20" t="s">
        <v>751</v>
      </c>
      <c r="V20">
        <v>54</v>
      </c>
      <c r="W20">
        <v>69</v>
      </c>
      <c r="X20">
        <v>192</v>
      </c>
      <c r="Y20" s="785">
        <f t="shared" si="1"/>
        <v>105</v>
      </c>
      <c r="AA20" s="344" t="s">
        <v>763</v>
      </c>
      <c r="AB20" s="789">
        <v>251352.04106060602</v>
      </c>
      <c r="AC20" s="789">
        <v>37481.460000000006</v>
      </c>
      <c r="AD20" s="789">
        <v>64438.84</v>
      </c>
      <c r="AE20" s="789">
        <v>23469.97101010101</v>
      </c>
      <c r="AF20" s="789">
        <v>18228.109090909093</v>
      </c>
      <c r="AG20" s="789">
        <v>2949</v>
      </c>
      <c r="AH20" s="789">
        <v>18531.5</v>
      </c>
      <c r="AI20" s="789">
        <v>416450.92116161616</v>
      </c>
    </row>
    <row r="21" spans="1:35" ht="30" x14ac:dyDescent="0.25">
      <c r="A21" s="439" t="s">
        <v>1055</v>
      </c>
      <c r="B21" s="439" t="s">
        <v>2524</v>
      </c>
      <c r="C21" s="439" t="s">
        <v>751</v>
      </c>
      <c r="D21" s="408" t="s">
        <v>1177</v>
      </c>
      <c r="E21" s="419" t="s">
        <v>1035</v>
      </c>
      <c r="F21" s="442"/>
      <c r="G21" s="442"/>
      <c r="H21" s="442"/>
      <c r="I21" s="442">
        <v>1</v>
      </c>
      <c r="J21" s="786"/>
      <c r="K21" s="442">
        <v>1</v>
      </c>
      <c r="L21" s="443">
        <f t="shared" si="0"/>
        <v>1</v>
      </c>
      <c r="N21" t="s">
        <v>2523</v>
      </c>
      <c r="O21" t="s">
        <v>2697</v>
      </c>
      <c r="P21" s="735"/>
      <c r="Q21" s="735"/>
      <c r="R21" s="735">
        <v>639</v>
      </c>
      <c r="T21" t="s">
        <v>2523</v>
      </c>
      <c r="U21" t="s">
        <v>2697</v>
      </c>
      <c r="X21">
        <v>639</v>
      </c>
      <c r="Y21" s="785">
        <f t="shared" si="1"/>
        <v>639</v>
      </c>
    </row>
    <row r="22" spans="1:35" ht="30" x14ac:dyDescent="0.25">
      <c r="A22" s="439" t="s">
        <v>1055</v>
      </c>
      <c r="B22" s="439" t="s">
        <v>2524</v>
      </c>
      <c r="C22" s="439" t="s">
        <v>751</v>
      </c>
      <c r="D22" s="408" t="s">
        <v>1177</v>
      </c>
      <c r="E22" s="419" t="s">
        <v>1043</v>
      </c>
      <c r="F22" s="442"/>
      <c r="G22" s="442">
        <v>2</v>
      </c>
      <c r="H22" s="442"/>
      <c r="I22" s="442"/>
      <c r="J22" s="786"/>
      <c r="K22" s="442">
        <v>2</v>
      </c>
      <c r="L22" s="443">
        <f t="shared" si="0"/>
        <v>2</v>
      </c>
      <c r="N22" t="s">
        <v>2517</v>
      </c>
      <c r="O22" t="s">
        <v>772</v>
      </c>
      <c r="P22" s="735">
        <v>0</v>
      </c>
      <c r="Q22" s="735">
        <v>48</v>
      </c>
      <c r="R22" s="735">
        <v>222.2</v>
      </c>
      <c r="T22" t="s">
        <v>2517</v>
      </c>
      <c r="U22" t="s">
        <v>772</v>
      </c>
      <c r="V22">
        <v>0</v>
      </c>
      <c r="W22">
        <v>48</v>
      </c>
      <c r="X22">
        <v>222.2</v>
      </c>
      <c r="Y22" s="785">
        <f t="shared" si="1"/>
        <v>90.066666666666663</v>
      </c>
    </row>
    <row r="23" spans="1:35" ht="30" x14ac:dyDescent="0.25">
      <c r="A23" s="439" t="s">
        <v>788</v>
      </c>
      <c r="B23" s="439" t="s">
        <v>2518</v>
      </c>
      <c r="C23" s="439" t="s">
        <v>751</v>
      </c>
      <c r="D23" s="408" t="s">
        <v>1177</v>
      </c>
      <c r="E23" s="419" t="s">
        <v>1025</v>
      </c>
      <c r="F23" s="442"/>
      <c r="G23" s="442"/>
      <c r="H23" s="442"/>
      <c r="I23" s="442">
        <v>1</v>
      </c>
      <c r="J23" s="786"/>
      <c r="K23" s="442">
        <v>1</v>
      </c>
      <c r="L23" s="443">
        <f t="shared" si="0"/>
        <v>1</v>
      </c>
      <c r="N23" t="s">
        <v>2517</v>
      </c>
      <c r="O23" t="s">
        <v>774</v>
      </c>
      <c r="P23" s="735"/>
      <c r="Q23" s="735"/>
      <c r="R23" s="735">
        <v>1</v>
      </c>
      <c r="T23" t="s">
        <v>2517</v>
      </c>
      <c r="U23" t="s">
        <v>774</v>
      </c>
      <c r="X23">
        <v>1</v>
      </c>
      <c r="Y23" s="785">
        <f t="shared" si="1"/>
        <v>1</v>
      </c>
    </row>
    <row r="24" spans="1:35" ht="30" x14ac:dyDescent="0.25">
      <c r="A24" s="439" t="s">
        <v>1059</v>
      </c>
      <c r="B24" s="439" t="s">
        <v>2526</v>
      </c>
      <c r="C24" s="439" t="s">
        <v>751</v>
      </c>
      <c r="D24" s="408" t="s">
        <v>1177</v>
      </c>
      <c r="E24" s="419" t="s">
        <v>1020</v>
      </c>
      <c r="F24" s="442">
        <v>389</v>
      </c>
      <c r="G24" s="442">
        <v>887</v>
      </c>
      <c r="H24" s="442">
        <v>744</v>
      </c>
      <c r="I24" s="442">
        <v>724</v>
      </c>
      <c r="J24" s="786"/>
      <c r="K24" s="442">
        <v>2744</v>
      </c>
      <c r="L24" s="443">
        <f t="shared" si="0"/>
        <v>686</v>
      </c>
      <c r="N24" t="s">
        <v>2517</v>
      </c>
      <c r="O24" t="s">
        <v>751</v>
      </c>
      <c r="P24" s="735"/>
      <c r="Q24" s="735">
        <v>4</v>
      </c>
      <c r="R24" s="735">
        <v>927</v>
      </c>
      <c r="T24" t="s">
        <v>2517</v>
      </c>
      <c r="U24" t="s">
        <v>751</v>
      </c>
      <c r="W24">
        <v>4</v>
      </c>
      <c r="X24">
        <v>927</v>
      </c>
      <c r="Y24" s="785">
        <f t="shared" si="1"/>
        <v>465.5</v>
      </c>
    </row>
    <row r="25" spans="1:35" ht="30" x14ac:dyDescent="0.25">
      <c r="A25" s="439" t="s">
        <v>1059</v>
      </c>
      <c r="B25" s="439" t="s">
        <v>2526</v>
      </c>
      <c r="C25" s="439" t="s">
        <v>751</v>
      </c>
      <c r="D25" s="408" t="s">
        <v>1177</v>
      </c>
      <c r="E25" s="419" t="s">
        <v>1025</v>
      </c>
      <c r="F25" s="442">
        <v>27</v>
      </c>
      <c r="G25" s="442">
        <v>36</v>
      </c>
      <c r="H25" s="442">
        <v>44</v>
      </c>
      <c r="I25" s="442">
        <v>38</v>
      </c>
      <c r="J25" s="786"/>
      <c r="K25" s="442">
        <v>145</v>
      </c>
      <c r="L25" s="443">
        <f t="shared" si="0"/>
        <v>36.25</v>
      </c>
      <c r="N25" t="s">
        <v>2517</v>
      </c>
      <c r="O25" t="s">
        <v>2697</v>
      </c>
      <c r="P25" s="735"/>
      <c r="Q25" s="735"/>
      <c r="R25" s="735">
        <v>134</v>
      </c>
      <c r="T25" t="s">
        <v>2517</v>
      </c>
      <c r="U25" t="s">
        <v>2697</v>
      </c>
      <c r="X25">
        <v>134</v>
      </c>
      <c r="Y25" s="785">
        <f t="shared" si="1"/>
        <v>134</v>
      </c>
    </row>
    <row r="26" spans="1:35" ht="30" x14ac:dyDescent="0.25">
      <c r="A26" s="439" t="s">
        <v>1059</v>
      </c>
      <c r="B26" s="439" t="s">
        <v>2526</v>
      </c>
      <c r="C26" s="439" t="s">
        <v>751</v>
      </c>
      <c r="D26" s="408" t="s">
        <v>1177</v>
      </c>
      <c r="E26" s="419" t="s">
        <v>1029</v>
      </c>
      <c r="F26" s="442">
        <v>1</v>
      </c>
      <c r="G26" s="442">
        <v>5</v>
      </c>
      <c r="H26" s="442">
        <v>2</v>
      </c>
      <c r="I26" s="442">
        <v>6</v>
      </c>
      <c r="J26" s="786"/>
      <c r="K26" s="442">
        <v>14</v>
      </c>
      <c r="L26" s="443">
        <f t="shared" si="0"/>
        <v>3.5</v>
      </c>
      <c r="N26" t="s">
        <v>2517</v>
      </c>
      <c r="O26" t="s">
        <v>780</v>
      </c>
      <c r="P26" s="735"/>
      <c r="Q26" s="735"/>
      <c r="R26" s="735">
        <v>5442.2</v>
      </c>
      <c r="T26" t="s">
        <v>2517</v>
      </c>
      <c r="U26" t="s">
        <v>780</v>
      </c>
      <c r="X26">
        <v>5442.2</v>
      </c>
      <c r="Y26" s="785">
        <f t="shared" si="1"/>
        <v>5442.2</v>
      </c>
    </row>
    <row r="27" spans="1:35" ht="30" x14ac:dyDescent="0.25">
      <c r="A27" s="439" t="s">
        <v>1059</v>
      </c>
      <c r="B27" s="439" t="s">
        <v>2526</v>
      </c>
      <c r="C27" s="439" t="s">
        <v>751</v>
      </c>
      <c r="D27" s="408" t="s">
        <v>1177</v>
      </c>
      <c r="E27" s="419" t="s">
        <v>1035</v>
      </c>
      <c r="F27" s="442"/>
      <c r="G27" s="442">
        <v>1</v>
      </c>
      <c r="H27" s="442">
        <v>15</v>
      </c>
      <c r="I27" s="442"/>
      <c r="J27" s="786"/>
      <c r="K27" s="442">
        <v>16</v>
      </c>
      <c r="L27" s="443">
        <f t="shared" si="0"/>
        <v>8</v>
      </c>
      <c r="N27" t="s">
        <v>2524</v>
      </c>
      <c r="O27" t="s">
        <v>772</v>
      </c>
      <c r="P27" s="735">
        <v>22649</v>
      </c>
      <c r="Q27" s="735">
        <v>14333</v>
      </c>
      <c r="R27" s="735">
        <v>15472.668333333339</v>
      </c>
      <c r="T27" t="s">
        <v>2524</v>
      </c>
      <c r="U27" t="s">
        <v>772</v>
      </c>
      <c r="V27">
        <v>22649</v>
      </c>
      <c r="W27">
        <v>14333</v>
      </c>
      <c r="X27">
        <v>15472.668333333339</v>
      </c>
      <c r="Y27" s="785">
        <f t="shared" si="1"/>
        <v>17484.889444444445</v>
      </c>
    </row>
    <row r="28" spans="1:35" ht="30" x14ac:dyDescent="0.25">
      <c r="A28" s="439" t="s">
        <v>1072</v>
      </c>
      <c r="B28" s="439" t="s">
        <v>1202</v>
      </c>
      <c r="C28" s="439" t="s">
        <v>751</v>
      </c>
      <c r="D28" s="408" t="s">
        <v>1177</v>
      </c>
      <c r="E28" s="419" t="s">
        <v>1020</v>
      </c>
      <c r="F28" s="442">
        <v>589</v>
      </c>
      <c r="G28" s="442">
        <v>988</v>
      </c>
      <c r="H28" s="442">
        <v>869</v>
      </c>
      <c r="I28" s="442">
        <v>1857</v>
      </c>
      <c r="J28" s="786"/>
      <c r="K28" s="442">
        <v>4303</v>
      </c>
      <c r="L28" s="443">
        <f t="shared" si="0"/>
        <v>1075.75</v>
      </c>
      <c r="N28" t="s">
        <v>2524</v>
      </c>
      <c r="O28" t="s">
        <v>774</v>
      </c>
      <c r="P28" s="735"/>
      <c r="Q28" s="735"/>
      <c r="R28" s="735">
        <v>16462.996666666666</v>
      </c>
      <c r="T28" t="s">
        <v>2524</v>
      </c>
      <c r="U28" t="s">
        <v>774</v>
      </c>
      <c r="X28">
        <v>16462.996666666666</v>
      </c>
      <c r="Y28" s="785">
        <f t="shared" si="1"/>
        <v>16462.996666666666</v>
      </c>
    </row>
    <row r="29" spans="1:35" ht="30" x14ac:dyDescent="0.25">
      <c r="A29" s="439" t="s">
        <v>1072</v>
      </c>
      <c r="B29" s="439" t="s">
        <v>1202</v>
      </c>
      <c r="C29" s="439" t="s">
        <v>751</v>
      </c>
      <c r="D29" s="408" t="s">
        <v>1177</v>
      </c>
      <c r="E29" s="419" t="s">
        <v>1025</v>
      </c>
      <c r="F29" s="442">
        <v>31</v>
      </c>
      <c r="G29" s="442">
        <v>73</v>
      </c>
      <c r="H29" s="442">
        <v>131</v>
      </c>
      <c r="I29" s="442">
        <v>110</v>
      </c>
      <c r="J29" s="786"/>
      <c r="K29" s="442">
        <v>345</v>
      </c>
      <c r="L29" s="443">
        <f t="shared" si="0"/>
        <v>86.25</v>
      </c>
      <c r="N29" t="s">
        <v>2524</v>
      </c>
      <c r="O29" t="s">
        <v>751</v>
      </c>
      <c r="P29" s="735">
        <v>171</v>
      </c>
      <c r="Q29" s="735">
        <v>67</v>
      </c>
      <c r="R29" s="735">
        <v>160.4</v>
      </c>
      <c r="T29" t="s">
        <v>2524</v>
      </c>
      <c r="U29" t="s">
        <v>751</v>
      </c>
      <c r="V29">
        <v>171</v>
      </c>
      <c r="W29">
        <v>67</v>
      </c>
      <c r="X29">
        <v>160.4</v>
      </c>
      <c r="Y29" s="785">
        <f t="shared" si="1"/>
        <v>132.79999999999998</v>
      </c>
    </row>
    <row r="30" spans="1:35" ht="30" x14ac:dyDescent="0.25">
      <c r="A30" s="439" t="s">
        <v>1072</v>
      </c>
      <c r="B30" s="439" t="s">
        <v>1202</v>
      </c>
      <c r="C30" s="439" t="s">
        <v>751</v>
      </c>
      <c r="D30" s="408" t="s">
        <v>1177</v>
      </c>
      <c r="E30" s="419" t="s">
        <v>1029</v>
      </c>
      <c r="F30" s="442">
        <v>17</v>
      </c>
      <c r="G30" s="442">
        <v>37</v>
      </c>
      <c r="H30" s="442">
        <v>94</v>
      </c>
      <c r="I30" s="442">
        <v>84</v>
      </c>
      <c r="J30" s="786"/>
      <c r="K30" s="442">
        <v>232</v>
      </c>
      <c r="L30" s="443">
        <f t="shared" si="0"/>
        <v>58</v>
      </c>
      <c r="N30" t="s">
        <v>2524</v>
      </c>
      <c r="O30" t="s">
        <v>2697</v>
      </c>
      <c r="P30" s="735"/>
      <c r="Q30" s="735"/>
      <c r="R30" s="735">
        <v>854</v>
      </c>
      <c r="T30" t="s">
        <v>2524</v>
      </c>
      <c r="U30" t="s">
        <v>2697</v>
      </c>
      <c r="X30">
        <v>854</v>
      </c>
      <c r="Y30" s="785">
        <f t="shared" si="1"/>
        <v>854</v>
      </c>
    </row>
    <row r="31" spans="1:35" ht="30" x14ac:dyDescent="0.25">
      <c r="A31" s="439" t="s">
        <v>1072</v>
      </c>
      <c r="B31" s="439" t="s">
        <v>1202</v>
      </c>
      <c r="C31" s="439" t="s">
        <v>751</v>
      </c>
      <c r="D31" s="408" t="s">
        <v>1177</v>
      </c>
      <c r="E31" s="419" t="s">
        <v>1035</v>
      </c>
      <c r="F31" s="442"/>
      <c r="G31" s="442">
        <v>1</v>
      </c>
      <c r="H31" s="442">
        <v>22</v>
      </c>
      <c r="I31" s="442">
        <v>1</v>
      </c>
      <c r="J31" s="786"/>
      <c r="K31" s="442">
        <v>24</v>
      </c>
      <c r="L31" s="443">
        <f t="shared" si="0"/>
        <v>8</v>
      </c>
      <c r="N31" t="s">
        <v>2518</v>
      </c>
      <c r="O31" t="s">
        <v>772</v>
      </c>
      <c r="P31" s="735">
        <v>19436</v>
      </c>
      <c r="Q31" s="735">
        <v>24918</v>
      </c>
      <c r="R31" s="735">
        <v>23944.91666666665</v>
      </c>
      <c r="T31" t="s">
        <v>2518</v>
      </c>
      <c r="U31" t="s">
        <v>772</v>
      </c>
      <c r="V31">
        <v>19436</v>
      </c>
      <c r="W31">
        <v>24918</v>
      </c>
      <c r="X31">
        <v>23944.91666666665</v>
      </c>
      <c r="Y31" s="785">
        <f t="shared" si="1"/>
        <v>22766.305555555551</v>
      </c>
    </row>
    <row r="32" spans="1:35" ht="30" x14ac:dyDescent="0.25">
      <c r="A32" s="439" t="s">
        <v>1072</v>
      </c>
      <c r="B32" s="439" t="s">
        <v>1202</v>
      </c>
      <c r="C32" s="439" t="s">
        <v>751</v>
      </c>
      <c r="D32" s="408" t="s">
        <v>1177</v>
      </c>
      <c r="E32" s="419" t="s">
        <v>1043</v>
      </c>
      <c r="F32" s="442">
        <v>1</v>
      </c>
      <c r="G32" s="442"/>
      <c r="H32" s="442"/>
      <c r="I32" s="442"/>
      <c r="J32" s="786"/>
      <c r="K32" s="442">
        <v>1</v>
      </c>
      <c r="L32" s="443">
        <f t="shared" si="0"/>
        <v>1</v>
      </c>
      <c r="N32" t="s">
        <v>2518</v>
      </c>
      <c r="O32" t="s">
        <v>774</v>
      </c>
      <c r="P32" s="735"/>
      <c r="Q32" s="735"/>
      <c r="R32" s="735">
        <v>8</v>
      </c>
      <c r="T32" t="s">
        <v>2518</v>
      </c>
      <c r="U32" t="s">
        <v>774</v>
      </c>
      <c r="X32">
        <v>8</v>
      </c>
      <c r="Y32" s="785">
        <f t="shared" si="1"/>
        <v>8</v>
      </c>
    </row>
    <row r="33" spans="1:25" ht="30" x14ac:dyDescent="0.25">
      <c r="A33" s="439" t="s">
        <v>1088</v>
      </c>
      <c r="B33" s="439" t="s">
        <v>1209</v>
      </c>
      <c r="C33" s="439" t="s">
        <v>751</v>
      </c>
      <c r="D33" s="408" t="s">
        <v>1177</v>
      </c>
      <c r="E33" s="419" t="s">
        <v>1020</v>
      </c>
      <c r="F33" s="442">
        <v>14</v>
      </c>
      <c r="G33" s="442">
        <v>82</v>
      </c>
      <c r="H33" s="442">
        <v>52</v>
      </c>
      <c r="I33" s="442">
        <v>20</v>
      </c>
      <c r="J33" s="786"/>
      <c r="K33" s="442">
        <v>168</v>
      </c>
      <c r="L33" s="443">
        <f t="shared" si="0"/>
        <v>42</v>
      </c>
      <c r="N33" t="s">
        <v>2518</v>
      </c>
      <c r="O33" t="s">
        <v>751</v>
      </c>
      <c r="P33" s="735"/>
      <c r="Q33" s="735">
        <v>2</v>
      </c>
      <c r="R33" s="735">
        <v>16</v>
      </c>
      <c r="T33" t="s">
        <v>2518</v>
      </c>
      <c r="U33" t="s">
        <v>751</v>
      </c>
      <c r="W33">
        <v>2</v>
      </c>
      <c r="X33">
        <v>16</v>
      </c>
      <c r="Y33" s="785">
        <f t="shared" si="1"/>
        <v>9</v>
      </c>
    </row>
    <row r="34" spans="1:25" ht="30" x14ac:dyDescent="0.25">
      <c r="A34" s="439" t="s">
        <v>1088</v>
      </c>
      <c r="B34" s="439" t="s">
        <v>1209</v>
      </c>
      <c r="C34" s="439" t="s">
        <v>751</v>
      </c>
      <c r="D34" s="408" t="s">
        <v>1177</v>
      </c>
      <c r="E34" s="419" t="s">
        <v>1025</v>
      </c>
      <c r="F34" s="442">
        <v>23</v>
      </c>
      <c r="G34" s="442">
        <v>35</v>
      </c>
      <c r="H34" s="442">
        <v>28</v>
      </c>
      <c r="I34" s="442">
        <v>56</v>
      </c>
      <c r="J34" s="786"/>
      <c r="K34" s="442">
        <v>142</v>
      </c>
      <c r="L34" s="443">
        <f t="shared" si="0"/>
        <v>35.5</v>
      </c>
      <c r="N34" t="s">
        <v>2518</v>
      </c>
      <c r="O34" t="s">
        <v>2697</v>
      </c>
      <c r="P34" s="735"/>
      <c r="Q34" s="735"/>
      <c r="R34" s="735">
        <v>5342</v>
      </c>
      <c r="T34" t="s">
        <v>2518</v>
      </c>
      <c r="U34" t="s">
        <v>2697</v>
      </c>
      <c r="X34">
        <v>5342</v>
      </c>
      <c r="Y34" s="785">
        <f t="shared" si="1"/>
        <v>5342</v>
      </c>
    </row>
    <row r="35" spans="1:25" ht="30" x14ac:dyDescent="0.25">
      <c r="A35" s="439" t="s">
        <v>1088</v>
      </c>
      <c r="B35" s="439" t="s">
        <v>1209</v>
      </c>
      <c r="C35" s="439" t="s">
        <v>751</v>
      </c>
      <c r="D35" s="408" t="s">
        <v>1177</v>
      </c>
      <c r="E35" s="419" t="s">
        <v>1029</v>
      </c>
      <c r="F35" s="442">
        <v>3</v>
      </c>
      <c r="G35" s="442">
        <v>7</v>
      </c>
      <c r="H35" s="442">
        <v>3</v>
      </c>
      <c r="I35" s="442">
        <v>2</v>
      </c>
      <c r="J35" s="786"/>
      <c r="K35" s="442">
        <v>15</v>
      </c>
      <c r="L35" s="443">
        <f t="shared" si="0"/>
        <v>3.75</v>
      </c>
      <c r="N35" t="s">
        <v>2518</v>
      </c>
      <c r="O35" t="s">
        <v>780</v>
      </c>
      <c r="P35" s="735"/>
      <c r="Q35" s="735"/>
      <c r="R35" s="735">
        <v>99</v>
      </c>
      <c r="T35" t="s">
        <v>2518</v>
      </c>
      <c r="U35" t="s">
        <v>780</v>
      </c>
      <c r="X35">
        <v>99</v>
      </c>
      <c r="Y35" s="785">
        <f t="shared" si="1"/>
        <v>99</v>
      </c>
    </row>
    <row r="36" spans="1:25" ht="30" x14ac:dyDescent="0.25">
      <c r="A36" s="439" t="s">
        <v>1092</v>
      </c>
      <c r="B36" s="439" t="s">
        <v>111</v>
      </c>
      <c r="C36" s="439" t="s">
        <v>751</v>
      </c>
      <c r="D36" s="408" t="s">
        <v>1177</v>
      </c>
      <c r="E36" s="419" t="s">
        <v>1020</v>
      </c>
      <c r="F36" s="442"/>
      <c r="G36" s="442"/>
      <c r="H36" s="442">
        <v>12</v>
      </c>
      <c r="I36" s="442">
        <v>78</v>
      </c>
      <c r="J36" s="786"/>
      <c r="K36" s="442">
        <v>90</v>
      </c>
      <c r="L36" s="443">
        <f t="shared" si="0"/>
        <v>45</v>
      </c>
      <c r="N36" t="s">
        <v>2519</v>
      </c>
      <c r="O36" t="s">
        <v>772</v>
      </c>
      <c r="P36" s="735"/>
      <c r="Q36" s="735">
        <v>344</v>
      </c>
      <c r="R36" s="735">
        <v>244</v>
      </c>
      <c r="T36" t="s">
        <v>2519</v>
      </c>
      <c r="U36" t="s">
        <v>772</v>
      </c>
      <c r="W36">
        <v>344</v>
      </c>
      <c r="X36">
        <v>244</v>
      </c>
      <c r="Y36" s="785">
        <f t="shared" si="1"/>
        <v>294</v>
      </c>
    </row>
    <row r="37" spans="1:25" ht="30" x14ac:dyDescent="0.25">
      <c r="A37" s="439" t="s">
        <v>1092</v>
      </c>
      <c r="B37" s="439" t="s">
        <v>111</v>
      </c>
      <c r="C37" s="439" t="s">
        <v>751</v>
      </c>
      <c r="D37" s="408" t="s">
        <v>1177</v>
      </c>
      <c r="E37" s="419" t="s">
        <v>1025</v>
      </c>
      <c r="F37" s="442"/>
      <c r="G37" s="442"/>
      <c r="H37" s="442">
        <v>2</v>
      </c>
      <c r="I37" s="442">
        <v>2</v>
      </c>
      <c r="J37" s="786"/>
      <c r="K37" s="442">
        <v>4</v>
      </c>
      <c r="L37" s="443">
        <f t="shared" si="0"/>
        <v>2</v>
      </c>
      <c r="N37" t="s">
        <v>2519</v>
      </c>
      <c r="O37" t="s">
        <v>774</v>
      </c>
      <c r="P37" s="735"/>
      <c r="Q37" s="735"/>
      <c r="R37" s="735">
        <v>94</v>
      </c>
      <c r="T37" t="s">
        <v>2519</v>
      </c>
      <c r="U37" t="s">
        <v>774</v>
      </c>
      <c r="X37">
        <v>94</v>
      </c>
      <c r="Y37" s="785">
        <f t="shared" si="1"/>
        <v>94</v>
      </c>
    </row>
    <row r="38" spans="1:25" ht="30" x14ac:dyDescent="0.25">
      <c r="A38" s="439" t="s">
        <v>1092</v>
      </c>
      <c r="B38" s="439" t="s">
        <v>111</v>
      </c>
      <c r="C38" s="439" t="s">
        <v>751</v>
      </c>
      <c r="D38" s="408" t="s">
        <v>1177</v>
      </c>
      <c r="E38" s="419" t="s">
        <v>1029</v>
      </c>
      <c r="F38" s="442"/>
      <c r="G38" s="442"/>
      <c r="H38" s="442">
        <v>1</v>
      </c>
      <c r="I38" s="442"/>
      <c r="J38" s="786"/>
      <c r="K38" s="442">
        <v>1</v>
      </c>
      <c r="L38" s="443">
        <f t="shared" si="0"/>
        <v>1</v>
      </c>
      <c r="N38" t="s">
        <v>2519</v>
      </c>
      <c r="O38" t="s">
        <v>751</v>
      </c>
      <c r="P38" s="735"/>
      <c r="Q38" s="735"/>
      <c r="R38" s="735">
        <v>17</v>
      </c>
      <c r="T38" t="s">
        <v>2519</v>
      </c>
      <c r="U38" t="s">
        <v>751</v>
      </c>
      <c r="X38">
        <v>17</v>
      </c>
      <c r="Y38" s="785">
        <f t="shared" si="1"/>
        <v>17</v>
      </c>
    </row>
    <row r="39" spans="1:25" ht="30" x14ac:dyDescent="0.25">
      <c r="A39" s="439" t="s">
        <v>1096</v>
      </c>
      <c r="B39" s="439" t="s">
        <v>1217</v>
      </c>
      <c r="C39" s="439" t="s">
        <v>751</v>
      </c>
      <c r="D39" s="408" t="s">
        <v>1177</v>
      </c>
      <c r="E39" s="419" t="s">
        <v>1020</v>
      </c>
      <c r="F39" s="442">
        <v>737</v>
      </c>
      <c r="G39" s="442">
        <v>1344</v>
      </c>
      <c r="H39" s="442">
        <v>2052</v>
      </c>
      <c r="I39" s="442">
        <v>2498</v>
      </c>
      <c r="J39" s="786"/>
      <c r="K39" s="442">
        <v>6631</v>
      </c>
      <c r="L39" s="443">
        <f t="shared" si="0"/>
        <v>1657.75</v>
      </c>
      <c r="N39" t="s">
        <v>2519</v>
      </c>
      <c r="O39" t="s">
        <v>2697</v>
      </c>
      <c r="P39" s="735"/>
      <c r="Q39" s="735"/>
      <c r="R39" s="735">
        <v>80</v>
      </c>
      <c r="T39" t="s">
        <v>2519</v>
      </c>
      <c r="U39" t="s">
        <v>2697</v>
      </c>
      <c r="X39">
        <v>80</v>
      </c>
      <c r="Y39" s="785">
        <f t="shared" si="1"/>
        <v>80</v>
      </c>
    </row>
    <row r="40" spans="1:25" ht="30" x14ac:dyDescent="0.25">
      <c r="A40" s="439" t="s">
        <v>1096</v>
      </c>
      <c r="B40" s="439" t="s">
        <v>1217</v>
      </c>
      <c r="C40" s="439" t="s">
        <v>751</v>
      </c>
      <c r="D40" s="408" t="s">
        <v>1177</v>
      </c>
      <c r="E40" s="419" t="s">
        <v>1025</v>
      </c>
      <c r="F40" s="442">
        <v>22</v>
      </c>
      <c r="G40" s="442">
        <v>48</v>
      </c>
      <c r="H40" s="442">
        <v>80</v>
      </c>
      <c r="I40" s="442">
        <v>60</v>
      </c>
      <c r="J40" s="786"/>
      <c r="K40" s="442">
        <v>210</v>
      </c>
      <c r="L40" s="443">
        <f t="shared" si="0"/>
        <v>52.5</v>
      </c>
      <c r="N40" t="s">
        <v>2519</v>
      </c>
      <c r="O40" t="s">
        <v>780</v>
      </c>
      <c r="P40" s="735"/>
      <c r="Q40" s="735"/>
      <c r="R40" s="735">
        <v>7057.9090909090919</v>
      </c>
      <c r="T40" t="s">
        <v>2519</v>
      </c>
      <c r="U40" t="s">
        <v>780</v>
      </c>
      <c r="X40">
        <v>7057.9090909090919</v>
      </c>
      <c r="Y40" s="785">
        <f t="shared" si="1"/>
        <v>7057.9090909090919</v>
      </c>
    </row>
    <row r="41" spans="1:25" ht="30" x14ac:dyDescent="0.25">
      <c r="A41" s="439" t="s">
        <v>1096</v>
      </c>
      <c r="B41" s="439" t="s">
        <v>1217</v>
      </c>
      <c r="C41" s="439" t="s">
        <v>751</v>
      </c>
      <c r="D41" s="408" t="s">
        <v>1177</v>
      </c>
      <c r="E41" s="419" t="s">
        <v>1029</v>
      </c>
      <c r="F41" s="442">
        <v>17</v>
      </c>
      <c r="G41" s="442">
        <v>14</v>
      </c>
      <c r="H41" s="442">
        <v>32</v>
      </c>
      <c r="I41" s="442">
        <v>14</v>
      </c>
      <c r="J41" s="786"/>
      <c r="K41" s="442">
        <v>77</v>
      </c>
      <c r="L41" s="443">
        <f t="shared" si="0"/>
        <v>19.25</v>
      </c>
      <c r="N41" t="s">
        <v>1206</v>
      </c>
      <c r="O41" t="s">
        <v>772</v>
      </c>
      <c r="P41" s="735"/>
      <c r="Q41" s="735">
        <v>119</v>
      </c>
      <c r="R41" s="735">
        <v>6.333333333333333</v>
      </c>
      <c r="T41" t="s">
        <v>1206</v>
      </c>
      <c r="U41" t="s">
        <v>772</v>
      </c>
      <c r="W41">
        <v>119</v>
      </c>
      <c r="X41">
        <v>6.333333333333333</v>
      </c>
      <c r="Y41" s="785">
        <f t="shared" si="1"/>
        <v>62.666666666666664</v>
      </c>
    </row>
    <row r="42" spans="1:25" ht="30" x14ac:dyDescent="0.25">
      <c r="A42" s="439" t="s">
        <v>1096</v>
      </c>
      <c r="B42" s="439" t="s">
        <v>1217</v>
      </c>
      <c r="C42" s="439" t="s">
        <v>751</v>
      </c>
      <c r="D42" s="408" t="s">
        <v>1177</v>
      </c>
      <c r="E42" s="419" t="s">
        <v>1043</v>
      </c>
      <c r="F42" s="442"/>
      <c r="G42" s="442">
        <v>0</v>
      </c>
      <c r="H42" s="442">
        <v>2</v>
      </c>
      <c r="I42" s="442"/>
      <c r="J42" s="786"/>
      <c r="K42" s="442">
        <v>2</v>
      </c>
      <c r="L42" s="443">
        <f t="shared" si="0"/>
        <v>1</v>
      </c>
      <c r="N42" t="s">
        <v>1206</v>
      </c>
      <c r="O42" t="s">
        <v>774</v>
      </c>
      <c r="P42" s="735"/>
      <c r="Q42" s="735"/>
      <c r="R42" s="735">
        <v>44</v>
      </c>
      <c r="T42" t="s">
        <v>1206</v>
      </c>
      <c r="U42" t="s">
        <v>774</v>
      </c>
      <c r="X42">
        <v>44</v>
      </c>
      <c r="Y42" s="785">
        <f t="shared" si="1"/>
        <v>44</v>
      </c>
    </row>
    <row r="43" spans="1:25" ht="30" x14ac:dyDescent="0.25">
      <c r="A43" s="439" t="s">
        <v>864</v>
      </c>
      <c r="B43" s="439" t="s">
        <v>1235</v>
      </c>
      <c r="C43" s="439" t="s">
        <v>751</v>
      </c>
      <c r="D43" s="408" t="s">
        <v>1176</v>
      </c>
      <c r="E43" s="419" t="s">
        <v>1026</v>
      </c>
      <c r="F43" s="442">
        <v>23</v>
      </c>
      <c r="G43" s="442">
        <v>61</v>
      </c>
      <c r="H43" s="442">
        <v>65</v>
      </c>
      <c r="I43" s="442">
        <v>92</v>
      </c>
      <c r="J43" s="786"/>
      <c r="K43" s="442">
        <v>241</v>
      </c>
      <c r="L43" s="443">
        <f t="shared" si="0"/>
        <v>60.25</v>
      </c>
      <c r="N43" t="s">
        <v>1206</v>
      </c>
      <c r="O43" t="s">
        <v>751</v>
      </c>
      <c r="P43" s="735"/>
      <c r="Q43" s="735"/>
      <c r="R43" s="735">
        <v>9</v>
      </c>
      <c r="T43" t="s">
        <v>1206</v>
      </c>
      <c r="U43" t="s">
        <v>751</v>
      </c>
      <c r="X43">
        <v>9</v>
      </c>
      <c r="Y43" s="785">
        <f t="shared" si="1"/>
        <v>9</v>
      </c>
    </row>
    <row r="44" spans="1:25" ht="30" x14ac:dyDescent="0.25">
      <c r="A44" s="439" t="s">
        <v>782</v>
      </c>
      <c r="B44" s="439" t="s">
        <v>2523</v>
      </c>
      <c r="C44" s="439" t="s">
        <v>751</v>
      </c>
      <c r="D44" s="408" t="s">
        <v>1176</v>
      </c>
      <c r="E44" s="419" t="s">
        <v>1026</v>
      </c>
      <c r="F44" s="442"/>
      <c r="G44" s="442">
        <v>7</v>
      </c>
      <c r="H44" s="442">
        <v>8</v>
      </c>
      <c r="I44" s="442"/>
      <c r="J44" s="786"/>
      <c r="K44" s="442">
        <v>15</v>
      </c>
      <c r="L44" s="443">
        <f t="shared" si="0"/>
        <v>7.5</v>
      </c>
      <c r="N44" t="s">
        <v>1206</v>
      </c>
      <c r="O44" t="s">
        <v>2697</v>
      </c>
      <c r="P44" s="735"/>
      <c r="Q44" s="735"/>
      <c r="R44" s="735">
        <v>2</v>
      </c>
      <c r="T44" t="s">
        <v>1206</v>
      </c>
      <c r="U44" t="s">
        <v>2697</v>
      </c>
      <c r="X44">
        <v>2</v>
      </c>
      <c r="Y44" s="785">
        <f t="shared" si="1"/>
        <v>2</v>
      </c>
    </row>
    <row r="45" spans="1:25" ht="30" x14ac:dyDescent="0.25">
      <c r="A45" s="439" t="s">
        <v>1055</v>
      </c>
      <c r="B45" s="439" t="s">
        <v>2524</v>
      </c>
      <c r="C45" s="439" t="s">
        <v>751</v>
      </c>
      <c r="D45" s="408" t="s">
        <v>1176</v>
      </c>
      <c r="E45" s="419" t="s">
        <v>1026</v>
      </c>
      <c r="F45" s="442"/>
      <c r="G45" s="442">
        <v>4</v>
      </c>
      <c r="H45" s="442">
        <v>7</v>
      </c>
      <c r="I45" s="442">
        <v>2</v>
      </c>
      <c r="J45" s="786"/>
      <c r="K45" s="442">
        <v>13</v>
      </c>
      <c r="L45" s="443">
        <f t="shared" si="0"/>
        <v>4.333333333333333</v>
      </c>
      <c r="N45" t="s">
        <v>111</v>
      </c>
      <c r="O45" t="s">
        <v>772</v>
      </c>
      <c r="P45" s="735">
        <v>828</v>
      </c>
      <c r="Q45" s="735">
        <v>298</v>
      </c>
      <c r="R45" s="735">
        <v>282.04166666666669</v>
      </c>
      <c r="T45" t="s">
        <v>111</v>
      </c>
      <c r="U45" t="s">
        <v>772</v>
      </c>
      <c r="V45">
        <v>828</v>
      </c>
      <c r="W45">
        <v>298</v>
      </c>
      <c r="X45">
        <v>282.04166666666669</v>
      </c>
      <c r="Y45" s="785">
        <f t="shared" si="1"/>
        <v>469.34722222222223</v>
      </c>
    </row>
    <row r="46" spans="1:25" ht="30" x14ac:dyDescent="0.25">
      <c r="A46" s="439" t="s">
        <v>788</v>
      </c>
      <c r="B46" s="439" t="s">
        <v>2518</v>
      </c>
      <c r="C46" s="439" t="s">
        <v>751</v>
      </c>
      <c r="D46" s="408" t="s">
        <v>1176</v>
      </c>
      <c r="E46" s="419" t="s">
        <v>1026</v>
      </c>
      <c r="F46" s="442"/>
      <c r="G46" s="442"/>
      <c r="H46" s="442"/>
      <c r="I46" s="442">
        <v>1</v>
      </c>
      <c r="J46" s="786"/>
      <c r="K46" s="442">
        <v>1</v>
      </c>
      <c r="L46" s="443">
        <f t="shared" si="0"/>
        <v>1</v>
      </c>
      <c r="N46" t="s">
        <v>111</v>
      </c>
      <c r="O46" t="s">
        <v>774</v>
      </c>
      <c r="P46" s="735"/>
      <c r="Q46" s="735"/>
      <c r="R46" s="735">
        <v>78</v>
      </c>
      <c r="T46" t="s">
        <v>111</v>
      </c>
      <c r="U46" t="s">
        <v>774</v>
      </c>
      <c r="X46">
        <v>78</v>
      </c>
      <c r="Y46" s="785">
        <f t="shared" si="1"/>
        <v>78</v>
      </c>
    </row>
    <row r="47" spans="1:25" ht="30" x14ac:dyDescent="0.25">
      <c r="A47" s="439" t="s">
        <v>1059</v>
      </c>
      <c r="B47" s="439" t="s">
        <v>2526</v>
      </c>
      <c r="C47" s="439" t="s">
        <v>751</v>
      </c>
      <c r="D47" s="408" t="s">
        <v>1176</v>
      </c>
      <c r="E47" s="419" t="s">
        <v>1026</v>
      </c>
      <c r="F47" s="442">
        <v>10</v>
      </c>
      <c r="G47" s="442">
        <v>41</v>
      </c>
      <c r="H47" s="442">
        <v>30</v>
      </c>
      <c r="I47" s="442">
        <v>17</v>
      </c>
      <c r="J47" s="786"/>
      <c r="K47" s="442">
        <v>98</v>
      </c>
      <c r="L47" s="443">
        <f t="shared" si="0"/>
        <v>24.5</v>
      </c>
      <c r="N47" t="s">
        <v>111</v>
      </c>
      <c r="O47" t="s">
        <v>751</v>
      </c>
      <c r="P47" s="735">
        <v>15</v>
      </c>
      <c r="Q47" s="735">
        <v>80</v>
      </c>
      <c r="R47" s="735">
        <v>12</v>
      </c>
      <c r="T47" t="s">
        <v>111</v>
      </c>
      <c r="U47" t="s">
        <v>751</v>
      </c>
      <c r="V47">
        <v>15</v>
      </c>
      <c r="W47">
        <v>80</v>
      </c>
      <c r="X47">
        <v>12</v>
      </c>
      <c r="Y47" s="785">
        <f t="shared" si="1"/>
        <v>35.666666666666664</v>
      </c>
    </row>
    <row r="48" spans="1:25" ht="30" x14ac:dyDescent="0.25">
      <c r="A48" s="439" t="s">
        <v>1072</v>
      </c>
      <c r="B48" s="439" t="s">
        <v>1202</v>
      </c>
      <c r="C48" s="439" t="s">
        <v>751</v>
      </c>
      <c r="D48" s="408" t="s">
        <v>1176</v>
      </c>
      <c r="E48" s="419" t="s">
        <v>1026</v>
      </c>
      <c r="F48" s="442">
        <v>86</v>
      </c>
      <c r="G48" s="442">
        <v>186</v>
      </c>
      <c r="H48" s="442">
        <v>197</v>
      </c>
      <c r="I48" s="442">
        <v>177</v>
      </c>
      <c r="J48" s="786"/>
      <c r="K48" s="442">
        <v>646</v>
      </c>
      <c r="L48" s="443">
        <f t="shared" si="0"/>
        <v>161.5</v>
      </c>
      <c r="N48" t="s">
        <v>111</v>
      </c>
      <c r="O48" t="s">
        <v>2697</v>
      </c>
      <c r="P48" s="735"/>
      <c r="Q48" s="735"/>
      <c r="R48" s="735">
        <v>3</v>
      </c>
      <c r="T48" t="s">
        <v>111</v>
      </c>
      <c r="U48" t="s">
        <v>2697</v>
      </c>
      <c r="X48">
        <v>3</v>
      </c>
      <c r="Y48" s="785">
        <f t="shared" si="1"/>
        <v>3</v>
      </c>
    </row>
    <row r="49" spans="1:25" ht="30" x14ac:dyDescent="0.25">
      <c r="A49" s="439" t="s">
        <v>1096</v>
      </c>
      <c r="B49" s="439" t="s">
        <v>1217</v>
      </c>
      <c r="C49" s="439" t="s">
        <v>751</v>
      </c>
      <c r="D49" s="408" t="s">
        <v>1176</v>
      </c>
      <c r="E49" s="419" t="s">
        <v>1026</v>
      </c>
      <c r="F49" s="442">
        <v>13</v>
      </c>
      <c r="G49" s="442">
        <v>29</v>
      </c>
      <c r="H49" s="442">
        <v>56</v>
      </c>
      <c r="I49" s="442">
        <v>26</v>
      </c>
      <c r="J49" s="786"/>
      <c r="K49" s="442">
        <v>124</v>
      </c>
      <c r="L49" s="443">
        <f t="shared" si="0"/>
        <v>31</v>
      </c>
      <c r="N49" t="s">
        <v>1209</v>
      </c>
      <c r="O49" t="s">
        <v>772</v>
      </c>
      <c r="P49" s="735">
        <v>8719</v>
      </c>
      <c r="Q49" s="735">
        <v>5560</v>
      </c>
      <c r="R49" s="735">
        <v>5340.84</v>
      </c>
      <c r="T49" t="s">
        <v>1209</v>
      </c>
      <c r="U49" t="s">
        <v>772</v>
      </c>
      <c r="V49">
        <v>8719</v>
      </c>
      <c r="W49">
        <v>5560</v>
      </c>
      <c r="X49">
        <v>5340.84</v>
      </c>
      <c r="Y49" s="785">
        <f t="shared" si="1"/>
        <v>6539.9466666666667</v>
      </c>
    </row>
    <row r="50" spans="1:25" ht="30" x14ac:dyDescent="0.25">
      <c r="A50" s="439" t="s">
        <v>864</v>
      </c>
      <c r="B50" s="439" t="s">
        <v>1235</v>
      </c>
      <c r="C50" s="439" t="s">
        <v>789</v>
      </c>
      <c r="D50" s="408" t="s">
        <v>1263</v>
      </c>
      <c r="E50" s="419" t="s">
        <v>1010</v>
      </c>
      <c r="F50" s="442">
        <v>3</v>
      </c>
      <c r="G50" s="442">
        <v>8</v>
      </c>
      <c r="H50" s="442"/>
      <c r="I50" s="442"/>
      <c r="J50" s="786"/>
      <c r="K50" s="442">
        <v>8</v>
      </c>
      <c r="L50" s="443">
        <f t="shared" si="0"/>
        <v>5.5</v>
      </c>
      <c r="N50" t="s">
        <v>1209</v>
      </c>
      <c r="O50" t="s">
        <v>774</v>
      </c>
      <c r="P50" s="735">
        <v>2015</v>
      </c>
      <c r="Q50" s="735">
        <v>1407</v>
      </c>
      <c r="R50" s="735">
        <v>972.6</v>
      </c>
      <c r="T50" t="s">
        <v>1209</v>
      </c>
      <c r="U50" t="s">
        <v>774</v>
      </c>
      <c r="V50">
        <v>2015</v>
      </c>
      <c r="W50">
        <v>1407</v>
      </c>
      <c r="X50">
        <v>972.6</v>
      </c>
      <c r="Y50" s="785">
        <f t="shared" si="1"/>
        <v>1464.8666666666668</v>
      </c>
    </row>
    <row r="51" spans="1:25" x14ac:dyDescent="0.25">
      <c r="A51" s="439" t="s">
        <v>1072</v>
      </c>
      <c r="B51" s="439" t="s">
        <v>1202</v>
      </c>
      <c r="C51" s="439" t="s">
        <v>774</v>
      </c>
      <c r="D51" s="408" t="s">
        <v>1212</v>
      </c>
      <c r="E51" s="419" t="s">
        <v>1075</v>
      </c>
      <c r="F51" s="442">
        <v>1353</v>
      </c>
      <c r="G51" s="442">
        <v>2174</v>
      </c>
      <c r="H51" s="442">
        <v>2734</v>
      </c>
      <c r="I51" s="442">
        <v>2366</v>
      </c>
      <c r="J51" s="786"/>
      <c r="K51" s="442">
        <v>8627</v>
      </c>
      <c r="L51" s="443">
        <f t="shared" si="0"/>
        <v>2156.75</v>
      </c>
      <c r="N51" t="s">
        <v>1209</v>
      </c>
      <c r="O51" t="s">
        <v>789</v>
      </c>
      <c r="P51" s="735"/>
      <c r="Q51" s="735"/>
      <c r="R51" s="735">
        <v>2752</v>
      </c>
      <c r="T51" t="s">
        <v>1209</v>
      </c>
      <c r="U51" t="s">
        <v>789</v>
      </c>
      <c r="X51">
        <v>2752</v>
      </c>
      <c r="Y51" s="785">
        <f t="shared" si="1"/>
        <v>2752</v>
      </c>
    </row>
    <row r="52" spans="1:25" x14ac:dyDescent="0.25">
      <c r="A52" s="439" t="s">
        <v>1088</v>
      </c>
      <c r="B52" s="439" t="s">
        <v>1209</v>
      </c>
      <c r="C52" s="439" t="s">
        <v>774</v>
      </c>
      <c r="D52" s="408" t="s">
        <v>1212</v>
      </c>
      <c r="E52" s="419" t="s">
        <v>1090</v>
      </c>
      <c r="F52" s="442">
        <v>42</v>
      </c>
      <c r="G52" s="442">
        <v>96</v>
      </c>
      <c r="H52" s="442">
        <v>184</v>
      </c>
      <c r="I52" s="442">
        <v>49</v>
      </c>
      <c r="J52" s="786"/>
      <c r="K52" s="442">
        <v>371</v>
      </c>
      <c r="L52" s="443">
        <f t="shared" si="0"/>
        <v>92.75</v>
      </c>
      <c r="N52" t="s">
        <v>1209</v>
      </c>
      <c r="O52" t="s">
        <v>751</v>
      </c>
      <c r="P52" s="735">
        <v>387</v>
      </c>
      <c r="Q52" s="735">
        <v>171</v>
      </c>
      <c r="R52" s="735">
        <v>207</v>
      </c>
      <c r="T52" t="s">
        <v>1209</v>
      </c>
      <c r="U52" t="s">
        <v>751</v>
      </c>
      <c r="V52">
        <v>387</v>
      </c>
      <c r="W52">
        <v>171</v>
      </c>
      <c r="X52">
        <v>207</v>
      </c>
      <c r="Y52" s="785">
        <f t="shared" si="1"/>
        <v>255</v>
      </c>
    </row>
    <row r="53" spans="1:25" x14ac:dyDescent="0.25">
      <c r="A53" s="439" t="s">
        <v>864</v>
      </c>
      <c r="B53" s="439" t="s">
        <v>1235</v>
      </c>
      <c r="C53" s="439" t="s">
        <v>774</v>
      </c>
      <c r="D53" s="408" t="s">
        <v>1211</v>
      </c>
      <c r="E53" s="419" t="s">
        <v>1039</v>
      </c>
      <c r="F53" s="442"/>
      <c r="G53" s="442"/>
      <c r="H53" s="442"/>
      <c r="I53" s="442">
        <v>1</v>
      </c>
      <c r="J53" s="786"/>
      <c r="K53" s="442">
        <v>1</v>
      </c>
      <c r="L53" s="443">
        <f t="shared" si="0"/>
        <v>1</v>
      </c>
      <c r="N53" t="s">
        <v>1209</v>
      </c>
      <c r="O53" t="s">
        <v>2697</v>
      </c>
      <c r="P53" s="735"/>
      <c r="Q53" s="735"/>
      <c r="R53" s="735">
        <v>1864.5</v>
      </c>
      <c r="T53" t="s">
        <v>1209</v>
      </c>
      <c r="U53" t="s">
        <v>2697</v>
      </c>
      <c r="X53">
        <v>1864.5</v>
      </c>
      <c r="Y53" s="785">
        <f t="shared" si="1"/>
        <v>1864.5</v>
      </c>
    </row>
    <row r="54" spans="1:25" x14ac:dyDescent="0.25">
      <c r="A54" s="439" t="s">
        <v>1088</v>
      </c>
      <c r="B54" s="439" t="s">
        <v>1209</v>
      </c>
      <c r="C54" s="439" t="s">
        <v>774</v>
      </c>
      <c r="D54" s="408" t="s">
        <v>1211</v>
      </c>
      <c r="E54" s="419" t="s">
        <v>1039</v>
      </c>
      <c r="F54" s="442">
        <v>198</v>
      </c>
      <c r="G54" s="442">
        <v>295</v>
      </c>
      <c r="H54" s="442">
        <v>445</v>
      </c>
      <c r="I54" s="442">
        <v>466</v>
      </c>
      <c r="J54" s="786"/>
      <c r="K54" s="442">
        <v>1404</v>
      </c>
      <c r="L54" s="443">
        <f t="shared" si="0"/>
        <v>351</v>
      </c>
      <c r="N54" t="s">
        <v>1217</v>
      </c>
      <c r="O54" t="s">
        <v>772</v>
      </c>
      <c r="P54" s="735">
        <v>37208</v>
      </c>
      <c r="Q54" s="735">
        <v>50361</v>
      </c>
      <c r="R54" s="735">
        <v>99983.45818181819</v>
      </c>
      <c r="T54" t="s">
        <v>1217</v>
      </c>
      <c r="U54" t="s">
        <v>772</v>
      </c>
      <c r="V54">
        <v>37208</v>
      </c>
      <c r="W54">
        <v>50361</v>
      </c>
      <c r="X54">
        <v>99983.45818181819</v>
      </c>
      <c r="Y54" s="785">
        <f t="shared" si="1"/>
        <v>62517.486060606061</v>
      </c>
    </row>
    <row r="55" spans="1:25" ht="30" x14ac:dyDescent="0.25">
      <c r="A55" s="439" t="s">
        <v>1059</v>
      </c>
      <c r="B55" s="439" t="s">
        <v>2526</v>
      </c>
      <c r="C55" s="439" t="s">
        <v>774</v>
      </c>
      <c r="D55" s="408" t="s">
        <v>1182</v>
      </c>
      <c r="E55" s="419" t="s">
        <v>1064</v>
      </c>
      <c r="F55" s="442">
        <v>10</v>
      </c>
      <c r="G55" s="442">
        <v>13</v>
      </c>
      <c r="H55" s="442">
        <v>33</v>
      </c>
      <c r="I55" s="442">
        <v>38</v>
      </c>
      <c r="J55" s="786"/>
      <c r="K55" s="442">
        <v>94</v>
      </c>
      <c r="L55" s="443">
        <f t="shared" si="0"/>
        <v>23.5</v>
      </c>
      <c r="N55" t="s">
        <v>1217</v>
      </c>
      <c r="O55" t="s">
        <v>774</v>
      </c>
      <c r="P55" s="735">
        <v>784</v>
      </c>
      <c r="Q55" s="735">
        <v>335</v>
      </c>
      <c r="R55" s="735">
        <v>2034.8</v>
      </c>
      <c r="T55" t="s">
        <v>1217</v>
      </c>
      <c r="U55" t="s">
        <v>774</v>
      </c>
      <c r="V55">
        <v>784</v>
      </c>
      <c r="W55">
        <v>335</v>
      </c>
      <c r="X55">
        <v>2034.8</v>
      </c>
      <c r="Y55" s="785">
        <f t="shared" si="1"/>
        <v>1051.2666666666667</v>
      </c>
    </row>
    <row r="56" spans="1:25" ht="30" x14ac:dyDescent="0.25">
      <c r="A56" s="439" t="s">
        <v>1072</v>
      </c>
      <c r="B56" s="439" t="s">
        <v>1202</v>
      </c>
      <c r="C56" s="439" t="s">
        <v>774</v>
      </c>
      <c r="D56" s="408" t="s">
        <v>1182</v>
      </c>
      <c r="E56" s="419" t="s">
        <v>1064</v>
      </c>
      <c r="F56" s="442">
        <v>148</v>
      </c>
      <c r="G56" s="442">
        <v>246</v>
      </c>
      <c r="H56" s="442">
        <v>361</v>
      </c>
      <c r="I56" s="442">
        <v>383</v>
      </c>
      <c r="J56" s="786"/>
      <c r="K56" s="442">
        <v>1138</v>
      </c>
      <c r="L56" s="443">
        <f t="shared" si="0"/>
        <v>284.5</v>
      </c>
      <c r="N56" t="s">
        <v>1217</v>
      </c>
      <c r="O56" t="s">
        <v>795</v>
      </c>
      <c r="P56" s="735">
        <v>13667</v>
      </c>
      <c r="Q56" s="735">
        <v>11046</v>
      </c>
      <c r="R56" s="735">
        <v>17987.620000000017</v>
      </c>
      <c r="T56" t="s">
        <v>1217</v>
      </c>
      <c r="U56" t="s">
        <v>795</v>
      </c>
      <c r="V56">
        <v>13667</v>
      </c>
      <c r="W56">
        <v>11046</v>
      </c>
      <c r="X56">
        <v>17987.620000000017</v>
      </c>
      <c r="Y56" s="785">
        <f t="shared" si="1"/>
        <v>14233.540000000006</v>
      </c>
    </row>
    <row r="57" spans="1:25" ht="30" x14ac:dyDescent="0.25">
      <c r="A57" s="439" t="s">
        <v>1088</v>
      </c>
      <c r="B57" s="439" t="s">
        <v>1209</v>
      </c>
      <c r="C57" s="439" t="s">
        <v>774</v>
      </c>
      <c r="D57" s="408" t="s">
        <v>1182</v>
      </c>
      <c r="E57" s="419" t="s">
        <v>1064</v>
      </c>
      <c r="F57" s="442">
        <v>8</v>
      </c>
      <c r="G57" s="442">
        <v>9</v>
      </c>
      <c r="H57" s="442">
        <v>9</v>
      </c>
      <c r="I57" s="442">
        <v>25</v>
      </c>
      <c r="J57" s="786"/>
      <c r="K57" s="442">
        <v>51</v>
      </c>
      <c r="L57" s="443">
        <f t="shared" si="0"/>
        <v>12.75</v>
      </c>
      <c r="N57" t="s">
        <v>1217</v>
      </c>
      <c r="O57" t="s">
        <v>751</v>
      </c>
      <c r="P57" s="735">
        <v>2222</v>
      </c>
      <c r="Q57" s="735">
        <v>2598</v>
      </c>
      <c r="R57" s="735">
        <v>266</v>
      </c>
      <c r="T57" t="s">
        <v>1217</v>
      </c>
      <c r="U57" t="s">
        <v>751</v>
      </c>
      <c r="V57">
        <v>2222</v>
      </c>
      <c r="W57">
        <v>2598</v>
      </c>
      <c r="X57">
        <v>266</v>
      </c>
      <c r="Y57" s="785">
        <f t="shared" si="1"/>
        <v>1695.3333333333333</v>
      </c>
    </row>
    <row r="58" spans="1:25" ht="30" x14ac:dyDescent="0.25">
      <c r="A58" s="439" t="s">
        <v>1088</v>
      </c>
      <c r="B58" s="439" t="s">
        <v>1209</v>
      </c>
      <c r="C58" s="439" t="s">
        <v>774</v>
      </c>
      <c r="D58" s="408" t="s">
        <v>1182</v>
      </c>
      <c r="E58" s="419" t="s">
        <v>1089</v>
      </c>
      <c r="F58" s="442">
        <v>3</v>
      </c>
      <c r="G58" s="442">
        <v>7</v>
      </c>
      <c r="H58" s="442">
        <v>19</v>
      </c>
      <c r="I58" s="442">
        <v>38</v>
      </c>
      <c r="J58" s="786"/>
      <c r="K58" s="442">
        <v>67</v>
      </c>
      <c r="L58" s="443">
        <f t="shared" si="0"/>
        <v>16.75</v>
      </c>
      <c r="N58" t="s">
        <v>1202</v>
      </c>
      <c r="O58" t="s">
        <v>772</v>
      </c>
      <c r="P58" s="735">
        <v>80199</v>
      </c>
      <c r="Q58" s="735">
        <v>80622</v>
      </c>
      <c r="R58" s="735">
        <v>72378.95</v>
      </c>
      <c r="T58" t="s">
        <v>1202</v>
      </c>
      <c r="U58" t="s">
        <v>772</v>
      </c>
      <c r="V58">
        <v>80199</v>
      </c>
      <c r="W58">
        <v>80622</v>
      </c>
      <c r="X58">
        <v>72378.95</v>
      </c>
      <c r="Y58" s="785">
        <f t="shared" si="1"/>
        <v>77733.316666666666</v>
      </c>
    </row>
    <row r="59" spans="1:25" ht="30" x14ac:dyDescent="0.25">
      <c r="A59" s="439" t="s">
        <v>1096</v>
      </c>
      <c r="B59" s="439" t="s">
        <v>1217</v>
      </c>
      <c r="C59" s="439" t="s">
        <v>774</v>
      </c>
      <c r="D59" s="408" t="s">
        <v>1182</v>
      </c>
      <c r="E59" s="419" t="s">
        <v>1064</v>
      </c>
      <c r="F59" s="442">
        <v>95</v>
      </c>
      <c r="G59" s="442">
        <v>154</v>
      </c>
      <c r="H59" s="442">
        <v>322</v>
      </c>
      <c r="I59" s="442">
        <v>232</v>
      </c>
      <c r="J59" s="786"/>
      <c r="K59" s="442">
        <v>803</v>
      </c>
      <c r="L59" s="443">
        <f t="shared" si="0"/>
        <v>200.75</v>
      </c>
      <c r="N59" t="s">
        <v>1202</v>
      </c>
      <c r="O59" t="s">
        <v>774</v>
      </c>
      <c r="P59" s="735">
        <v>9221</v>
      </c>
      <c r="Q59" s="735">
        <v>8156</v>
      </c>
      <c r="R59" s="735">
        <v>7214.05</v>
      </c>
      <c r="T59" t="s">
        <v>1202</v>
      </c>
      <c r="U59" t="s">
        <v>774</v>
      </c>
      <c r="V59">
        <v>9221</v>
      </c>
      <c r="W59">
        <v>8156</v>
      </c>
      <c r="X59">
        <v>7214.05</v>
      </c>
      <c r="Y59" s="785">
        <f t="shared" si="1"/>
        <v>8197.0166666666664</v>
      </c>
    </row>
    <row r="60" spans="1:25" ht="30" x14ac:dyDescent="0.25">
      <c r="A60" s="439" t="s">
        <v>864</v>
      </c>
      <c r="B60" s="439" t="s">
        <v>1235</v>
      </c>
      <c r="C60" s="439" t="s">
        <v>789</v>
      </c>
      <c r="D60" s="408" t="s">
        <v>1252</v>
      </c>
      <c r="E60" s="419" t="s">
        <v>1006</v>
      </c>
      <c r="F60" s="442">
        <v>1</v>
      </c>
      <c r="G60" s="442">
        <v>4</v>
      </c>
      <c r="H60" s="442"/>
      <c r="I60" s="442">
        <v>1</v>
      </c>
      <c r="J60" s="786"/>
      <c r="K60" s="442">
        <v>6</v>
      </c>
      <c r="L60" s="443">
        <f t="shared" si="0"/>
        <v>2</v>
      </c>
      <c r="N60" t="s">
        <v>1202</v>
      </c>
      <c r="O60" t="s">
        <v>795</v>
      </c>
      <c r="P60" s="735">
        <v>42138</v>
      </c>
      <c r="Q60" s="735">
        <v>34848</v>
      </c>
      <c r="R60" s="735">
        <v>29539.899999999976</v>
      </c>
      <c r="T60" t="s">
        <v>1202</v>
      </c>
      <c r="U60" t="s">
        <v>795</v>
      </c>
      <c r="V60">
        <v>42138</v>
      </c>
      <c r="W60">
        <v>34848</v>
      </c>
      <c r="X60">
        <v>29539.899999999976</v>
      </c>
      <c r="Y60" s="785">
        <f t="shared" si="1"/>
        <v>35508.633333333324</v>
      </c>
    </row>
    <row r="61" spans="1:25" ht="30" x14ac:dyDescent="0.25">
      <c r="A61" s="439" t="s">
        <v>1059</v>
      </c>
      <c r="B61" s="439" t="s">
        <v>2526</v>
      </c>
      <c r="C61" s="439" t="s">
        <v>795</v>
      </c>
      <c r="D61" s="408" t="s">
        <v>1157</v>
      </c>
      <c r="E61" s="419" t="s">
        <v>1065</v>
      </c>
      <c r="F61" s="442">
        <v>9</v>
      </c>
      <c r="G61" s="442">
        <v>17</v>
      </c>
      <c r="H61" s="442">
        <v>29</v>
      </c>
      <c r="I61" s="442">
        <v>40</v>
      </c>
      <c r="J61" s="786"/>
      <c r="K61" s="442">
        <v>95</v>
      </c>
      <c r="L61" s="443">
        <f t="shared" si="0"/>
        <v>23.75</v>
      </c>
      <c r="N61" t="s">
        <v>1202</v>
      </c>
      <c r="O61" t="s">
        <v>751</v>
      </c>
      <c r="P61" s="735">
        <v>1669</v>
      </c>
      <c r="Q61" s="735">
        <v>3055</v>
      </c>
      <c r="R61" s="735">
        <v>1305.1363636363635</v>
      </c>
      <c r="T61" t="s">
        <v>1202</v>
      </c>
      <c r="U61" t="s">
        <v>751</v>
      </c>
      <c r="V61">
        <v>1669</v>
      </c>
      <c r="W61">
        <v>3055</v>
      </c>
      <c r="X61">
        <v>1305.1363636363635</v>
      </c>
      <c r="Y61" s="785">
        <f t="shared" si="1"/>
        <v>2009.7121212121212</v>
      </c>
    </row>
    <row r="62" spans="1:25" ht="30" x14ac:dyDescent="0.25">
      <c r="A62" s="439" t="s">
        <v>1059</v>
      </c>
      <c r="B62" s="439" t="s">
        <v>2526</v>
      </c>
      <c r="C62" s="439" t="s">
        <v>795</v>
      </c>
      <c r="D62" s="408" t="s">
        <v>1157</v>
      </c>
      <c r="E62" s="419" t="s">
        <v>1062</v>
      </c>
      <c r="F62" s="442">
        <v>4437</v>
      </c>
      <c r="G62" s="442">
        <v>7548</v>
      </c>
      <c r="H62" s="442">
        <v>11661</v>
      </c>
      <c r="I62" s="442">
        <v>10048</v>
      </c>
      <c r="J62" s="786"/>
      <c r="K62" s="442">
        <v>33694</v>
      </c>
      <c r="L62" s="443">
        <f t="shared" si="0"/>
        <v>8423.5</v>
      </c>
      <c r="N62" t="s">
        <v>2520</v>
      </c>
      <c r="O62" t="s">
        <v>772</v>
      </c>
      <c r="P62" s="735"/>
      <c r="Q62" s="735"/>
      <c r="R62" s="735">
        <v>19314.149999999998</v>
      </c>
      <c r="T62" t="s">
        <v>2520</v>
      </c>
      <c r="U62" t="s">
        <v>772</v>
      </c>
      <c r="X62">
        <v>19314.149999999998</v>
      </c>
      <c r="Y62" s="785">
        <f t="shared" si="1"/>
        <v>19314.149999999998</v>
      </c>
    </row>
    <row r="63" spans="1:25" ht="30" x14ac:dyDescent="0.25">
      <c r="A63" s="439" t="s">
        <v>1072</v>
      </c>
      <c r="B63" s="439" t="s">
        <v>1202</v>
      </c>
      <c r="C63" s="439" t="s">
        <v>795</v>
      </c>
      <c r="D63" s="408" t="s">
        <v>1157</v>
      </c>
      <c r="E63" s="419" t="s">
        <v>1078</v>
      </c>
      <c r="F63" s="442">
        <v>526</v>
      </c>
      <c r="G63" s="442">
        <v>1546</v>
      </c>
      <c r="H63" s="442">
        <v>1546</v>
      </c>
      <c r="I63" s="442">
        <v>1350</v>
      </c>
      <c r="J63" s="786"/>
      <c r="K63" s="442">
        <v>4968</v>
      </c>
      <c r="L63" s="443">
        <f t="shared" si="0"/>
        <v>1242</v>
      </c>
      <c r="N63" t="s">
        <v>2520</v>
      </c>
      <c r="O63" t="s">
        <v>751</v>
      </c>
      <c r="P63" s="735"/>
      <c r="Q63" s="735"/>
      <c r="R63" s="735">
        <v>168.16</v>
      </c>
      <c r="T63" t="s">
        <v>2520</v>
      </c>
      <c r="U63" t="s">
        <v>751</v>
      </c>
      <c r="X63">
        <v>168.16</v>
      </c>
      <c r="Y63" s="785">
        <f t="shared" si="1"/>
        <v>168.16</v>
      </c>
    </row>
    <row r="64" spans="1:25" ht="30" x14ac:dyDescent="0.25">
      <c r="A64" s="439" t="s">
        <v>1072</v>
      </c>
      <c r="B64" s="439" t="s">
        <v>1202</v>
      </c>
      <c r="C64" s="439" t="s">
        <v>795</v>
      </c>
      <c r="D64" s="408" t="s">
        <v>1157</v>
      </c>
      <c r="E64" s="419" t="s">
        <v>1065</v>
      </c>
      <c r="F64" s="442">
        <v>322</v>
      </c>
      <c r="G64" s="442">
        <v>1126</v>
      </c>
      <c r="H64" s="442">
        <v>2315</v>
      </c>
      <c r="I64" s="442">
        <v>3009</v>
      </c>
      <c r="J64" s="786"/>
      <c r="K64" s="442">
        <v>6772</v>
      </c>
      <c r="L64" s="443">
        <f t="shared" si="0"/>
        <v>1693</v>
      </c>
      <c r="N64" t="s">
        <v>2520</v>
      </c>
      <c r="O64" t="s">
        <v>2697</v>
      </c>
      <c r="P64" s="735"/>
      <c r="Q64" s="735"/>
      <c r="R64" s="735">
        <v>66</v>
      </c>
      <c r="T64" t="s">
        <v>2520</v>
      </c>
      <c r="U64" t="s">
        <v>2697</v>
      </c>
      <c r="X64">
        <v>66</v>
      </c>
      <c r="Y64" s="785">
        <f t="shared" si="1"/>
        <v>66</v>
      </c>
    </row>
    <row r="65" spans="1:25" ht="30" x14ac:dyDescent="0.25">
      <c r="A65" s="439" t="s">
        <v>1072</v>
      </c>
      <c r="B65" s="439" t="s">
        <v>1202</v>
      </c>
      <c r="C65" s="439" t="s">
        <v>795</v>
      </c>
      <c r="D65" s="408" t="s">
        <v>1157</v>
      </c>
      <c r="E65" s="419" t="s">
        <v>1062</v>
      </c>
      <c r="F65" s="442">
        <v>10794</v>
      </c>
      <c r="G65" s="442">
        <v>22591</v>
      </c>
      <c r="H65" s="442">
        <v>31751</v>
      </c>
      <c r="I65" s="442">
        <v>25269</v>
      </c>
      <c r="J65" s="786"/>
      <c r="K65" s="442">
        <v>90405</v>
      </c>
      <c r="L65" s="443">
        <f t="shared" si="0"/>
        <v>22601.25</v>
      </c>
      <c r="N65" t="s">
        <v>2520</v>
      </c>
      <c r="O65" t="s">
        <v>780</v>
      </c>
      <c r="P65" s="735"/>
      <c r="Q65" s="735"/>
      <c r="R65" s="735">
        <v>5498.4000000000015</v>
      </c>
      <c r="T65" t="s">
        <v>2520</v>
      </c>
      <c r="U65" t="s">
        <v>780</v>
      </c>
      <c r="X65">
        <v>5498.4000000000015</v>
      </c>
      <c r="Y65" s="785">
        <f t="shared" si="1"/>
        <v>5498.4000000000015</v>
      </c>
    </row>
    <row r="66" spans="1:25" ht="30" x14ac:dyDescent="0.25">
      <c r="A66" s="439" t="s">
        <v>1096</v>
      </c>
      <c r="B66" s="439" t="s">
        <v>1217</v>
      </c>
      <c r="C66" s="439" t="s">
        <v>795</v>
      </c>
      <c r="D66" s="408" t="s">
        <v>1157</v>
      </c>
      <c r="E66" s="419" t="s">
        <v>1065</v>
      </c>
      <c r="F66" s="442">
        <v>103</v>
      </c>
      <c r="G66" s="442">
        <v>173</v>
      </c>
      <c r="H66" s="442">
        <v>493</v>
      </c>
      <c r="I66" s="442">
        <v>436</v>
      </c>
      <c r="J66" s="786"/>
      <c r="K66" s="442">
        <v>1205</v>
      </c>
      <c r="L66" s="443">
        <f t="shared" ref="L66:L129" si="2">AVERAGE(F66:I66)</f>
        <v>301.25</v>
      </c>
      <c r="N66" t="s">
        <v>3512</v>
      </c>
      <c r="O66" t="s">
        <v>772</v>
      </c>
      <c r="P66" s="735"/>
      <c r="Q66" s="735"/>
      <c r="R66" s="735">
        <v>65.2</v>
      </c>
      <c r="T66" t="s">
        <v>3512</v>
      </c>
      <c r="U66" t="s">
        <v>772</v>
      </c>
      <c r="X66">
        <v>65.2</v>
      </c>
      <c r="Y66" s="785">
        <f t="shared" si="1"/>
        <v>65.2</v>
      </c>
    </row>
    <row r="67" spans="1:25" ht="30" x14ac:dyDescent="0.25">
      <c r="A67" s="439" t="s">
        <v>1096</v>
      </c>
      <c r="B67" s="439" t="s">
        <v>1217</v>
      </c>
      <c r="C67" s="439" t="s">
        <v>774</v>
      </c>
      <c r="D67" s="408" t="s">
        <v>1157</v>
      </c>
      <c r="E67" s="419" t="s">
        <v>1102</v>
      </c>
      <c r="F67" s="442"/>
      <c r="G67" s="442">
        <v>50</v>
      </c>
      <c r="H67" s="442">
        <v>448</v>
      </c>
      <c r="I67" s="442">
        <v>5</v>
      </c>
      <c r="J67" s="786"/>
      <c r="K67" s="442">
        <v>503</v>
      </c>
      <c r="L67" s="443">
        <f t="shared" si="2"/>
        <v>167.66666666666666</v>
      </c>
      <c r="N67" t="s">
        <v>809</v>
      </c>
      <c r="O67" t="s">
        <v>751</v>
      </c>
      <c r="P67" s="735"/>
      <c r="Q67" s="735"/>
      <c r="R67" s="735">
        <v>1</v>
      </c>
      <c r="T67" t="s">
        <v>809</v>
      </c>
      <c r="U67" t="s">
        <v>751</v>
      </c>
      <c r="X67">
        <v>1</v>
      </c>
      <c r="Y67" s="785">
        <f t="shared" ref="Y67:Y70" si="3">AVERAGE(V67:X67)</f>
        <v>1</v>
      </c>
    </row>
    <row r="68" spans="1:25" ht="30" x14ac:dyDescent="0.25">
      <c r="A68" s="439" t="s">
        <v>1096</v>
      </c>
      <c r="B68" s="439" t="s">
        <v>1217</v>
      </c>
      <c r="C68" s="439" t="s">
        <v>795</v>
      </c>
      <c r="D68" s="408" t="s">
        <v>1157</v>
      </c>
      <c r="E68" s="419" t="s">
        <v>1062</v>
      </c>
      <c r="F68" s="442">
        <v>4489</v>
      </c>
      <c r="G68" s="442">
        <v>6784</v>
      </c>
      <c r="H68" s="442">
        <v>10905</v>
      </c>
      <c r="I68" s="442">
        <v>9203</v>
      </c>
      <c r="J68" s="786"/>
      <c r="K68" s="442">
        <v>31381</v>
      </c>
      <c r="L68" s="443">
        <f t="shared" si="2"/>
        <v>7845.25</v>
      </c>
      <c r="N68" t="s">
        <v>809</v>
      </c>
      <c r="O68" t="s">
        <v>780</v>
      </c>
      <c r="P68" s="735"/>
      <c r="Q68" s="735"/>
      <c r="R68" s="735">
        <v>42.6</v>
      </c>
      <c r="T68" t="s">
        <v>809</v>
      </c>
      <c r="U68" t="s">
        <v>780</v>
      </c>
      <c r="X68">
        <v>42.6</v>
      </c>
      <c r="Y68" s="785">
        <f t="shared" si="3"/>
        <v>42.6</v>
      </c>
    </row>
    <row r="69" spans="1:25" x14ac:dyDescent="0.25">
      <c r="A69" s="439" t="s">
        <v>1059</v>
      </c>
      <c r="B69" s="439" t="s">
        <v>2526</v>
      </c>
      <c r="C69" s="439" t="s">
        <v>795</v>
      </c>
      <c r="D69" s="408" t="s">
        <v>1158</v>
      </c>
      <c r="E69" s="419" t="s">
        <v>1063</v>
      </c>
      <c r="F69" s="442">
        <v>896</v>
      </c>
      <c r="G69" s="442">
        <v>1297</v>
      </c>
      <c r="H69" s="442">
        <v>2134</v>
      </c>
      <c r="I69" s="442">
        <v>1378</v>
      </c>
      <c r="J69" s="786"/>
      <c r="K69" s="442">
        <v>5705</v>
      </c>
      <c r="L69" s="443">
        <f t="shared" si="2"/>
        <v>1426.25</v>
      </c>
      <c r="N69" t="s">
        <v>3540</v>
      </c>
      <c r="O69" t="s">
        <v>772</v>
      </c>
      <c r="P69" s="735"/>
      <c r="Q69" s="735"/>
      <c r="R69" s="735">
        <v>3723.3000000000006</v>
      </c>
      <c r="T69" t="s">
        <v>3540</v>
      </c>
      <c r="U69" t="s">
        <v>772</v>
      </c>
      <c r="X69">
        <v>3723.3000000000006</v>
      </c>
      <c r="Y69" s="785">
        <f t="shared" si="3"/>
        <v>3723.3000000000006</v>
      </c>
    </row>
    <row r="70" spans="1:25" x14ac:dyDescent="0.25">
      <c r="A70" s="439" t="s">
        <v>1072</v>
      </c>
      <c r="B70" s="439" t="s">
        <v>1202</v>
      </c>
      <c r="C70" s="439" t="s">
        <v>795</v>
      </c>
      <c r="D70" s="408" t="s">
        <v>1158</v>
      </c>
      <c r="E70" s="419" t="s">
        <v>1076</v>
      </c>
      <c r="F70" s="442">
        <v>674</v>
      </c>
      <c r="G70" s="442">
        <v>1322</v>
      </c>
      <c r="H70" s="442">
        <v>1175</v>
      </c>
      <c r="I70" s="442">
        <v>950</v>
      </c>
      <c r="J70" s="786"/>
      <c r="K70" s="442">
        <v>4121</v>
      </c>
      <c r="L70" s="443">
        <f t="shared" si="2"/>
        <v>1030.25</v>
      </c>
      <c r="N70" t="s">
        <v>763</v>
      </c>
      <c r="P70" s="735">
        <v>300057</v>
      </c>
      <c r="Q70" s="735">
        <v>289373</v>
      </c>
      <c r="R70" s="735">
        <v>499349.44530303025</v>
      </c>
      <c r="T70" t="s">
        <v>763</v>
      </c>
      <c r="V70">
        <v>300057</v>
      </c>
      <c r="W70">
        <v>289373</v>
      </c>
      <c r="X70">
        <v>499349.44530303025</v>
      </c>
      <c r="Y70" s="785">
        <f t="shared" si="3"/>
        <v>362926.48176767677</v>
      </c>
    </row>
    <row r="71" spans="1:25" x14ac:dyDescent="0.25">
      <c r="A71" s="439" t="s">
        <v>1072</v>
      </c>
      <c r="B71" s="439" t="s">
        <v>1202</v>
      </c>
      <c r="C71" s="439" t="s">
        <v>795</v>
      </c>
      <c r="D71" s="408" t="s">
        <v>1158</v>
      </c>
      <c r="E71" s="419" t="s">
        <v>1063</v>
      </c>
      <c r="F71" s="442">
        <v>1445</v>
      </c>
      <c r="G71" s="442">
        <v>3093</v>
      </c>
      <c r="H71" s="442">
        <v>4766</v>
      </c>
      <c r="I71" s="442">
        <v>3219</v>
      </c>
      <c r="J71" s="786"/>
      <c r="K71" s="442">
        <v>12523</v>
      </c>
      <c r="L71" s="443">
        <f t="shared" si="2"/>
        <v>3130.75</v>
      </c>
    </row>
    <row r="72" spans="1:25" x14ac:dyDescent="0.25">
      <c r="A72" s="439" t="s">
        <v>1096</v>
      </c>
      <c r="B72" s="439" t="s">
        <v>1217</v>
      </c>
      <c r="C72" s="439" t="s">
        <v>795</v>
      </c>
      <c r="D72" s="408" t="s">
        <v>1158</v>
      </c>
      <c r="E72" s="419" t="s">
        <v>1063</v>
      </c>
      <c r="F72" s="442">
        <v>941</v>
      </c>
      <c r="G72" s="442">
        <v>1400</v>
      </c>
      <c r="H72" s="442">
        <v>2106</v>
      </c>
      <c r="I72" s="442">
        <v>1319</v>
      </c>
      <c r="J72" s="786"/>
      <c r="K72" s="442">
        <v>5766</v>
      </c>
      <c r="L72" s="443">
        <f t="shared" si="2"/>
        <v>1441.5</v>
      </c>
    </row>
    <row r="73" spans="1:25" x14ac:dyDescent="0.25">
      <c r="A73" s="439" t="s">
        <v>864</v>
      </c>
      <c r="B73" s="439" t="s">
        <v>1235</v>
      </c>
      <c r="C73" s="439" t="s">
        <v>795</v>
      </c>
      <c r="D73" s="408" t="s">
        <v>1179</v>
      </c>
      <c r="E73" s="419" t="s">
        <v>1038</v>
      </c>
      <c r="F73" s="442"/>
      <c r="G73" s="442"/>
      <c r="H73" s="442"/>
      <c r="I73" s="442">
        <v>-2</v>
      </c>
      <c r="J73" s="786"/>
      <c r="K73" s="442">
        <v>-2</v>
      </c>
      <c r="L73" s="443">
        <f t="shared" si="2"/>
        <v>-2</v>
      </c>
    </row>
    <row r="74" spans="1:25" x14ac:dyDescent="0.25">
      <c r="A74" s="439" t="s">
        <v>864</v>
      </c>
      <c r="B74" s="439" t="s">
        <v>1235</v>
      </c>
      <c r="C74" s="439" t="s">
        <v>795</v>
      </c>
      <c r="D74" s="408" t="s">
        <v>1179</v>
      </c>
      <c r="E74" s="419" t="s">
        <v>1031</v>
      </c>
      <c r="F74" s="442"/>
      <c r="G74" s="442">
        <v>1</v>
      </c>
      <c r="H74" s="442">
        <v>2</v>
      </c>
      <c r="I74" s="442">
        <v>3</v>
      </c>
      <c r="J74" s="786"/>
      <c r="K74" s="442">
        <v>6</v>
      </c>
      <c r="L74" s="443">
        <f t="shared" si="2"/>
        <v>2</v>
      </c>
    </row>
    <row r="75" spans="1:25" x14ac:dyDescent="0.25">
      <c r="A75" s="439" t="s">
        <v>1059</v>
      </c>
      <c r="B75" s="439" t="s">
        <v>2526</v>
      </c>
      <c r="C75" s="439" t="s">
        <v>795</v>
      </c>
      <c r="D75" s="408" t="s">
        <v>1179</v>
      </c>
      <c r="E75" s="419" t="s">
        <v>1038</v>
      </c>
      <c r="F75" s="442"/>
      <c r="G75" s="442"/>
      <c r="H75" s="442">
        <v>-1</v>
      </c>
      <c r="I75" s="442"/>
      <c r="J75" s="786"/>
      <c r="K75" s="442">
        <v>-1</v>
      </c>
      <c r="L75" s="443">
        <f t="shared" si="2"/>
        <v>-1</v>
      </c>
    </row>
    <row r="76" spans="1:25" x14ac:dyDescent="0.25">
      <c r="A76" s="439" t="s">
        <v>1059</v>
      </c>
      <c r="B76" s="439" t="s">
        <v>2526</v>
      </c>
      <c r="C76" s="439" t="s">
        <v>795</v>
      </c>
      <c r="D76" s="408" t="s">
        <v>1179</v>
      </c>
      <c r="E76" s="419" t="s">
        <v>1061</v>
      </c>
      <c r="F76" s="442">
        <v>243</v>
      </c>
      <c r="G76" s="442">
        <v>737</v>
      </c>
      <c r="H76" s="442">
        <v>332</v>
      </c>
      <c r="I76" s="442">
        <v>394</v>
      </c>
      <c r="J76" s="786"/>
      <c r="K76" s="442">
        <v>1706</v>
      </c>
      <c r="L76" s="443">
        <f t="shared" si="2"/>
        <v>426.5</v>
      </c>
    </row>
    <row r="77" spans="1:25" x14ac:dyDescent="0.25">
      <c r="A77" s="439" t="s">
        <v>1059</v>
      </c>
      <c r="B77" s="439" t="s">
        <v>2526</v>
      </c>
      <c r="C77" s="439" t="s">
        <v>795</v>
      </c>
      <c r="D77" s="408" t="s">
        <v>1179</v>
      </c>
      <c r="E77" s="419" t="s">
        <v>1031</v>
      </c>
      <c r="F77" s="442">
        <v>21</v>
      </c>
      <c r="G77" s="442">
        <v>24</v>
      </c>
      <c r="H77" s="442">
        <v>20</v>
      </c>
      <c r="I77" s="442">
        <v>21</v>
      </c>
      <c r="J77" s="786"/>
      <c r="K77" s="442">
        <v>86</v>
      </c>
      <c r="L77" s="443">
        <f t="shared" si="2"/>
        <v>21.5</v>
      </c>
    </row>
    <row r="78" spans="1:25" x14ac:dyDescent="0.25">
      <c r="A78" s="439" t="s">
        <v>1072</v>
      </c>
      <c r="B78" s="439" t="s">
        <v>1202</v>
      </c>
      <c r="C78" s="439" t="s">
        <v>795</v>
      </c>
      <c r="D78" s="408" t="s">
        <v>1179</v>
      </c>
      <c r="E78" s="419" t="s">
        <v>1038</v>
      </c>
      <c r="F78" s="442"/>
      <c r="G78" s="442">
        <v>0</v>
      </c>
      <c r="H78" s="442"/>
      <c r="I78" s="442"/>
      <c r="J78" s="786"/>
      <c r="K78" s="442">
        <v>0</v>
      </c>
      <c r="L78" s="443">
        <f t="shared" si="2"/>
        <v>0</v>
      </c>
    </row>
    <row r="79" spans="1:25" x14ac:dyDescent="0.25">
      <c r="A79" s="439" t="s">
        <v>1072</v>
      </c>
      <c r="B79" s="439" t="s">
        <v>1202</v>
      </c>
      <c r="C79" s="439" t="s">
        <v>795</v>
      </c>
      <c r="D79" s="408" t="s">
        <v>1179</v>
      </c>
      <c r="E79" s="419" t="s">
        <v>1061</v>
      </c>
      <c r="F79" s="442">
        <v>207</v>
      </c>
      <c r="G79" s="442">
        <v>223</v>
      </c>
      <c r="H79" s="442">
        <v>309</v>
      </c>
      <c r="I79" s="442">
        <v>858</v>
      </c>
      <c r="J79" s="786"/>
      <c r="K79" s="442">
        <v>1597</v>
      </c>
      <c r="L79" s="443">
        <f t="shared" si="2"/>
        <v>399.25</v>
      </c>
    </row>
    <row r="80" spans="1:25" x14ac:dyDescent="0.25">
      <c r="A80" s="439" t="s">
        <v>1072</v>
      </c>
      <c r="B80" s="439" t="s">
        <v>1202</v>
      </c>
      <c r="C80" s="439" t="s">
        <v>795</v>
      </c>
      <c r="D80" s="408" t="s">
        <v>1179</v>
      </c>
      <c r="E80" s="419" t="s">
        <v>1031</v>
      </c>
      <c r="F80" s="442">
        <v>46</v>
      </c>
      <c r="G80" s="442">
        <v>110</v>
      </c>
      <c r="H80" s="442">
        <v>163</v>
      </c>
      <c r="I80" s="442">
        <v>116</v>
      </c>
      <c r="J80" s="786"/>
      <c r="K80" s="442">
        <v>435</v>
      </c>
      <c r="L80" s="443">
        <f t="shared" si="2"/>
        <v>108.75</v>
      </c>
    </row>
    <row r="81" spans="1:12" x14ac:dyDescent="0.25">
      <c r="A81" s="439" t="s">
        <v>1105</v>
      </c>
      <c r="B81" s="439" t="s">
        <v>1202</v>
      </c>
      <c r="C81" s="439" t="s">
        <v>795</v>
      </c>
      <c r="D81" s="408" t="s">
        <v>1179</v>
      </c>
      <c r="E81" s="419" t="s">
        <v>1031</v>
      </c>
      <c r="F81" s="442">
        <v>1</v>
      </c>
      <c r="G81" s="442">
        <v>6</v>
      </c>
      <c r="H81" s="442">
        <v>10</v>
      </c>
      <c r="I81" s="442">
        <v>10</v>
      </c>
      <c r="J81" s="786"/>
      <c r="K81" s="442">
        <v>27</v>
      </c>
      <c r="L81" s="443">
        <f t="shared" si="2"/>
        <v>6.75</v>
      </c>
    </row>
    <row r="82" spans="1:12" x14ac:dyDescent="0.25">
      <c r="A82" s="439" t="s">
        <v>1096</v>
      </c>
      <c r="B82" s="439" t="s">
        <v>1217</v>
      </c>
      <c r="C82" s="439" t="s">
        <v>795</v>
      </c>
      <c r="D82" s="408" t="s">
        <v>1179</v>
      </c>
      <c r="E82" s="419" t="s">
        <v>1061</v>
      </c>
      <c r="F82" s="442">
        <v>202</v>
      </c>
      <c r="G82" s="442">
        <v>204</v>
      </c>
      <c r="H82" s="442">
        <v>139</v>
      </c>
      <c r="I82" s="442">
        <v>81</v>
      </c>
      <c r="J82" s="786"/>
      <c r="K82" s="442">
        <v>626</v>
      </c>
      <c r="L82" s="443">
        <f t="shared" si="2"/>
        <v>156.5</v>
      </c>
    </row>
    <row r="83" spans="1:12" x14ac:dyDescent="0.25">
      <c r="A83" s="439" t="s">
        <v>1096</v>
      </c>
      <c r="B83" s="439" t="s">
        <v>1217</v>
      </c>
      <c r="C83" s="439" t="s">
        <v>795</v>
      </c>
      <c r="D83" s="408" t="s">
        <v>1179</v>
      </c>
      <c r="E83" s="419" t="s">
        <v>1031</v>
      </c>
      <c r="F83" s="442">
        <v>13</v>
      </c>
      <c r="G83" s="442">
        <v>7</v>
      </c>
      <c r="H83" s="442">
        <v>17</v>
      </c>
      <c r="I83" s="442">
        <v>4</v>
      </c>
      <c r="J83" s="786"/>
      <c r="K83" s="442">
        <v>41</v>
      </c>
      <c r="L83" s="443">
        <f t="shared" si="2"/>
        <v>10.25</v>
      </c>
    </row>
    <row r="84" spans="1:12" x14ac:dyDescent="0.25">
      <c r="A84" s="439" t="s">
        <v>864</v>
      </c>
      <c r="B84" s="439" t="s">
        <v>1235</v>
      </c>
      <c r="C84" s="439" t="s">
        <v>795</v>
      </c>
      <c r="D84" s="408" t="s">
        <v>1178</v>
      </c>
      <c r="E84" s="419" t="s">
        <v>1033</v>
      </c>
      <c r="F84" s="442"/>
      <c r="G84" s="442">
        <v>1</v>
      </c>
      <c r="H84" s="442">
        <v>1</v>
      </c>
      <c r="I84" s="442">
        <v>5</v>
      </c>
      <c r="J84" s="786"/>
      <c r="K84" s="442">
        <v>7</v>
      </c>
      <c r="L84" s="443">
        <f t="shared" si="2"/>
        <v>2.3333333333333335</v>
      </c>
    </row>
    <row r="85" spans="1:12" x14ac:dyDescent="0.25">
      <c r="A85" s="439" t="s">
        <v>1059</v>
      </c>
      <c r="B85" s="439" t="s">
        <v>2526</v>
      </c>
      <c r="C85" s="439" t="s">
        <v>795</v>
      </c>
      <c r="D85" s="408" t="s">
        <v>1178</v>
      </c>
      <c r="E85" s="419" t="s">
        <v>1033</v>
      </c>
      <c r="F85" s="442">
        <v>13</v>
      </c>
      <c r="G85" s="442">
        <v>22</v>
      </c>
      <c r="H85" s="442">
        <v>15</v>
      </c>
      <c r="I85" s="442">
        <v>8</v>
      </c>
      <c r="J85" s="786"/>
      <c r="K85" s="442">
        <v>58</v>
      </c>
      <c r="L85" s="443">
        <f t="shared" si="2"/>
        <v>14.5</v>
      </c>
    </row>
    <row r="86" spans="1:12" x14ac:dyDescent="0.25">
      <c r="A86" s="439" t="s">
        <v>1072</v>
      </c>
      <c r="B86" s="439" t="s">
        <v>1202</v>
      </c>
      <c r="C86" s="439" t="s">
        <v>795</v>
      </c>
      <c r="D86" s="408" t="s">
        <v>1178</v>
      </c>
      <c r="E86" s="419" t="s">
        <v>1033</v>
      </c>
      <c r="F86" s="442">
        <v>49</v>
      </c>
      <c r="G86" s="442">
        <v>97</v>
      </c>
      <c r="H86" s="442">
        <v>103</v>
      </c>
      <c r="I86" s="442">
        <v>67</v>
      </c>
      <c r="J86" s="786"/>
      <c r="K86" s="442">
        <v>316</v>
      </c>
      <c r="L86" s="443">
        <f t="shared" si="2"/>
        <v>79</v>
      </c>
    </row>
    <row r="87" spans="1:12" x14ac:dyDescent="0.25">
      <c r="A87" s="439" t="s">
        <v>1096</v>
      </c>
      <c r="B87" s="439" t="s">
        <v>1217</v>
      </c>
      <c r="C87" s="439" t="s">
        <v>795</v>
      </c>
      <c r="D87" s="408" t="s">
        <v>1178</v>
      </c>
      <c r="E87" s="419" t="s">
        <v>1033</v>
      </c>
      <c r="F87" s="442">
        <v>12</v>
      </c>
      <c r="G87" s="442">
        <v>12</v>
      </c>
      <c r="H87" s="442">
        <v>7</v>
      </c>
      <c r="I87" s="442">
        <v>3</v>
      </c>
      <c r="J87" s="786"/>
      <c r="K87" s="442">
        <v>34</v>
      </c>
      <c r="L87" s="443">
        <f t="shared" si="2"/>
        <v>8.5</v>
      </c>
    </row>
    <row r="88" spans="1:12" ht="30" x14ac:dyDescent="0.25">
      <c r="A88" s="439" t="s">
        <v>1072</v>
      </c>
      <c r="B88" s="439" t="s">
        <v>1202</v>
      </c>
      <c r="C88" s="439" t="s">
        <v>774</v>
      </c>
      <c r="D88" s="407" t="s">
        <v>1112</v>
      </c>
      <c r="E88" s="419" t="s">
        <v>1083</v>
      </c>
      <c r="F88" s="442"/>
      <c r="G88" s="442">
        <v>1</v>
      </c>
      <c r="H88" s="442"/>
      <c r="I88" s="442"/>
      <c r="J88" s="786"/>
      <c r="K88" s="442">
        <v>1</v>
      </c>
      <c r="L88" s="443">
        <f t="shared" si="2"/>
        <v>1</v>
      </c>
    </row>
    <row r="89" spans="1:12" ht="30" x14ac:dyDescent="0.25">
      <c r="A89" s="439" t="s">
        <v>1072</v>
      </c>
      <c r="B89" s="439" t="s">
        <v>1202</v>
      </c>
      <c r="C89" s="439" t="s">
        <v>774</v>
      </c>
      <c r="D89" s="407" t="s">
        <v>1112</v>
      </c>
      <c r="E89" s="419" t="s">
        <v>1077</v>
      </c>
      <c r="F89" s="442">
        <v>2</v>
      </c>
      <c r="G89" s="442">
        <v>3</v>
      </c>
      <c r="H89" s="442"/>
      <c r="I89" s="442">
        <v>0</v>
      </c>
      <c r="J89" s="786"/>
      <c r="K89" s="442">
        <v>5</v>
      </c>
      <c r="L89" s="443">
        <f t="shared" si="2"/>
        <v>1.6666666666666667</v>
      </c>
    </row>
    <row r="90" spans="1:12" ht="30" x14ac:dyDescent="0.25">
      <c r="A90" s="439" t="s">
        <v>1096</v>
      </c>
      <c r="B90" s="439" t="s">
        <v>1217</v>
      </c>
      <c r="C90" s="439" t="s">
        <v>774</v>
      </c>
      <c r="D90" s="407" t="s">
        <v>1112</v>
      </c>
      <c r="E90" s="419" t="s">
        <v>1099</v>
      </c>
      <c r="F90" s="442">
        <v>10</v>
      </c>
      <c r="G90" s="442">
        <v>11</v>
      </c>
      <c r="H90" s="442">
        <v>4</v>
      </c>
      <c r="I90" s="442">
        <v>18</v>
      </c>
      <c r="J90" s="786"/>
      <c r="K90" s="442">
        <v>43</v>
      </c>
      <c r="L90" s="443">
        <f t="shared" si="2"/>
        <v>10.75</v>
      </c>
    </row>
    <row r="91" spans="1:12" ht="30" x14ac:dyDescent="0.25">
      <c r="A91" s="439" t="s">
        <v>1096</v>
      </c>
      <c r="B91" s="439" t="s">
        <v>1217</v>
      </c>
      <c r="C91" s="439" t="s">
        <v>774</v>
      </c>
      <c r="D91" s="407" t="s">
        <v>1112</v>
      </c>
      <c r="E91" s="419" t="s">
        <v>1098</v>
      </c>
      <c r="F91" s="442">
        <v>31</v>
      </c>
      <c r="G91" s="442">
        <v>32</v>
      </c>
      <c r="H91" s="442">
        <v>7</v>
      </c>
      <c r="I91" s="442">
        <v>33</v>
      </c>
      <c r="J91" s="786"/>
      <c r="K91" s="442">
        <v>103</v>
      </c>
      <c r="L91" s="443">
        <f t="shared" si="2"/>
        <v>25.75</v>
      </c>
    </row>
    <row r="92" spans="1:12" ht="30" x14ac:dyDescent="0.25">
      <c r="A92" s="439" t="s">
        <v>782</v>
      </c>
      <c r="B92" s="439" t="s">
        <v>2523</v>
      </c>
      <c r="C92" s="439" t="s">
        <v>774</v>
      </c>
      <c r="D92" s="408" t="s">
        <v>1184</v>
      </c>
      <c r="E92" s="419" t="s">
        <v>1045</v>
      </c>
      <c r="F92" s="442">
        <v>4</v>
      </c>
      <c r="G92" s="442"/>
      <c r="H92" s="442">
        <v>1</v>
      </c>
      <c r="I92" s="442">
        <v>1</v>
      </c>
      <c r="J92" s="786"/>
      <c r="K92" s="442">
        <v>6</v>
      </c>
      <c r="L92" s="443">
        <f t="shared" si="2"/>
        <v>2</v>
      </c>
    </row>
    <row r="93" spans="1:12" ht="30" x14ac:dyDescent="0.25">
      <c r="A93" s="439" t="s">
        <v>782</v>
      </c>
      <c r="B93" s="439" t="s">
        <v>2523</v>
      </c>
      <c r="C93" s="439" t="s">
        <v>774</v>
      </c>
      <c r="D93" s="408" t="s">
        <v>1184</v>
      </c>
      <c r="E93" s="419" t="s">
        <v>1046</v>
      </c>
      <c r="F93" s="442">
        <v>1</v>
      </c>
      <c r="G93" s="442">
        <v>1</v>
      </c>
      <c r="H93" s="442">
        <v>1</v>
      </c>
      <c r="I93" s="442">
        <v>4</v>
      </c>
      <c r="J93" s="786"/>
      <c r="K93" s="442">
        <v>7</v>
      </c>
      <c r="L93" s="443">
        <f t="shared" si="2"/>
        <v>1.75</v>
      </c>
    </row>
    <row r="94" spans="1:12" ht="30" x14ac:dyDescent="0.25">
      <c r="A94" s="439" t="s">
        <v>1072</v>
      </c>
      <c r="B94" s="439" t="s">
        <v>1202</v>
      </c>
      <c r="C94" s="439" t="s">
        <v>774</v>
      </c>
      <c r="D94" s="408" t="s">
        <v>1184</v>
      </c>
      <c r="E94" s="419" t="s">
        <v>1045</v>
      </c>
      <c r="F94" s="442"/>
      <c r="G94" s="442">
        <v>1</v>
      </c>
      <c r="H94" s="442">
        <v>2</v>
      </c>
      <c r="I94" s="442"/>
      <c r="J94" s="786"/>
      <c r="K94" s="442">
        <v>3</v>
      </c>
      <c r="L94" s="443">
        <f t="shared" si="2"/>
        <v>1.5</v>
      </c>
    </row>
    <row r="95" spans="1:12" ht="30" x14ac:dyDescent="0.25">
      <c r="A95" s="439" t="s">
        <v>1072</v>
      </c>
      <c r="B95" s="439" t="s">
        <v>1202</v>
      </c>
      <c r="C95" s="439" t="s">
        <v>774</v>
      </c>
      <c r="D95" s="408" t="s">
        <v>1184</v>
      </c>
      <c r="E95" s="419" t="s">
        <v>1046</v>
      </c>
      <c r="F95" s="442">
        <v>2</v>
      </c>
      <c r="G95" s="442">
        <v>7</v>
      </c>
      <c r="H95" s="442">
        <v>1</v>
      </c>
      <c r="I95" s="442"/>
      <c r="J95" s="786"/>
      <c r="K95" s="442">
        <v>10</v>
      </c>
      <c r="L95" s="443">
        <f t="shared" si="2"/>
        <v>3.3333333333333335</v>
      </c>
    </row>
    <row r="96" spans="1:12" ht="30" x14ac:dyDescent="0.25">
      <c r="A96" s="439" t="s">
        <v>1096</v>
      </c>
      <c r="B96" s="439" t="s">
        <v>1217</v>
      </c>
      <c r="C96" s="439" t="s">
        <v>774</v>
      </c>
      <c r="D96" s="408" t="s">
        <v>1184</v>
      </c>
      <c r="E96" s="419" t="s">
        <v>1045</v>
      </c>
      <c r="F96" s="442"/>
      <c r="G96" s="442"/>
      <c r="H96" s="442"/>
      <c r="I96" s="442">
        <v>1</v>
      </c>
      <c r="J96" s="786"/>
      <c r="K96" s="442">
        <v>1</v>
      </c>
      <c r="L96" s="443">
        <f t="shared" si="2"/>
        <v>1</v>
      </c>
    </row>
    <row r="97" spans="1:12" x14ac:dyDescent="0.25">
      <c r="A97" s="439" t="s">
        <v>1059</v>
      </c>
      <c r="B97" s="439" t="s">
        <v>2526</v>
      </c>
      <c r="C97" s="439" t="s">
        <v>774</v>
      </c>
      <c r="D97" s="408" t="s">
        <v>1183</v>
      </c>
      <c r="E97" s="419" t="s">
        <v>1067</v>
      </c>
      <c r="F97" s="442">
        <v>3</v>
      </c>
      <c r="G97" s="442">
        <v>12</v>
      </c>
      <c r="H97" s="442"/>
      <c r="I97" s="442"/>
      <c r="J97" s="786"/>
      <c r="K97" s="442">
        <v>15</v>
      </c>
      <c r="L97" s="443">
        <f t="shared" si="2"/>
        <v>7.5</v>
      </c>
    </row>
    <row r="98" spans="1:12" x14ac:dyDescent="0.25">
      <c r="A98" s="439" t="s">
        <v>1059</v>
      </c>
      <c r="B98" s="439" t="s">
        <v>2526</v>
      </c>
      <c r="C98" s="439" t="s">
        <v>774</v>
      </c>
      <c r="D98" s="408" t="s">
        <v>1183</v>
      </c>
      <c r="E98" s="419" t="s">
        <v>1068</v>
      </c>
      <c r="F98" s="442">
        <v>9</v>
      </c>
      <c r="G98" s="442">
        <v>12</v>
      </c>
      <c r="H98" s="442"/>
      <c r="I98" s="442">
        <v>7</v>
      </c>
      <c r="J98" s="786"/>
      <c r="K98" s="442">
        <v>28</v>
      </c>
      <c r="L98" s="443">
        <f t="shared" si="2"/>
        <v>9.3333333333333339</v>
      </c>
    </row>
    <row r="99" spans="1:12" x14ac:dyDescent="0.25">
      <c r="A99" s="439" t="s">
        <v>1059</v>
      </c>
      <c r="B99" s="439" t="s">
        <v>2526</v>
      </c>
      <c r="C99" s="439" t="s">
        <v>774</v>
      </c>
      <c r="D99" s="408" t="s">
        <v>1183</v>
      </c>
      <c r="E99" s="419" t="s">
        <v>1071</v>
      </c>
      <c r="F99" s="442"/>
      <c r="G99" s="442">
        <v>2</v>
      </c>
      <c r="H99" s="442"/>
      <c r="I99" s="442">
        <v>1</v>
      </c>
      <c r="J99" s="786"/>
      <c r="K99" s="442">
        <v>3</v>
      </c>
      <c r="L99" s="443">
        <f t="shared" si="2"/>
        <v>1.5</v>
      </c>
    </row>
    <row r="100" spans="1:12" x14ac:dyDescent="0.25">
      <c r="A100" s="439" t="s">
        <v>1059</v>
      </c>
      <c r="B100" s="439" t="s">
        <v>2526</v>
      </c>
      <c r="C100" s="439" t="s">
        <v>774</v>
      </c>
      <c r="D100" s="408" t="s">
        <v>1183</v>
      </c>
      <c r="E100" s="419" t="s">
        <v>1069</v>
      </c>
      <c r="F100" s="442">
        <v>1</v>
      </c>
      <c r="G100" s="442">
        <v>4</v>
      </c>
      <c r="H100" s="442"/>
      <c r="I100" s="442">
        <v>2</v>
      </c>
      <c r="J100" s="786"/>
      <c r="K100" s="442">
        <v>7</v>
      </c>
      <c r="L100" s="443">
        <f t="shared" si="2"/>
        <v>2.3333333333333335</v>
      </c>
    </row>
    <row r="101" spans="1:12" x14ac:dyDescent="0.25">
      <c r="A101" s="439" t="s">
        <v>1072</v>
      </c>
      <c r="B101" s="439" t="s">
        <v>1202</v>
      </c>
      <c r="C101" s="439" t="s">
        <v>774</v>
      </c>
      <c r="D101" s="408" t="s">
        <v>1183</v>
      </c>
      <c r="E101" s="419" t="s">
        <v>1081</v>
      </c>
      <c r="F101" s="442">
        <v>7</v>
      </c>
      <c r="G101" s="442">
        <v>3</v>
      </c>
      <c r="H101" s="442"/>
      <c r="I101" s="442">
        <v>7</v>
      </c>
      <c r="J101" s="786"/>
      <c r="K101" s="442">
        <v>17</v>
      </c>
      <c r="L101" s="443">
        <f t="shared" si="2"/>
        <v>5.666666666666667</v>
      </c>
    </row>
    <row r="102" spans="1:12" x14ac:dyDescent="0.25">
      <c r="A102" s="439" t="s">
        <v>1072</v>
      </c>
      <c r="B102" s="439" t="s">
        <v>1202</v>
      </c>
      <c r="C102" s="439" t="s">
        <v>774</v>
      </c>
      <c r="D102" s="408" t="s">
        <v>1183</v>
      </c>
      <c r="E102" s="419" t="s">
        <v>1080</v>
      </c>
      <c r="F102" s="442">
        <v>7</v>
      </c>
      <c r="G102" s="442">
        <v>6</v>
      </c>
      <c r="H102" s="442">
        <v>3</v>
      </c>
      <c r="I102" s="442">
        <v>17</v>
      </c>
      <c r="J102" s="786"/>
      <c r="K102" s="442">
        <v>33</v>
      </c>
      <c r="L102" s="443">
        <f t="shared" si="2"/>
        <v>8.25</v>
      </c>
    </row>
    <row r="103" spans="1:12" x14ac:dyDescent="0.25">
      <c r="A103" s="439" t="s">
        <v>1072</v>
      </c>
      <c r="B103" s="439" t="s">
        <v>1202</v>
      </c>
      <c r="C103" s="439" t="s">
        <v>774</v>
      </c>
      <c r="D103" s="408" t="s">
        <v>1183</v>
      </c>
      <c r="E103" s="419" t="s">
        <v>1079</v>
      </c>
      <c r="F103" s="442">
        <v>2</v>
      </c>
      <c r="G103" s="442">
        <v>3</v>
      </c>
      <c r="H103" s="442"/>
      <c r="I103" s="442">
        <v>2</v>
      </c>
      <c r="J103" s="786"/>
      <c r="K103" s="442">
        <v>7</v>
      </c>
      <c r="L103" s="443">
        <f t="shared" si="2"/>
        <v>2.3333333333333335</v>
      </c>
    </row>
    <row r="104" spans="1:12" x14ac:dyDescent="0.25">
      <c r="A104" s="439" t="s">
        <v>1072</v>
      </c>
      <c r="B104" s="439" t="s">
        <v>1202</v>
      </c>
      <c r="C104" s="439" t="s">
        <v>774</v>
      </c>
      <c r="D104" s="408" t="s">
        <v>1183</v>
      </c>
      <c r="E104" s="419" t="s">
        <v>1082</v>
      </c>
      <c r="F104" s="442">
        <v>7</v>
      </c>
      <c r="G104" s="442">
        <v>7</v>
      </c>
      <c r="H104" s="442">
        <v>1</v>
      </c>
      <c r="I104" s="442">
        <v>7</v>
      </c>
      <c r="J104" s="786"/>
      <c r="K104" s="442">
        <v>22</v>
      </c>
      <c r="L104" s="443">
        <f t="shared" si="2"/>
        <v>5.5</v>
      </c>
    </row>
    <row r="105" spans="1:12" x14ac:dyDescent="0.25">
      <c r="A105" s="439" t="s">
        <v>1088</v>
      </c>
      <c r="B105" s="439" t="s">
        <v>1209</v>
      </c>
      <c r="C105" s="439" t="s">
        <v>774</v>
      </c>
      <c r="D105" s="408" t="s">
        <v>1183</v>
      </c>
      <c r="E105" s="419" t="s">
        <v>1068</v>
      </c>
      <c r="F105" s="442"/>
      <c r="G105" s="442">
        <v>1</v>
      </c>
      <c r="H105" s="442"/>
      <c r="I105" s="442">
        <v>2</v>
      </c>
      <c r="J105" s="786"/>
      <c r="K105" s="442">
        <v>3</v>
      </c>
      <c r="L105" s="443">
        <f t="shared" si="2"/>
        <v>1.5</v>
      </c>
    </row>
    <row r="106" spans="1:12" x14ac:dyDescent="0.25">
      <c r="A106" s="439" t="s">
        <v>1096</v>
      </c>
      <c r="B106" s="439" t="s">
        <v>1217</v>
      </c>
      <c r="C106" s="439" t="s">
        <v>774</v>
      </c>
      <c r="D106" s="408" t="s">
        <v>1183</v>
      </c>
      <c r="E106" s="419" t="s">
        <v>1081</v>
      </c>
      <c r="F106" s="442">
        <v>3</v>
      </c>
      <c r="G106" s="442">
        <v>4</v>
      </c>
      <c r="H106" s="442"/>
      <c r="I106" s="442">
        <v>1</v>
      </c>
      <c r="J106" s="786"/>
      <c r="K106" s="442">
        <v>8</v>
      </c>
      <c r="L106" s="443">
        <f t="shared" si="2"/>
        <v>2.6666666666666665</v>
      </c>
    </row>
    <row r="107" spans="1:12" x14ac:dyDescent="0.25">
      <c r="A107" s="439" t="s">
        <v>1096</v>
      </c>
      <c r="B107" s="439" t="s">
        <v>1217</v>
      </c>
      <c r="C107" s="439" t="s">
        <v>774</v>
      </c>
      <c r="D107" s="408" t="s">
        <v>1183</v>
      </c>
      <c r="E107" s="419" t="s">
        <v>1080</v>
      </c>
      <c r="F107" s="442">
        <v>12</v>
      </c>
      <c r="G107" s="442">
        <v>10</v>
      </c>
      <c r="H107" s="442">
        <v>1</v>
      </c>
      <c r="I107" s="442">
        <v>28</v>
      </c>
      <c r="J107" s="786"/>
      <c r="K107" s="442">
        <v>51</v>
      </c>
      <c r="L107" s="443">
        <f t="shared" si="2"/>
        <v>12.75</v>
      </c>
    </row>
    <row r="108" spans="1:12" x14ac:dyDescent="0.25">
      <c r="A108" s="439" t="s">
        <v>1096</v>
      </c>
      <c r="B108" s="439" t="s">
        <v>1217</v>
      </c>
      <c r="C108" s="439" t="s">
        <v>774</v>
      </c>
      <c r="D108" s="408" t="s">
        <v>1183</v>
      </c>
      <c r="E108" s="419" t="s">
        <v>1100</v>
      </c>
      <c r="F108" s="442">
        <v>3</v>
      </c>
      <c r="G108" s="442">
        <v>1</v>
      </c>
      <c r="H108" s="442">
        <v>0</v>
      </c>
      <c r="I108" s="442">
        <v>2</v>
      </c>
      <c r="J108" s="786"/>
      <c r="K108" s="442">
        <v>6</v>
      </c>
      <c r="L108" s="443">
        <f t="shared" si="2"/>
        <v>1.5</v>
      </c>
    </row>
    <row r="109" spans="1:12" x14ac:dyDescent="0.25">
      <c r="A109" s="439" t="s">
        <v>1096</v>
      </c>
      <c r="B109" s="439" t="s">
        <v>1217</v>
      </c>
      <c r="C109" s="439" t="s">
        <v>774</v>
      </c>
      <c r="D109" s="408" t="s">
        <v>1183</v>
      </c>
      <c r="E109" s="419" t="s">
        <v>1097</v>
      </c>
      <c r="F109" s="442">
        <v>9</v>
      </c>
      <c r="G109" s="442">
        <v>8</v>
      </c>
      <c r="H109" s="442">
        <v>2</v>
      </c>
      <c r="I109" s="442">
        <v>15</v>
      </c>
      <c r="J109" s="786"/>
      <c r="K109" s="442">
        <v>34</v>
      </c>
      <c r="L109" s="443">
        <f t="shared" si="2"/>
        <v>8.5</v>
      </c>
    </row>
    <row r="110" spans="1:12" x14ac:dyDescent="0.25">
      <c r="A110" s="439" t="s">
        <v>1088</v>
      </c>
      <c r="B110" s="439" t="s">
        <v>1209</v>
      </c>
      <c r="C110" s="439" t="s">
        <v>774</v>
      </c>
      <c r="D110" s="408" t="s">
        <v>1113</v>
      </c>
      <c r="E110" s="419" t="s">
        <v>1095</v>
      </c>
      <c r="F110" s="442"/>
      <c r="G110" s="442">
        <v>1</v>
      </c>
      <c r="H110" s="442"/>
      <c r="I110" s="442"/>
      <c r="J110" s="786"/>
      <c r="K110" s="442">
        <v>1</v>
      </c>
      <c r="L110" s="443">
        <f t="shared" si="2"/>
        <v>1</v>
      </c>
    </row>
    <row r="111" spans="1:12" x14ac:dyDescent="0.25">
      <c r="A111" s="439" t="s">
        <v>864</v>
      </c>
      <c r="B111" s="439" t="s">
        <v>1235</v>
      </c>
      <c r="C111" s="439" t="s">
        <v>772</v>
      </c>
      <c r="D111" s="408" t="s">
        <v>1159</v>
      </c>
      <c r="E111" s="419" t="s">
        <v>1028</v>
      </c>
      <c r="F111" s="442">
        <v>2739</v>
      </c>
      <c r="G111" s="442">
        <v>5058</v>
      </c>
      <c r="H111" s="442">
        <v>1</v>
      </c>
      <c r="I111" s="442">
        <v>10</v>
      </c>
      <c r="J111" s="786"/>
      <c r="K111" s="442">
        <v>7808</v>
      </c>
      <c r="L111" s="443">
        <f t="shared" si="2"/>
        <v>1952</v>
      </c>
    </row>
    <row r="112" spans="1:12" x14ac:dyDescent="0.25">
      <c r="A112" s="439" t="s">
        <v>864</v>
      </c>
      <c r="B112" s="439" t="s">
        <v>1235</v>
      </c>
      <c r="C112" s="439" t="s">
        <v>772</v>
      </c>
      <c r="D112" s="408" t="s">
        <v>1159</v>
      </c>
      <c r="E112" s="419" t="s">
        <v>1030</v>
      </c>
      <c r="F112" s="442">
        <v>252</v>
      </c>
      <c r="G112" s="442">
        <v>195</v>
      </c>
      <c r="H112" s="442"/>
      <c r="I112" s="442">
        <v>2765</v>
      </c>
      <c r="J112" s="786"/>
      <c r="K112" s="442">
        <v>3212</v>
      </c>
      <c r="L112" s="443">
        <f t="shared" si="2"/>
        <v>1070.6666666666667</v>
      </c>
    </row>
    <row r="113" spans="1:12" x14ac:dyDescent="0.25">
      <c r="A113" s="439" t="s">
        <v>1014</v>
      </c>
      <c r="B113" s="439" t="s">
        <v>2516</v>
      </c>
      <c r="C113" s="439" t="s">
        <v>772</v>
      </c>
      <c r="D113" s="408" t="s">
        <v>1159</v>
      </c>
      <c r="E113" s="419" t="s">
        <v>1016</v>
      </c>
      <c r="F113" s="442">
        <v>45</v>
      </c>
      <c r="G113" s="442">
        <v>47</v>
      </c>
      <c r="H113" s="442">
        <v>52</v>
      </c>
      <c r="I113" s="442">
        <v>34</v>
      </c>
      <c r="J113" s="786"/>
      <c r="K113" s="442">
        <v>178</v>
      </c>
      <c r="L113" s="443">
        <f t="shared" si="2"/>
        <v>44.5</v>
      </c>
    </row>
    <row r="114" spans="1:12" x14ac:dyDescent="0.25">
      <c r="A114" s="439" t="s">
        <v>1014</v>
      </c>
      <c r="B114" s="439" t="s">
        <v>2516</v>
      </c>
      <c r="C114" s="439" t="s">
        <v>772</v>
      </c>
      <c r="D114" s="447" t="s">
        <v>1159</v>
      </c>
      <c r="E114" s="448" t="s">
        <v>1021</v>
      </c>
      <c r="F114" s="442"/>
      <c r="G114" s="442">
        <v>1</v>
      </c>
      <c r="H114" s="442"/>
      <c r="I114" s="442"/>
      <c r="J114" s="786"/>
      <c r="K114" s="442">
        <v>1</v>
      </c>
      <c r="L114" s="443">
        <f t="shared" si="2"/>
        <v>1</v>
      </c>
    </row>
    <row r="115" spans="1:12" x14ac:dyDescent="0.25">
      <c r="A115" s="439" t="s">
        <v>782</v>
      </c>
      <c r="B115" s="439" t="s">
        <v>2523</v>
      </c>
      <c r="C115" s="439" t="s">
        <v>772</v>
      </c>
      <c r="D115" s="408" t="s">
        <v>1159</v>
      </c>
      <c r="E115" s="419" t="s">
        <v>1048</v>
      </c>
      <c r="F115" s="442"/>
      <c r="G115" s="442">
        <v>61</v>
      </c>
      <c r="H115" s="442">
        <v>145</v>
      </c>
      <c r="I115" s="442">
        <v>125</v>
      </c>
      <c r="J115" s="786"/>
      <c r="K115" s="442">
        <v>331</v>
      </c>
      <c r="L115" s="443">
        <f t="shared" si="2"/>
        <v>110.33333333333333</v>
      </c>
    </row>
    <row r="116" spans="1:12" x14ac:dyDescent="0.25">
      <c r="A116" s="439" t="s">
        <v>782</v>
      </c>
      <c r="B116" s="439" t="s">
        <v>2523</v>
      </c>
      <c r="C116" s="439" t="s">
        <v>772</v>
      </c>
      <c r="D116" s="408" t="s">
        <v>1159</v>
      </c>
      <c r="E116" s="419" t="s">
        <v>1016</v>
      </c>
      <c r="F116" s="442">
        <v>955</v>
      </c>
      <c r="G116" s="442">
        <v>3843</v>
      </c>
      <c r="H116" s="442">
        <v>9199</v>
      </c>
      <c r="I116" s="442">
        <v>5159</v>
      </c>
      <c r="J116" s="786"/>
      <c r="K116" s="442">
        <v>19156</v>
      </c>
      <c r="L116" s="443">
        <f t="shared" si="2"/>
        <v>4789</v>
      </c>
    </row>
    <row r="117" spans="1:12" x14ac:dyDescent="0.25">
      <c r="A117" s="439" t="s">
        <v>782</v>
      </c>
      <c r="B117" s="439" t="s">
        <v>2523</v>
      </c>
      <c r="C117" s="439" t="s">
        <v>772</v>
      </c>
      <c r="D117" s="447" t="s">
        <v>1159</v>
      </c>
      <c r="E117" s="448" t="s">
        <v>1050</v>
      </c>
      <c r="F117" s="442"/>
      <c r="G117" s="442"/>
      <c r="H117" s="442">
        <v>2</v>
      </c>
      <c r="I117" s="442">
        <v>1</v>
      </c>
      <c r="J117" s="786"/>
      <c r="K117" s="442">
        <v>3</v>
      </c>
      <c r="L117" s="443">
        <f t="shared" si="2"/>
        <v>1.5</v>
      </c>
    </row>
    <row r="118" spans="1:12" x14ac:dyDescent="0.25">
      <c r="A118" s="439" t="s">
        <v>782</v>
      </c>
      <c r="B118" s="439" t="s">
        <v>2523</v>
      </c>
      <c r="C118" s="439" t="s">
        <v>772</v>
      </c>
      <c r="D118" s="408" t="s">
        <v>1159</v>
      </c>
      <c r="E118" s="419" t="s">
        <v>1051</v>
      </c>
      <c r="F118" s="442"/>
      <c r="G118" s="442"/>
      <c r="H118" s="442"/>
      <c r="I118" s="442">
        <v>46</v>
      </c>
      <c r="J118" s="786"/>
      <c r="K118" s="442">
        <v>46</v>
      </c>
      <c r="L118" s="443">
        <f t="shared" si="2"/>
        <v>46</v>
      </c>
    </row>
    <row r="119" spans="1:12" x14ac:dyDescent="0.25">
      <c r="A119" s="439" t="s">
        <v>1055</v>
      </c>
      <c r="B119" s="439" t="s">
        <v>2524</v>
      </c>
      <c r="C119" s="439" t="s">
        <v>772</v>
      </c>
      <c r="D119" s="408" t="s">
        <v>1159</v>
      </c>
      <c r="E119" s="419" t="s">
        <v>1048</v>
      </c>
      <c r="F119" s="442"/>
      <c r="G119" s="442"/>
      <c r="H119" s="442">
        <v>20</v>
      </c>
      <c r="I119" s="442">
        <v>19</v>
      </c>
      <c r="J119" s="786"/>
      <c r="K119" s="442">
        <v>39</v>
      </c>
      <c r="L119" s="443">
        <f t="shared" si="2"/>
        <v>19.5</v>
      </c>
    </row>
    <row r="120" spans="1:12" x14ac:dyDescent="0.25">
      <c r="A120" s="439" t="s">
        <v>1055</v>
      </c>
      <c r="B120" s="439" t="s">
        <v>2524</v>
      </c>
      <c r="C120" s="439" t="s">
        <v>772</v>
      </c>
      <c r="D120" s="408" t="s">
        <v>1159</v>
      </c>
      <c r="E120" s="419" t="s">
        <v>1016</v>
      </c>
      <c r="F120" s="442">
        <v>1088</v>
      </c>
      <c r="G120" s="442">
        <v>4975</v>
      </c>
      <c r="H120" s="442">
        <v>12715</v>
      </c>
      <c r="I120" s="442">
        <v>6968</v>
      </c>
      <c r="J120" s="786"/>
      <c r="K120" s="442">
        <v>25746</v>
      </c>
      <c r="L120" s="443">
        <f t="shared" si="2"/>
        <v>6436.5</v>
      </c>
    </row>
    <row r="121" spans="1:12" x14ac:dyDescent="0.25">
      <c r="A121" s="439" t="s">
        <v>1055</v>
      </c>
      <c r="B121" s="439" t="s">
        <v>2524</v>
      </c>
      <c r="C121" s="439" t="s">
        <v>772</v>
      </c>
      <c r="D121" s="447" t="s">
        <v>1159</v>
      </c>
      <c r="E121" s="448" t="s">
        <v>1054</v>
      </c>
      <c r="F121" s="442"/>
      <c r="G121" s="442">
        <v>364</v>
      </c>
      <c r="H121" s="442">
        <v>550</v>
      </c>
      <c r="I121" s="442">
        <v>90</v>
      </c>
      <c r="J121" s="786"/>
      <c r="K121" s="442">
        <v>1004</v>
      </c>
      <c r="L121" s="443">
        <f t="shared" si="2"/>
        <v>334.66666666666669</v>
      </c>
    </row>
    <row r="122" spans="1:12" x14ac:dyDescent="0.25">
      <c r="A122" s="439" t="s">
        <v>1055</v>
      </c>
      <c r="B122" s="439" t="s">
        <v>2524</v>
      </c>
      <c r="C122" s="439" t="s">
        <v>772</v>
      </c>
      <c r="D122" s="408" t="s">
        <v>1159</v>
      </c>
      <c r="E122" s="419" t="s">
        <v>1051</v>
      </c>
      <c r="F122" s="442"/>
      <c r="G122" s="442"/>
      <c r="H122" s="442">
        <v>16</v>
      </c>
      <c r="I122" s="442"/>
      <c r="J122" s="786"/>
      <c r="K122" s="442">
        <v>16</v>
      </c>
      <c r="L122" s="443">
        <f t="shared" si="2"/>
        <v>16</v>
      </c>
    </row>
    <row r="123" spans="1:12" x14ac:dyDescent="0.25">
      <c r="A123" s="439" t="s">
        <v>788</v>
      </c>
      <c r="B123" s="439" t="s">
        <v>2518</v>
      </c>
      <c r="C123" s="439" t="s">
        <v>772</v>
      </c>
      <c r="D123" s="408" t="s">
        <v>1159</v>
      </c>
      <c r="E123" s="419" t="s">
        <v>1016</v>
      </c>
      <c r="F123" s="442">
        <v>4154</v>
      </c>
      <c r="G123" s="442">
        <v>8127</v>
      </c>
      <c r="H123" s="442">
        <v>11311</v>
      </c>
      <c r="I123" s="442">
        <v>12507</v>
      </c>
      <c r="J123" s="786"/>
      <c r="K123" s="442">
        <v>36099</v>
      </c>
      <c r="L123" s="443">
        <f t="shared" si="2"/>
        <v>9024.75</v>
      </c>
    </row>
    <row r="124" spans="1:12" x14ac:dyDescent="0.25">
      <c r="A124" s="439" t="s">
        <v>788</v>
      </c>
      <c r="B124" s="439" t="s">
        <v>2518</v>
      </c>
      <c r="C124" s="439" t="s">
        <v>772</v>
      </c>
      <c r="D124" s="447" t="s">
        <v>1159</v>
      </c>
      <c r="E124" s="448" t="s">
        <v>1050</v>
      </c>
      <c r="F124" s="442">
        <v>2</v>
      </c>
      <c r="G124" s="442"/>
      <c r="H124" s="442"/>
      <c r="I124" s="442"/>
      <c r="J124" s="786"/>
      <c r="K124" s="442">
        <v>2</v>
      </c>
      <c r="L124" s="443">
        <f t="shared" si="2"/>
        <v>2</v>
      </c>
    </row>
    <row r="125" spans="1:12" x14ac:dyDescent="0.25">
      <c r="A125" s="439" t="s">
        <v>788</v>
      </c>
      <c r="B125" s="439" t="s">
        <v>2518</v>
      </c>
      <c r="C125" s="439" t="s">
        <v>772</v>
      </c>
      <c r="D125" s="447" t="s">
        <v>1159</v>
      </c>
      <c r="E125" s="448" t="s">
        <v>1054</v>
      </c>
      <c r="F125" s="442">
        <v>118</v>
      </c>
      <c r="G125" s="442">
        <v>1293</v>
      </c>
      <c r="H125" s="442">
        <v>1600</v>
      </c>
      <c r="I125" s="442">
        <v>7339</v>
      </c>
      <c r="J125" s="786"/>
      <c r="K125" s="442">
        <v>10350</v>
      </c>
      <c r="L125" s="443">
        <f t="shared" si="2"/>
        <v>2587.5</v>
      </c>
    </row>
    <row r="126" spans="1:12" x14ac:dyDescent="0.25">
      <c r="A126" s="439" t="s">
        <v>788</v>
      </c>
      <c r="B126" s="439" t="s">
        <v>2518</v>
      </c>
      <c r="C126" s="439" t="s">
        <v>772</v>
      </c>
      <c r="D126" s="447" t="s">
        <v>1159</v>
      </c>
      <c r="E126" s="448" t="s">
        <v>1021</v>
      </c>
      <c r="F126" s="442">
        <v>8</v>
      </c>
      <c r="G126" s="442">
        <v>42</v>
      </c>
      <c r="H126" s="442"/>
      <c r="I126" s="442">
        <v>6</v>
      </c>
      <c r="J126" s="786"/>
      <c r="K126" s="442">
        <v>56</v>
      </c>
      <c r="L126" s="443">
        <f t="shared" si="2"/>
        <v>18.666666666666668</v>
      </c>
    </row>
    <row r="127" spans="1:12" x14ac:dyDescent="0.25">
      <c r="A127" s="439" t="s">
        <v>1057</v>
      </c>
      <c r="B127" s="439" t="s">
        <v>2519</v>
      </c>
      <c r="C127" s="439" t="s">
        <v>772</v>
      </c>
      <c r="D127" s="408" t="s">
        <v>1159</v>
      </c>
      <c r="E127" s="419" t="s">
        <v>1016</v>
      </c>
      <c r="F127" s="442">
        <v>8</v>
      </c>
      <c r="G127" s="442">
        <v>0</v>
      </c>
      <c r="H127" s="442"/>
      <c r="I127" s="442">
        <v>16</v>
      </c>
      <c r="J127" s="786"/>
      <c r="K127" s="442">
        <v>24</v>
      </c>
      <c r="L127" s="443">
        <f t="shared" si="2"/>
        <v>8</v>
      </c>
    </row>
    <row r="128" spans="1:12" x14ac:dyDescent="0.25">
      <c r="A128" s="439" t="s">
        <v>1059</v>
      </c>
      <c r="B128" s="439" t="s">
        <v>2526</v>
      </c>
      <c r="C128" s="439" t="s">
        <v>772</v>
      </c>
      <c r="D128" s="408" t="s">
        <v>1159</v>
      </c>
      <c r="E128" s="419" t="s">
        <v>1048</v>
      </c>
      <c r="F128" s="442"/>
      <c r="G128" s="442">
        <v>2</v>
      </c>
      <c r="H128" s="442">
        <v>103</v>
      </c>
      <c r="I128" s="442">
        <v>70</v>
      </c>
      <c r="J128" s="786"/>
      <c r="K128" s="442">
        <v>175</v>
      </c>
      <c r="L128" s="443">
        <f t="shared" si="2"/>
        <v>58.333333333333336</v>
      </c>
    </row>
    <row r="129" spans="1:12" x14ac:dyDescent="0.25">
      <c r="A129" s="439" t="s">
        <v>1059</v>
      </c>
      <c r="B129" s="439" t="s">
        <v>2526</v>
      </c>
      <c r="C129" s="439" t="s">
        <v>772</v>
      </c>
      <c r="D129" s="408" t="s">
        <v>1159</v>
      </c>
      <c r="E129" s="419" t="s">
        <v>1016</v>
      </c>
      <c r="F129" s="442">
        <v>6819</v>
      </c>
      <c r="G129" s="442">
        <v>8704</v>
      </c>
      <c r="H129" s="442">
        <v>10758</v>
      </c>
      <c r="I129" s="442">
        <v>9721</v>
      </c>
      <c r="J129" s="786"/>
      <c r="K129" s="442">
        <v>36002</v>
      </c>
      <c r="L129" s="443">
        <f t="shared" si="2"/>
        <v>9000.5</v>
      </c>
    </row>
    <row r="130" spans="1:12" x14ac:dyDescent="0.25">
      <c r="A130" s="439" t="s">
        <v>1059</v>
      </c>
      <c r="B130" s="439" t="s">
        <v>2526</v>
      </c>
      <c r="C130" s="439" t="s">
        <v>772</v>
      </c>
      <c r="D130" s="447" t="s">
        <v>1159</v>
      </c>
      <c r="E130" s="448" t="s">
        <v>1060</v>
      </c>
      <c r="F130" s="442">
        <v>1922</v>
      </c>
      <c r="G130" s="442">
        <v>512</v>
      </c>
      <c r="H130" s="442">
        <v>908</v>
      </c>
      <c r="I130" s="442">
        <v>259</v>
      </c>
      <c r="J130" s="786"/>
      <c r="K130" s="442">
        <v>3601</v>
      </c>
      <c r="L130" s="443">
        <f t="shared" ref="L130:L193" si="4">AVERAGE(F130:I130)</f>
        <v>900.25</v>
      </c>
    </row>
    <row r="131" spans="1:12" x14ac:dyDescent="0.25">
      <c r="A131" s="439" t="s">
        <v>1059</v>
      </c>
      <c r="B131" s="439" t="s">
        <v>2526</v>
      </c>
      <c r="C131" s="439" t="s">
        <v>772</v>
      </c>
      <c r="D131" s="447" t="s">
        <v>1159</v>
      </c>
      <c r="E131" s="448" t="s">
        <v>1021</v>
      </c>
      <c r="F131" s="442">
        <v>4220</v>
      </c>
      <c r="G131" s="442">
        <v>4747</v>
      </c>
      <c r="H131" s="442">
        <v>6393</v>
      </c>
      <c r="I131" s="442">
        <v>4648</v>
      </c>
      <c r="J131" s="786"/>
      <c r="K131" s="442">
        <v>20008</v>
      </c>
      <c r="L131" s="443">
        <f t="shared" si="4"/>
        <v>5002</v>
      </c>
    </row>
    <row r="132" spans="1:12" x14ac:dyDescent="0.25">
      <c r="A132" s="439" t="s">
        <v>1059</v>
      </c>
      <c r="B132" s="439" t="s">
        <v>2526</v>
      </c>
      <c r="C132" s="439" t="s">
        <v>772</v>
      </c>
      <c r="D132" s="408" t="s">
        <v>1159</v>
      </c>
      <c r="E132" s="419" t="s">
        <v>1051</v>
      </c>
      <c r="F132" s="442">
        <v>5</v>
      </c>
      <c r="G132" s="442">
        <v>342</v>
      </c>
      <c r="H132" s="442">
        <v>1</v>
      </c>
      <c r="I132" s="442"/>
      <c r="J132" s="786"/>
      <c r="K132" s="442">
        <v>348</v>
      </c>
      <c r="L132" s="443">
        <f t="shared" si="4"/>
        <v>116</v>
      </c>
    </row>
    <row r="133" spans="1:12" x14ac:dyDescent="0.25">
      <c r="A133" s="439" t="s">
        <v>1072</v>
      </c>
      <c r="B133" s="439" t="s">
        <v>1202</v>
      </c>
      <c r="C133" s="439" t="s">
        <v>772</v>
      </c>
      <c r="D133" s="408" t="s">
        <v>1159</v>
      </c>
      <c r="E133" s="419" t="s">
        <v>1048</v>
      </c>
      <c r="F133" s="442"/>
      <c r="G133" s="442">
        <v>54</v>
      </c>
      <c r="H133" s="442">
        <v>741</v>
      </c>
      <c r="I133" s="442">
        <v>542</v>
      </c>
      <c r="J133" s="786"/>
      <c r="K133" s="442">
        <v>1337</v>
      </c>
      <c r="L133" s="443">
        <f t="shared" si="4"/>
        <v>445.66666666666669</v>
      </c>
    </row>
    <row r="134" spans="1:12" x14ac:dyDescent="0.25">
      <c r="A134" s="439" t="s">
        <v>1072</v>
      </c>
      <c r="B134" s="439" t="s">
        <v>1202</v>
      </c>
      <c r="C134" s="439" t="s">
        <v>772</v>
      </c>
      <c r="D134" s="408" t="s">
        <v>1159</v>
      </c>
      <c r="E134" s="419" t="s">
        <v>1016</v>
      </c>
      <c r="F134" s="442">
        <v>11922</v>
      </c>
      <c r="G134" s="442">
        <v>22579</v>
      </c>
      <c r="H134" s="442">
        <v>38972</v>
      </c>
      <c r="I134" s="442">
        <v>37594</v>
      </c>
      <c r="J134" s="786"/>
      <c r="K134" s="442">
        <v>111067</v>
      </c>
      <c r="L134" s="443">
        <f t="shared" si="4"/>
        <v>27766.75</v>
      </c>
    </row>
    <row r="135" spans="1:12" x14ac:dyDescent="0.25">
      <c r="A135" s="439" t="s">
        <v>1072</v>
      </c>
      <c r="B135" s="439" t="s">
        <v>1202</v>
      </c>
      <c r="C135" s="439" t="s">
        <v>772</v>
      </c>
      <c r="D135" s="447" t="s">
        <v>1159</v>
      </c>
      <c r="E135" s="448" t="s">
        <v>1060</v>
      </c>
      <c r="F135" s="442">
        <v>29</v>
      </c>
      <c r="G135" s="442">
        <v>454</v>
      </c>
      <c r="H135" s="442">
        <v>121</v>
      </c>
      <c r="I135" s="442">
        <v>109</v>
      </c>
      <c r="J135" s="786"/>
      <c r="K135" s="442">
        <v>713</v>
      </c>
      <c r="L135" s="443">
        <f t="shared" si="4"/>
        <v>178.25</v>
      </c>
    </row>
    <row r="136" spans="1:12" x14ac:dyDescent="0.25">
      <c r="A136" s="439" t="s">
        <v>1072</v>
      </c>
      <c r="B136" s="439" t="s">
        <v>1202</v>
      </c>
      <c r="C136" s="439" t="s">
        <v>772</v>
      </c>
      <c r="D136" s="447" t="s">
        <v>1159</v>
      </c>
      <c r="E136" s="448" t="s">
        <v>1021</v>
      </c>
      <c r="F136" s="442">
        <v>1928</v>
      </c>
      <c r="G136" s="442">
        <v>2538</v>
      </c>
      <c r="H136" s="442">
        <v>3328</v>
      </c>
      <c r="I136" s="442">
        <v>3115</v>
      </c>
      <c r="J136" s="786"/>
      <c r="K136" s="442">
        <v>10909</v>
      </c>
      <c r="L136" s="443">
        <f t="shared" si="4"/>
        <v>2727.25</v>
      </c>
    </row>
    <row r="137" spans="1:12" x14ac:dyDescent="0.25">
      <c r="A137" s="439" t="s">
        <v>1072</v>
      </c>
      <c r="B137" s="439" t="s">
        <v>1202</v>
      </c>
      <c r="C137" s="439" t="s">
        <v>772</v>
      </c>
      <c r="D137" s="408" t="s">
        <v>1159</v>
      </c>
      <c r="E137" s="419" t="s">
        <v>1051</v>
      </c>
      <c r="F137" s="442">
        <v>2225</v>
      </c>
      <c r="G137" s="442">
        <v>2307</v>
      </c>
      <c r="H137" s="442">
        <v>54</v>
      </c>
      <c r="I137" s="442">
        <v>64</v>
      </c>
      <c r="J137" s="786"/>
      <c r="K137" s="442">
        <v>4650</v>
      </c>
      <c r="L137" s="443">
        <f t="shared" si="4"/>
        <v>1162.5</v>
      </c>
    </row>
    <row r="138" spans="1:12" x14ac:dyDescent="0.25">
      <c r="A138" s="439" t="s">
        <v>1072</v>
      </c>
      <c r="B138" s="439" t="s">
        <v>1202</v>
      </c>
      <c r="C138" s="439" t="s">
        <v>772</v>
      </c>
      <c r="D138" s="408" t="s">
        <v>1159</v>
      </c>
      <c r="E138" s="419" t="s">
        <v>1030</v>
      </c>
      <c r="F138" s="442"/>
      <c r="G138" s="442"/>
      <c r="H138" s="442">
        <v>1</v>
      </c>
      <c r="I138" s="442">
        <v>1</v>
      </c>
      <c r="J138" s="786"/>
      <c r="K138" s="442">
        <v>2</v>
      </c>
      <c r="L138" s="443">
        <f t="shared" si="4"/>
        <v>1</v>
      </c>
    </row>
    <row r="139" spans="1:12" x14ac:dyDescent="0.25">
      <c r="A139" s="439" t="s">
        <v>1084</v>
      </c>
      <c r="B139" s="439" t="s">
        <v>1206</v>
      </c>
      <c r="C139" s="439" t="s">
        <v>772</v>
      </c>
      <c r="D139" s="408" t="s">
        <v>1159</v>
      </c>
      <c r="E139" s="419" t="s">
        <v>1086</v>
      </c>
      <c r="F139" s="442">
        <v>1</v>
      </c>
      <c r="G139" s="442">
        <v>55</v>
      </c>
      <c r="H139" s="442"/>
      <c r="I139" s="442"/>
      <c r="J139" s="786"/>
      <c r="K139" s="442">
        <v>56</v>
      </c>
      <c r="L139" s="443">
        <f t="shared" si="4"/>
        <v>28</v>
      </c>
    </row>
    <row r="140" spans="1:12" x14ac:dyDescent="0.25">
      <c r="A140" s="439" t="s">
        <v>1087</v>
      </c>
      <c r="B140" s="439" t="s">
        <v>1206</v>
      </c>
      <c r="C140" s="439" t="s">
        <v>772</v>
      </c>
      <c r="D140" s="408" t="s">
        <v>1159</v>
      </c>
      <c r="E140" s="419" t="s">
        <v>1086</v>
      </c>
      <c r="F140" s="442"/>
      <c r="G140" s="442">
        <v>2</v>
      </c>
      <c r="H140" s="442"/>
      <c r="I140" s="442">
        <v>1</v>
      </c>
      <c r="J140" s="786"/>
      <c r="K140" s="442">
        <v>3</v>
      </c>
      <c r="L140" s="443">
        <f t="shared" si="4"/>
        <v>1.5</v>
      </c>
    </row>
    <row r="141" spans="1:12" x14ac:dyDescent="0.25">
      <c r="A141" s="439" t="s">
        <v>1088</v>
      </c>
      <c r="B141" s="439" t="s">
        <v>1209</v>
      </c>
      <c r="C141" s="439" t="s">
        <v>772</v>
      </c>
      <c r="D141" s="408" t="s">
        <v>1159</v>
      </c>
      <c r="E141" s="419" t="s">
        <v>1048</v>
      </c>
      <c r="F141" s="442"/>
      <c r="G141" s="442">
        <v>22</v>
      </c>
      <c r="H141" s="442">
        <v>17</v>
      </c>
      <c r="I141" s="442"/>
      <c r="J141" s="786"/>
      <c r="K141" s="442">
        <v>39</v>
      </c>
      <c r="L141" s="443">
        <f t="shared" si="4"/>
        <v>19.5</v>
      </c>
    </row>
    <row r="142" spans="1:12" x14ac:dyDescent="0.25">
      <c r="A142" s="439" t="s">
        <v>1088</v>
      </c>
      <c r="B142" s="439" t="s">
        <v>1209</v>
      </c>
      <c r="C142" s="439" t="s">
        <v>772</v>
      </c>
      <c r="D142" s="408" t="s">
        <v>1159</v>
      </c>
      <c r="E142" s="419" t="s">
        <v>1016</v>
      </c>
      <c r="F142" s="442">
        <v>529</v>
      </c>
      <c r="G142" s="442">
        <v>3089</v>
      </c>
      <c r="H142" s="442">
        <v>5239</v>
      </c>
      <c r="I142" s="442">
        <v>3138</v>
      </c>
      <c r="J142" s="786"/>
      <c r="K142" s="442">
        <v>11995</v>
      </c>
      <c r="L142" s="443">
        <f t="shared" si="4"/>
        <v>2998.75</v>
      </c>
    </row>
    <row r="143" spans="1:12" x14ac:dyDescent="0.25">
      <c r="A143" s="439" t="s">
        <v>1088</v>
      </c>
      <c r="B143" s="439" t="s">
        <v>1209</v>
      </c>
      <c r="C143" s="439" t="s">
        <v>772</v>
      </c>
      <c r="D143" s="447" t="s">
        <v>1159</v>
      </c>
      <c r="E143" s="448" t="s">
        <v>1021</v>
      </c>
      <c r="F143" s="442">
        <v>50</v>
      </c>
      <c r="G143" s="442">
        <v>441</v>
      </c>
      <c r="H143" s="442">
        <v>831</v>
      </c>
      <c r="I143" s="442">
        <v>268</v>
      </c>
      <c r="J143" s="786"/>
      <c r="K143" s="442">
        <v>1590</v>
      </c>
      <c r="L143" s="443">
        <f t="shared" si="4"/>
        <v>397.5</v>
      </c>
    </row>
    <row r="144" spans="1:12" x14ac:dyDescent="0.25">
      <c r="A144" s="439" t="s">
        <v>1088</v>
      </c>
      <c r="B144" s="439" t="s">
        <v>1209</v>
      </c>
      <c r="C144" s="439" t="s">
        <v>772</v>
      </c>
      <c r="D144" s="408" t="s">
        <v>1159</v>
      </c>
      <c r="E144" s="419" t="s">
        <v>1051</v>
      </c>
      <c r="F144" s="442">
        <v>36</v>
      </c>
      <c r="G144" s="442">
        <v>4</v>
      </c>
      <c r="H144" s="442"/>
      <c r="I144" s="442"/>
      <c r="J144" s="786"/>
      <c r="K144" s="442">
        <v>40</v>
      </c>
      <c r="L144" s="443">
        <f t="shared" si="4"/>
        <v>20</v>
      </c>
    </row>
    <row r="145" spans="1:12" x14ac:dyDescent="0.25">
      <c r="A145" s="439" t="s">
        <v>1092</v>
      </c>
      <c r="B145" s="439" t="s">
        <v>111</v>
      </c>
      <c r="C145" s="439" t="s">
        <v>772</v>
      </c>
      <c r="D145" s="408" t="s">
        <v>1159</v>
      </c>
      <c r="E145" s="419" t="s">
        <v>1016</v>
      </c>
      <c r="F145" s="442"/>
      <c r="G145" s="442">
        <v>55</v>
      </c>
      <c r="H145" s="442">
        <v>319</v>
      </c>
      <c r="I145" s="442">
        <v>104</v>
      </c>
      <c r="J145" s="786"/>
      <c r="K145" s="442">
        <v>478</v>
      </c>
      <c r="L145" s="443">
        <f t="shared" si="4"/>
        <v>159.33333333333334</v>
      </c>
    </row>
    <row r="146" spans="1:12" x14ac:dyDescent="0.25">
      <c r="A146" s="439" t="s">
        <v>1096</v>
      </c>
      <c r="B146" s="439" t="s">
        <v>1217</v>
      </c>
      <c r="C146" s="439" t="s">
        <v>772</v>
      </c>
      <c r="D146" s="408" t="s">
        <v>1159</v>
      </c>
      <c r="E146" s="419" t="s">
        <v>1048</v>
      </c>
      <c r="F146" s="442"/>
      <c r="G146" s="442">
        <v>31</v>
      </c>
      <c r="H146" s="442">
        <v>626</v>
      </c>
      <c r="I146" s="442">
        <v>523</v>
      </c>
      <c r="J146" s="786"/>
      <c r="K146" s="442">
        <v>1180</v>
      </c>
      <c r="L146" s="443">
        <f t="shared" si="4"/>
        <v>393.33333333333331</v>
      </c>
    </row>
    <row r="147" spans="1:12" x14ac:dyDescent="0.25">
      <c r="A147" s="439" t="s">
        <v>1096</v>
      </c>
      <c r="B147" s="439" t="s">
        <v>1217</v>
      </c>
      <c r="C147" s="439" t="s">
        <v>772</v>
      </c>
      <c r="D147" s="408" t="s">
        <v>1159</v>
      </c>
      <c r="E147" s="419" t="s">
        <v>1016</v>
      </c>
      <c r="F147" s="442">
        <v>8675</v>
      </c>
      <c r="G147" s="442">
        <v>13332</v>
      </c>
      <c r="H147" s="442">
        <v>17604</v>
      </c>
      <c r="I147" s="442">
        <v>25012</v>
      </c>
      <c r="J147" s="786"/>
      <c r="K147" s="442">
        <v>64623</v>
      </c>
      <c r="L147" s="443">
        <f t="shared" si="4"/>
        <v>16155.75</v>
      </c>
    </row>
    <row r="148" spans="1:12" x14ac:dyDescent="0.25">
      <c r="A148" s="439" t="s">
        <v>1096</v>
      </c>
      <c r="B148" s="439" t="s">
        <v>1217</v>
      </c>
      <c r="C148" s="439" t="s">
        <v>772</v>
      </c>
      <c r="D148" s="447" t="s">
        <v>1159</v>
      </c>
      <c r="E148" s="448" t="s">
        <v>1060</v>
      </c>
      <c r="F148" s="442">
        <v>82</v>
      </c>
      <c r="G148" s="442"/>
      <c r="H148" s="442"/>
      <c r="I148" s="442">
        <v>2</v>
      </c>
      <c r="J148" s="786"/>
      <c r="K148" s="442">
        <v>84</v>
      </c>
      <c r="L148" s="443">
        <f t="shared" si="4"/>
        <v>42</v>
      </c>
    </row>
    <row r="149" spans="1:12" x14ac:dyDescent="0.25">
      <c r="A149" s="439" t="s">
        <v>1096</v>
      </c>
      <c r="B149" s="439" t="s">
        <v>1217</v>
      </c>
      <c r="C149" s="439" t="s">
        <v>772</v>
      </c>
      <c r="D149" s="447" t="s">
        <v>1159</v>
      </c>
      <c r="E149" s="448" t="s">
        <v>1021</v>
      </c>
      <c r="F149" s="442"/>
      <c r="G149" s="442">
        <v>221</v>
      </c>
      <c r="H149" s="442">
        <v>117</v>
      </c>
      <c r="I149" s="442">
        <v>34</v>
      </c>
      <c r="J149" s="786"/>
      <c r="K149" s="442">
        <v>372</v>
      </c>
      <c r="L149" s="443">
        <f t="shared" si="4"/>
        <v>124</v>
      </c>
    </row>
    <row r="150" spans="1:12" x14ac:dyDescent="0.25">
      <c r="A150" s="439" t="s">
        <v>1096</v>
      </c>
      <c r="B150" s="439" t="s">
        <v>1217</v>
      </c>
      <c r="C150" s="439" t="s">
        <v>772</v>
      </c>
      <c r="D150" s="408" t="s">
        <v>1159</v>
      </c>
      <c r="E150" s="419" t="s">
        <v>1051</v>
      </c>
      <c r="F150" s="442">
        <v>3</v>
      </c>
      <c r="G150" s="442">
        <v>3</v>
      </c>
      <c r="H150" s="442">
        <v>64</v>
      </c>
      <c r="I150" s="442">
        <v>214</v>
      </c>
      <c r="J150" s="786"/>
      <c r="K150" s="442">
        <v>284</v>
      </c>
      <c r="L150" s="443">
        <f t="shared" si="4"/>
        <v>71</v>
      </c>
    </row>
    <row r="151" spans="1:12" x14ac:dyDescent="0.25">
      <c r="A151" s="439" t="s">
        <v>1106</v>
      </c>
      <c r="B151" s="439" t="s">
        <v>2520</v>
      </c>
      <c r="C151" s="439" t="s">
        <v>772</v>
      </c>
      <c r="D151" s="408" t="s">
        <v>1159</v>
      </c>
      <c r="E151" s="419" t="s">
        <v>1016</v>
      </c>
      <c r="F151" s="442">
        <v>476</v>
      </c>
      <c r="G151" s="442"/>
      <c r="H151" s="442"/>
      <c r="I151" s="442"/>
      <c r="J151" s="786"/>
      <c r="K151" s="442">
        <v>476</v>
      </c>
      <c r="L151" s="443">
        <f t="shared" si="4"/>
        <v>476</v>
      </c>
    </row>
    <row r="152" spans="1:12" x14ac:dyDescent="0.25">
      <c r="A152" s="439" t="s">
        <v>782</v>
      </c>
      <c r="B152" s="439" t="s">
        <v>2523</v>
      </c>
      <c r="C152" s="439" t="s">
        <v>772</v>
      </c>
      <c r="D152" s="408" t="s">
        <v>1164</v>
      </c>
      <c r="E152" s="419" t="s">
        <v>1041</v>
      </c>
      <c r="F152" s="442">
        <v>11</v>
      </c>
      <c r="G152" s="442">
        <v>332</v>
      </c>
      <c r="H152" s="442">
        <v>163</v>
      </c>
      <c r="I152" s="442">
        <v>44</v>
      </c>
      <c r="J152" s="786"/>
      <c r="K152" s="442">
        <v>550</v>
      </c>
      <c r="L152" s="443">
        <f t="shared" si="4"/>
        <v>137.5</v>
      </c>
    </row>
    <row r="153" spans="1:12" x14ac:dyDescent="0.25">
      <c r="A153" s="439" t="s">
        <v>1055</v>
      </c>
      <c r="B153" s="439" t="s">
        <v>2524</v>
      </c>
      <c r="C153" s="439" t="s">
        <v>772</v>
      </c>
      <c r="D153" s="408" t="s">
        <v>1164</v>
      </c>
      <c r="E153" s="419" t="s">
        <v>1041</v>
      </c>
      <c r="F153" s="442">
        <v>838</v>
      </c>
      <c r="G153" s="442">
        <v>1920</v>
      </c>
      <c r="H153" s="442">
        <v>2327</v>
      </c>
      <c r="I153" s="442">
        <v>2911</v>
      </c>
      <c r="J153" s="786"/>
      <c r="K153" s="442">
        <v>7996</v>
      </c>
      <c r="L153" s="443">
        <f t="shared" si="4"/>
        <v>1999</v>
      </c>
    </row>
    <row r="154" spans="1:12" x14ac:dyDescent="0.25">
      <c r="A154" s="439" t="s">
        <v>788</v>
      </c>
      <c r="B154" s="439" t="s">
        <v>2518</v>
      </c>
      <c r="C154" s="439" t="s">
        <v>772</v>
      </c>
      <c r="D154" s="408" t="s">
        <v>1164</v>
      </c>
      <c r="E154" s="419" t="s">
        <v>1041</v>
      </c>
      <c r="F154" s="442">
        <v>653</v>
      </c>
      <c r="G154" s="442">
        <v>1205</v>
      </c>
      <c r="H154" s="442">
        <v>990</v>
      </c>
      <c r="I154" s="442">
        <v>755</v>
      </c>
      <c r="J154" s="786"/>
      <c r="K154" s="442">
        <v>3603</v>
      </c>
      <c r="L154" s="443">
        <f t="shared" si="4"/>
        <v>900.75</v>
      </c>
    </row>
    <row r="155" spans="1:12" x14ac:dyDescent="0.25">
      <c r="A155" s="439" t="s">
        <v>1092</v>
      </c>
      <c r="B155" s="439" t="s">
        <v>111</v>
      </c>
      <c r="C155" s="439" t="s">
        <v>772</v>
      </c>
      <c r="D155" s="408" t="s">
        <v>1164</v>
      </c>
      <c r="E155" s="419" t="s">
        <v>1041</v>
      </c>
      <c r="F155" s="442"/>
      <c r="G155" s="442"/>
      <c r="H155" s="442">
        <v>140</v>
      </c>
      <c r="I155" s="442">
        <v>20</v>
      </c>
      <c r="J155" s="786"/>
      <c r="K155" s="442">
        <v>160</v>
      </c>
      <c r="L155" s="443">
        <f t="shared" si="4"/>
        <v>80</v>
      </c>
    </row>
    <row r="156" spans="1:12" x14ac:dyDescent="0.25">
      <c r="A156" s="439" t="s">
        <v>1072</v>
      </c>
      <c r="B156" s="439" t="s">
        <v>1202</v>
      </c>
      <c r="C156" s="439" t="s">
        <v>774</v>
      </c>
      <c r="D156" s="408" t="s">
        <v>1163</v>
      </c>
      <c r="E156" s="419" t="s">
        <v>1073</v>
      </c>
      <c r="F156" s="442">
        <v>2291</v>
      </c>
      <c r="G156" s="442">
        <v>4932</v>
      </c>
      <c r="H156" s="442">
        <v>6119</v>
      </c>
      <c r="I156" s="442">
        <v>5374</v>
      </c>
      <c r="J156" s="786"/>
      <c r="K156" s="442">
        <v>18716</v>
      </c>
      <c r="L156" s="443">
        <f t="shared" si="4"/>
        <v>4679</v>
      </c>
    </row>
    <row r="157" spans="1:12" x14ac:dyDescent="0.25">
      <c r="A157" s="439" t="s">
        <v>1088</v>
      </c>
      <c r="B157" s="439" t="s">
        <v>1209</v>
      </c>
      <c r="C157" s="439" t="s">
        <v>774</v>
      </c>
      <c r="D157" s="408" t="s">
        <v>1163</v>
      </c>
      <c r="E157" s="419" t="s">
        <v>1073</v>
      </c>
      <c r="F157" s="442">
        <v>304</v>
      </c>
      <c r="G157" s="442">
        <v>1013</v>
      </c>
      <c r="H157" s="442">
        <v>1358</v>
      </c>
      <c r="I157" s="442">
        <v>827</v>
      </c>
      <c r="J157" s="786"/>
      <c r="K157" s="442">
        <v>3502</v>
      </c>
      <c r="L157" s="443">
        <f t="shared" si="4"/>
        <v>875.5</v>
      </c>
    </row>
    <row r="158" spans="1:12" x14ac:dyDescent="0.25">
      <c r="A158" s="439" t="s">
        <v>782</v>
      </c>
      <c r="B158" s="439" t="s">
        <v>2523</v>
      </c>
      <c r="C158" s="439" t="s">
        <v>772</v>
      </c>
      <c r="D158" s="408" t="s">
        <v>1165</v>
      </c>
      <c r="E158" s="419" t="s">
        <v>1042</v>
      </c>
      <c r="F158" s="442">
        <v>4</v>
      </c>
      <c r="G158" s="442">
        <v>198</v>
      </c>
      <c r="H158" s="442">
        <v>103</v>
      </c>
      <c r="I158" s="442">
        <v>42</v>
      </c>
      <c r="J158" s="786"/>
      <c r="K158" s="442">
        <v>347</v>
      </c>
      <c r="L158" s="443">
        <f t="shared" si="4"/>
        <v>86.75</v>
      </c>
    </row>
    <row r="159" spans="1:12" x14ac:dyDescent="0.25">
      <c r="A159" s="439" t="s">
        <v>1055</v>
      </c>
      <c r="B159" s="439" t="s">
        <v>2524</v>
      </c>
      <c r="C159" s="439" t="s">
        <v>772</v>
      </c>
      <c r="D159" s="408" t="s">
        <v>1165</v>
      </c>
      <c r="E159" s="419" t="s">
        <v>1042</v>
      </c>
      <c r="F159" s="442">
        <v>612</v>
      </c>
      <c r="G159" s="442">
        <v>1263</v>
      </c>
      <c r="H159" s="442">
        <v>1454</v>
      </c>
      <c r="I159" s="442">
        <v>1515</v>
      </c>
      <c r="J159" s="786"/>
      <c r="K159" s="442">
        <v>4844</v>
      </c>
      <c r="L159" s="443">
        <f t="shared" si="4"/>
        <v>1211</v>
      </c>
    </row>
    <row r="160" spans="1:12" x14ac:dyDescent="0.25">
      <c r="A160" s="439" t="s">
        <v>788</v>
      </c>
      <c r="B160" s="439" t="s">
        <v>2518</v>
      </c>
      <c r="C160" s="439" t="s">
        <v>772</v>
      </c>
      <c r="D160" s="408" t="s">
        <v>1165</v>
      </c>
      <c r="E160" s="419" t="s">
        <v>1042</v>
      </c>
      <c r="F160" s="442">
        <v>317</v>
      </c>
      <c r="G160" s="442">
        <v>759</v>
      </c>
      <c r="H160" s="442">
        <v>994</v>
      </c>
      <c r="I160" s="442">
        <v>1307</v>
      </c>
      <c r="J160" s="786"/>
      <c r="K160" s="442">
        <v>3377</v>
      </c>
      <c r="L160" s="443">
        <f t="shared" si="4"/>
        <v>844.25</v>
      </c>
    </row>
    <row r="161" spans="1:12" x14ac:dyDescent="0.25">
      <c r="A161" s="439" t="s">
        <v>1092</v>
      </c>
      <c r="B161" s="439" t="s">
        <v>111</v>
      </c>
      <c r="C161" s="439" t="s">
        <v>772</v>
      </c>
      <c r="D161" s="408" t="s">
        <v>1165</v>
      </c>
      <c r="E161" s="419" t="s">
        <v>1042</v>
      </c>
      <c r="F161" s="442"/>
      <c r="G161" s="442">
        <v>2</v>
      </c>
      <c r="H161" s="442">
        <v>75</v>
      </c>
      <c r="I161" s="442">
        <v>6</v>
      </c>
      <c r="J161" s="786"/>
      <c r="K161" s="442">
        <v>83</v>
      </c>
      <c r="L161" s="443">
        <f t="shared" si="4"/>
        <v>27.666666666666668</v>
      </c>
    </row>
    <row r="162" spans="1:12" ht="30" x14ac:dyDescent="0.25">
      <c r="A162" s="439" t="s">
        <v>788</v>
      </c>
      <c r="B162" s="439" t="s">
        <v>2518</v>
      </c>
      <c r="C162" s="439" t="s">
        <v>772</v>
      </c>
      <c r="D162" s="408" t="s">
        <v>857</v>
      </c>
      <c r="E162" s="419" t="s">
        <v>1053</v>
      </c>
      <c r="F162" s="442">
        <v>2</v>
      </c>
      <c r="G162" s="442"/>
      <c r="H162" s="442"/>
      <c r="I162" s="442"/>
      <c r="J162" s="786"/>
      <c r="K162" s="442">
        <v>2</v>
      </c>
      <c r="L162" s="443">
        <f t="shared" si="4"/>
        <v>2</v>
      </c>
    </row>
    <row r="163" spans="1:12" x14ac:dyDescent="0.25">
      <c r="A163" s="439" t="s">
        <v>864</v>
      </c>
      <c r="B163" s="439" t="s">
        <v>1235</v>
      </c>
      <c r="C163" s="439" t="s">
        <v>772</v>
      </c>
      <c r="D163" s="408" t="s">
        <v>1161</v>
      </c>
      <c r="E163" s="419" t="s">
        <v>1027</v>
      </c>
      <c r="F163" s="442">
        <v>14</v>
      </c>
      <c r="G163" s="442">
        <v>5</v>
      </c>
      <c r="H163" s="442">
        <v>19</v>
      </c>
      <c r="I163" s="442">
        <v>21</v>
      </c>
      <c r="J163" s="786"/>
      <c r="K163" s="442">
        <v>59</v>
      </c>
      <c r="L163" s="443">
        <f t="shared" si="4"/>
        <v>14.75</v>
      </c>
    </row>
    <row r="164" spans="1:12" x14ac:dyDescent="0.25">
      <c r="A164" s="439" t="s">
        <v>1055</v>
      </c>
      <c r="B164" s="439" t="s">
        <v>2524</v>
      </c>
      <c r="C164" s="439" t="s">
        <v>772</v>
      </c>
      <c r="D164" s="408" t="s">
        <v>1161</v>
      </c>
      <c r="E164" s="419" t="s">
        <v>1027</v>
      </c>
      <c r="F164" s="442"/>
      <c r="G164" s="442"/>
      <c r="H164" s="442">
        <v>2</v>
      </c>
      <c r="I164" s="442"/>
      <c r="J164" s="786"/>
      <c r="K164" s="442">
        <v>2</v>
      </c>
      <c r="L164" s="443">
        <f t="shared" si="4"/>
        <v>2</v>
      </c>
    </row>
    <row r="165" spans="1:12" x14ac:dyDescent="0.25">
      <c r="A165" s="439" t="s">
        <v>1059</v>
      </c>
      <c r="B165" s="439" t="s">
        <v>2526</v>
      </c>
      <c r="C165" s="439" t="s">
        <v>772</v>
      </c>
      <c r="D165" s="408" t="s">
        <v>1161</v>
      </c>
      <c r="E165" s="419" t="s">
        <v>1027</v>
      </c>
      <c r="F165" s="442">
        <v>1</v>
      </c>
      <c r="G165" s="442">
        <v>1</v>
      </c>
      <c r="H165" s="442">
        <v>5</v>
      </c>
      <c r="I165" s="442">
        <v>1</v>
      </c>
      <c r="J165" s="786"/>
      <c r="K165" s="442">
        <v>8</v>
      </c>
      <c r="L165" s="443">
        <f t="shared" si="4"/>
        <v>2</v>
      </c>
    </row>
    <row r="166" spans="1:12" x14ac:dyDescent="0.25">
      <c r="A166" s="439" t="s">
        <v>1072</v>
      </c>
      <c r="B166" s="439" t="s">
        <v>1202</v>
      </c>
      <c r="C166" s="439" t="s">
        <v>772</v>
      </c>
      <c r="D166" s="408" t="s">
        <v>1161</v>
      </c>
      <c r="E166" s="419" t="s">
        <v>1027</v>
      </c>
      <c r="F166" s="442">
        <v>7</v>
      </c>
      <c r="G166" s="442">
        <v>19</v>
      </c>
      <c r="H166" s="442">
        <v>27</v>
      </c>
      <c r="I166" s="442">
        <v>19</v>
      </c>
      <c r="J166" s="786"/>
      <c r="K166" s="442">
        <v>72</v>
      </c>
      <c r="L166" s="443">
        <f t="shared" si="4"/>
        <v>18</v>
      </c>
    </row>
    <row r="167" spans="1:12" x14ac:dyDescent="0.25">
      <c r="A167" s="439" t="s">
        <v>1096</v>
      </c>
      <c r="B167" s="439" t="s">
        <v>1217</v>
      </c>
      <c r="C167" s="439" t="s">
        <v>772</v>
      </c>
      <c r="D167" s="408" t="s">
        <v>1161</v>
      </c>
      <c r="E167" s="419" t="s">
        <v>1027</v>
      </c>
      <c r="F167" s="442">
        <v>7</v>
      </c>
      <c r="G167" s="442">
        <v>5</v>
      </c>
      <c r="H167" s="442">
        <v>5</v>
      </c>
      <c r="I167" s="442">
        <v>8</v>
      </c>
      <c r="J167" s="786"/>
      <c r="K167" s="442">
        <v>25</v>
      </c>
      <c r="L167" s="443">
        <f t="shared" si="4"/>
        <v>6.25</v>
      </c>
    </row>
    <row r="168" spans="1:12" x14ac:dyDescent="0.25">
      <c r="A168" s="439" t="s">
        <v>1096</v>
      </c>
      <c r="B168" s="439" t="s">
        <v>1217</v>
      </c>
      <c r="C168" s="439" t="s">
        <v>772</v>
      </c>
      <c r="D168" s="408" t="s">
        <v>851</v>
      </c>
      <c r="E168" s="419" t="s">
        <v>1104</v>
      </c>
      <c r="F168" s="442"/>
      <c r="G168" s="442"/>
      <c r="H168" s="442">
        <v>13</v>
      </c>
      <c r="I168" s="442">
        <v>12</v>
      </c>
      <c r="J168" s="786"/>
      <c r="K168" s="442">
        <v>25</v>
      </c>
      <c r="L168" s="443">
        <f t="shared" si="4"/>
        <v>12.5</v>
      </c>
    </row>
    <row r="169" spans="1:12" x14ac:dyDescent="0.25">
      <c r="A169" s="439" t="s">
        <v>1096</v>
      </c>
      <c r="B169" s="439" t="s">
        <v>1217</v>
      </c>
      <c r="C169" s="439" t="s">
        <v>772</v>
      </c>
      <c r="D169" s="408" t="s">
        <v>851</v>
      </c>
      <c r="E169" s="419" t="s">
        <v>1103</v>
      </c>
      <c r="F169" s="442"/>
      <c r="G169" s="442"/>
      <c r="H169" s="442">
        <v>0</v>
      </c>
      <c r="I169" s="442">
        <v>10</v>
      </c>
      <c r="J169" s="786"/>
      <c r="K169" s="442">
        <v>10</v>
      </c>
      <c r="L169" s="443">
        <f t="shared" si="4"/>
        <v>5</v>
      </c>
    </row>
    <row r="170" spans="1:12" x14ac:dyDescent="0.25">
      <c r="A170" s="439" t="s">
        <v>1014</v>
      </c>
      <c r="B170" s="439" t="s">
        <v>2516</v>
      </c>
      <c r="C170" s="439" t="s">
        <v>772</v>
      </c>
      <c r="D170" s="408" t="s">
        <v>1160</v>
      </c>
      <c r="E170" s="419" t="s">
        <v>1017</v>
      </c>
      <c r="F170" s="442">
        <v>6</v>
      </c>
      <c r="G170" s="442">
        <v>8</v>
      </c>
      <c r="H170" s="442">
        <v>13</v>
      </c>
      <c r="I170" s="442">
        <v>13</v>
      </c>
      <c r="J170" s="786"/>
      <c r="K170" s="442">
        <v>40</v>
      </c>
      <c r="L170" s="443">
        <f t="shared" si="4"/>
        <v>10</v>
      </c>
    </row>
    <row r="171" spans="1:12" x14ac:dyDescent="0.25">
      <c r="A171" s="439" t="s">
        <v>782</v>
      </c>
      <c r="B171" s="439" t="s">
        <v>2523</v>
      </c>
      <c r="C171" s="439" t="s">
        <v>772</v>
      </c>
      <c r="D171" s="408" t="s">
        <v>1160</v>
      </c>
      <c r="E171" s="419" t="s">
        <v>1049</v>
      </c>
      <c r="F171" s="442"/>
      <c r="G171" s="442">
        <v>20</v>
      </c>
      <c r="H171" s="442">
        <v>70</v>
      </c>
      <c r="I171" s="442">
        <v>25</v>
      </c>
      <c r="J171" s="786"/>
      <c r="K171" s="442">
        <v>115</v>
      </c>
      <c r="L171" s="443">
        <f t="shared" si="4"/>
        <v>38.333333333333336</v>
      </c>
    </row>
    <row r="172" spans="1:12" x14ac:dyDescent="0.25">
      <c r="A172" s="439" t="s">
        <v>782</v>
      </c>
      <c r="B172" s="439" t="s">
        <v>2523</v>
      </c>
      <c r="C172" s="439" t="s">
        <v>772</v>
      </c>
      <c r="D172" s="408" t="s">
        <v>1160</v>
      </c>
      <c r="E172" s="419" t="s">
        <v>1017</v>
      </c>
      <c r="F172" s="442">
        <v>375</v>
      </c>
      <c r="G172" s="442">
        <v>1561</v>
      </c>
      <c r="H172" s="442">
        <v>4008</v>
      </c>
      <c r="I172" s="442">
        <v>1736</v>
      </c>
      <c r="J172" s="786"/>
      <c r="K172" s="442">
        <v>7680</v>
      </c>
      <c r="L172" s="443">
        <f t="shared" si="4"/>
        <v>1920</v>
      </c>
    </row>
    <row r="173" spans="1:12" x14ac:dyDescent="0.25">
      <c r="A173" s="439" t="s">
        <v>1055</v>
      </c>
      <c r="B173" s="439" t="s">
        <v>2524</v>
      </c>
      <c r="C173" s="439" t="s">
        <v>772</v>
      </c>
      <c r="D173" s="408" t="s">
        <v>1160</v>
      </c>
      <c r="E173" s="419" t="s">
        <v>1049</v>
      </c>
      <c r="F173" s="442"/>
      <c r="G173" s="442"/>
      <c r="H173" s="442">
        <v>5</v>
      </c>
      <c r="I173" s="442">
        <v>2</v>
      </c>
      <c r="J173" s="786"/>
      <c r="K173" s="442">
        <v>7</v>
      </c>
      <c r="L173" s="443">
        <f t="shared" si="4"/>
        <v>3.5</v>
      </c>
    </row>
    <row r="174" spans="1:12" x14ac:dyDescent="0.25">
      <c r="A174" s="439" t="s">
        <v>1055</v>
      </c>
      <c r="B174" s="439" t="s">
        <v>2524</v>
      </c>
      <c r="C174" s="439" t="s">
        <v>772</v>
      </c>
      <c r="D174" s="408" t="s">
        <v>1160</v>
      </c>
      <c r="E174" s="419" t="s">
        <v>1017</v>
      </c>
      <c r="F174" s="442">
        <v>278</v>
      </c>
      <c r="G174" s="442">
        <v>1198</v>
      </c>
      <c r="H174" s="442">
        <v>3132</v>
      </c>
      <c r="I174" s="442">
        <v>1180</v>
      </c>
      <c r="J174" s="786"/>
      <c r="K174" s="442">
        <v>5788</v>
      </c>
      <c r="L174" s="443">
        <f t="shared" si="4"/>
        <v>1447</v>
      </c>
    </row>
    <row r="175" spans="1:12" x14ac:dyDescent="0.25">
      <c r="A175" s="439" t="s">
        <v>788</v>
      </c>
      <c r="B175" s="439" t="s">
        <v>2518</v>
      </c>
      <c r="C175" s="439" t="s">
        <v>772</v>
      </c>
      <c r="D175" s="408" t="s">
        <v>1160</v>
      </c>
      <c r="E175" s="419" t="s">
        <v>1017</v>
      </c>
      <c r="F175" s="442">
        <v>1185</v>
      </c>
      <c r="G175" s="442">
        <v>2133</v>
      </c>
      <c r="H175" s="442">
        <v>3336</v>
      </c>
      <c r="I175" s="442">
        <v>1980</v>
      </c>
      <c r="J175" s="786"/>
      <c r="K175" s="442">
        <v>8634</v>
      </c>
      <c r="L175" s="443">
        <f t="shared" si="4"/>
        <v>2158.5</v>
      </c>
    </row>
    <row r="176" spans="1:12" x14ac:dyDescent="0.25">
      <c r="A176" s="439" t="s">
        <v>1059</v>
      </c>
      <c r="B176" s="439" t="s">
        <v>2526</v>
      </c>
      <c r="C176" s="439" t="s">
        <v>772</v>
      </c>
      <c r="D176" s="408" t="s">
        <v>1160</v>
      </c>
      <c r="E176" s="419" t="s">
        <v>1049</v>
      </c>
      <c r="F176" s="442"/>
      <c r="G176" s="442"/>
      <c r="H176" s="442">
        <v>13</v>
      </c>
      <c r="I176" s="442"/>
      <c r="J176" s="786"/>
      <c r="K176" s="442">
        <v>13</v>
      </c>
      <c r="L176" s="443">
        <f t="shared" si="4"/>
        <v>13</v>
      </c>
    </row>
    <row r="177" spans="1:12" x14ac:dyDescent="0.25">
      <c r="A177" s="439" t="s">
        <v>1059</v>
      </c>
      <c r="B177" s="439" t="s">
        <v>2526</v>
      </c>
      <c r="C177" s="439" t="s">
        <v>772</v>
      </c>
      <c r="D177" s="408" t="s">
        <v>1160</v>
      </c>
      <c r="E177" s="419" t="s">
        <v>1017</v>
      </c>
      <c r="F177" s="442">
        <v>2287</v>
      </c>
      <c r="G177" s="442">
        <v>2526</v>
      </c>
      <c r="H177" s="442">
        <v>3112</v>
      </c>
      <c r="I177" s="442">
        <v>2504</v>
      </c>
      <c r="J177" s="786"/>
      <c r="K177" s="442">
        <v>10429</v>
      </c>
      <c r="L177" s="443">
        <f t="shared" si="4"/>
        <v>2607.25</v>
      </c>
    </row>
    <row r="178" spans="1:12" x14ac:dyDescent="0.25">
      <c r="A178" s="439" t="s">
        <v>1072</v>
      </c>
      <c r="B178" s="439" t="s">
        <v>1202</v>
      </c>
      <c r="C178" s="439" t="s">
        <v>772</v>
      </c>
      <c r="D178" s="408" t="s">
        <v>1160</v>
      </c>
      <c r="E178" s="419" t="s">
        <v>1049</v>
      </c>
      <c r="F178" s="442"/>
      <c r="G178" s="442">
        <v>5</v>
      </c>
      <c r="H178" s="442">
        <v>108</v>
      </c>
      <c r="I178" s="442">
        <v>74</v>
      </c>
      <c r="J178" s="786"/>
      <c r="K178" s="442">
        <v>187</v>
      </c>
      <c r="L178" s="443">
        <f t="shared" si="4"/>
        <v>62.333333333333336</v>
      </c>
    </row>
    <row r="179" spans="1:12" x14ac:dyDescent="0.25">
      <c r="A179" s="439" t="s">
        <v>1072</v>
      </c>
      <c r="B179" s="439" t="s">
        <v>1202</v>
      </c>
      <c r="C179" s="439" t="s">
        <v>772</v>
      </c>
      <c r="D179" s="408" t="s">
        <v>1160</v>
      </c>
      <c r="E179" s="419" t="s">
        <v>1017</v>
      </c>
      <c r="F179" s="442">
        <v>4322</v>
      </c>
      <c r="G179" s="442">
        <v>7600</v>
      </c>
      <c r="H179" s="442">
        <v>14541</v>
      </c>
      <c r="I179" s="442">
        <v>14122</v>
      </c>
      <c r="J179" s="786"/>
      <c r="K179" s="442">
        <v>40585</v>
      </c>
      <c r="L179" s="443">
        <f t="shared" si="4"/>
        <v>10146.25</v>
      </c>
    </row>
    <row r="180" spans="1:12" x14ac:dyDescent="0.25">
      <c r="A180" s="439" t="s">
        <v>1088</v>
      </c>
      <c r="B180" s="439" t="s">
        <v>1209</v>
      </c>
      <c r="C180" s="439" t="s">
        <v>772</v>
      </c>
      <c r="D180" s="408" t="s">
        <v>1160</v>
      </c>
      <c r="E180" s="419" t="s">
        <v>1049</v>
      </c>
      <c r="F180" s="442"/>
      <c r="G180" s="442">
        <v>6</v>
      </c>
      <c r="H180" s="442">
        <v>1</v>
      </c>
      <c r="I180" s="442"/>
      <c r="J180" s="786"/>
      <c r="K180" s="442">
        <v>7</v>
      </c>
      <c r="L180" s="443">
        <f t="shared" si="4"/>
        <v>3.5</v>
      </c>
    </row>
    <row r="181" spans="1:12" x14ac:dyDescent="0.25">
      <c r="A181" s="439" t="s">
        <v>1088</v>
      </c>
      <c r="B181" s="439" t="s">
        <v>1209</v>
      </c>
      <c r="C181" s="439" t="s">
        <v>772</v>
      </c>
      <c r="D181" s="408" t="s">
        <v>1160</v>
      </c>
      <c r="E181" s="419" t="s">
        <v>1017</v>
      </c>
      <c r="F181" s="442">
        <v>81</v>
      </c>
      <c r="G181" s="442">
        <v>849</v>
      </c>
      <c r="H181" s="442">
        <v>1548</v>
      </c>
      <c r="I181" s="442">
        <v>808</v>
      </c>
      <c r="J181" s="786"/>
      <c r="K181" s="442">
        <v>3286</v>
      </c>
      <c r="L181" s="443">
        <f t="shared" si="4"/>
        <v>821.5</v>
      </c>
    </row>
    <row r="182" spans="1:12" x14ac:dyDescent="0.25">
      <c r="A182" s="439" t="s">
        <v>1092</v>
      </c>
      <c r="B182" s="439" t="s">
        <v>111</v>
      </c>
      <c r="C182" s="439" t="s">
        <v>772</v>
      </c>
      <c r="D182" s="408" t="s">
        <v>1160</v>
      </c>
      <c r="E182" s="419" t="s">
        <v>1017</v>
      </c>
      <c r="F182" s="442"/>
      <c r="G182" s="442">
        <v>8</v>
      </c>
      <c r="H182" s="442">
        <v>90</v>
      </c>
      <c r="I182" s="442">
        <v>10</v>
      </c>
      <c r="J182" s="786"/>
      <c r="K182" s="442">
        <v>108</v>
      </c>
      <c r="L182" s="443">
        <f t="shared" si="4"/>
        <v>36</v>
      </c>
    </row>
    <row r="183" spans="1:12" x14ac:dyDescent="0.25">
      <c r="A183" s="439" t="s">
        <v>1096</v>
      </c>
      <c r="B183" s="439" t="s">
        <v>1217</v>
      </c>
      <c r="C183" s="439" t="s">
        <v>772</v>
      </c>
      <c r="D183" s="408" t="s">
        <v>1160</v>
      </c>
      <c r="E183" s="419" t="s">
        <v>1049</v>
      </c>
      <c r="F183" s="442"/>
      <c r="G183" s="442">
        <v>1</v>
      </c>
      <c r="H183" s="442">
        <v>60</v>
      </c>
      <c r="I183" s="442">
        <v>16</v>
      </c>
      <c r="J183" s="786"/>
      <c r="K183" s="442">
        <v>77</v>
      </c>
      <c r="L183" s="443">
        <f t="shared" si="4"/>
        <v>25.666666666666668</v>
      </c>
    </row>
    <row r="184" spans="1:12" x14ac:dyDescent="0.25">
      <c r="A184" s="439" t="s">
        <v>1096</v>
      </c>
      <c r="B184" s="439" t="s">
        <v>1217</v>
      </c>
      <c r="C184" s="439" t="s">
        <v>772</v>
      </c>
      <c r="D184" s="408" t="s">
        <v>1160</v>
      </c>
      <c r="E184" s="419" t="s">
        <v>1017</v>
      </c>
      <c r="F184" s="442">
        <v>4153</v>
      </c>
      <c r="G184" s="442">
        <v>5427</v>
      </c>
      <c r="H184" s="442">
        <v>8715</v>
      </c>
      <c r="I184" s="442">
        <v>12278</v>
      </c>
      <c r="J184" s="786"/>
      <c r="K184" s="442">
        <v>30573</v>
      </c>
      <c r="L184" s="443">
        <f t="shared" si="4"/>
        <v>7643.25</v>
      </c>
    </row>
    <row r="185" spans="1:12" x14ac:dyDescent="0.25">
      <c r="A185" s="439" t="s">
        <v>1106</v>
      </c>
      <c r="B185" s="439" t="s">
        <v>2520</v>
      </c>
      <c r="C185" s="439" t="s">
        <v>772</v>
      </c>
      <c r="D185" s="408" t="s">
        <v>1160</v>
      </c>
      <c r="E185" s="419" t="s">
        <v>1017</v>
      </c>
      <c r="F185" s="442">
        <v>143</v>
      </c>
      <c r="G185" s="442"/>
      <c r="H185" s="442"/>
      <c r="I185" s="442"/>
      <c r="J185" s="786"/>
      <c r="K185" s="442">
        <v>143</v>
      </c>
      <c r="L185" s="443">
        <f t="shared" si="4"/>
        <v>143</v>
      </c>
    </row>
    <row r="186" spans="1:12" x14ac:dyDescent="0.25">
      <c r="A186" s="439" t="s">
        <v>1055</v>
      </c>
      <c r="B186" s="439" t="s">
        <v>2524</v>
      </c>
      <c r="C186" s="439" t="s">
        <v>772</v>
      </c>
      <c r="D186" s="407" t="s">
        <v>1171</v>
      </c>
      <c r="E186" s="419" t="s">
        <v>1056</v>
      </c>
      <c r="F186" s="442"/>
      <c r="G186" s="442"/>
      <c r="H186" s="442">
        <v>1</v>
      </c>
      <c r="I186" s="442"/>
      <c r="J186" s="786"/>
      <c r="K186" s="442">
        <v>1</v>
      </c>
      <c r="L186" s="443">
        <f t="shared" si="4"/>
        <v>1</v>
      </c>
    </row>
    <row r="187" spans="1:12" x14ac:dyDescent="0.25">
      <c r="A187" s="439" t="s">
        <v>1059</v>
      </c>
      <c r="B187" s="439" t="s">
        <v>2526</v>
      </c>
      <c r="C187" s="439" t="s">
        <v>772</v>
      </c>
      <c r="D187" s="407" t="s">
        <v>1171</v>
      </c>
      <c r="E187" s="419" t="s">
        <v>1056</v>
      </c>
      <c r="F187" s="442"/>
      <c r="G187" s="442">
        <v>1</v>
      </c>
      <c r="H187" s="442"/>
      <c r="I187" s="442"/>
      <c r="J187" s="786"/>
      <c r="K187" s="442">
        <v>1</v>
      </c>
      <c r="L187" s="443">
        <f t="shared" si="4"/>
        <v>1</v>
      </c>
    </row>
    <row r="188" spans="1:12" x14ac:dyDescent="0.25">
      <c r="A188" s="439" t="s">
        <v>1072</v>
      </c>
      <c r="B188" s="439" t="s">
        <v>1202</v>
      </c>
      <c r="C188" s="439" t="s">
        <v>772</v>
      </c>
      <c r="D188" s="407" t="s">
        <v>1171</v>
      </c>
      <c r="E188" s="419" t="s">
        <v>1056</v>
      </c>
      <c r="F188" s="442"/>
      <c r="G188" s="442">
        <v>0</v>
      </c>
      <c r="H188" s="442"/>
      <c r="I188" s="442">
        <v>5</v>
      </c>
      <c r="J188" s="786"/>
      <c r="K188" s="442">
        <v>5</v>
      </c>
      <c r="L188" s="443">
        <f t="shared" si="4"/>
        <v>2.5</v>
      </c>
    </row>
    <row r="189" spans="1:12" x14ac:dyDescent="0.25">
      <c r="A189" s="439" t="s">
        <v>1096</v>
      </c>
      <c r="B189" s="439" t="s">
        <v>1217</v>
      </c>
      <c r="C189" s="439" t="s">
        <v>772</v>
      </c>
      <c r="D189" s="407" t="s">
        <v>1171</v>
      </c>
      <c r="E189" s="419" t="s">
        <v>1056</v>
      </c>
      <c r="F189" s="442"/>
      <c r="G189" s="442">
        <v>2</v>
      </c>
      <c r="H189" s="442"/>
      <c r="I189" s="442">
        <v>1</v>
      </c>
      <c r="J189" s="786"/>
      <c r="K189" s="442">
        <v>3</v>
      </c>
      <c r="L189" s="443">
        <f t="shared" si="4"/>
        <v>1.5</v>
      </c>
    </row>
    <row r="190" spans="1:12" ht="30" x14ac:dyDescent="0.25">
      <c r="A190" s="439" t="s">
        <v>1096</v>
      </c>
      <c r="B190" s="439" t="s">
        <v>1217</v>
      </c>
      <c r="C190" s="439" t="s">
        <v>772</v>
      </c>
      <c r="D190" s="407" t="s">
        <v>1170</v>
      </c>
      <c r="E190" s="419" t="s">
        <v>1101</v>
      </c>
      <c r="F190" s="442"/>
      <c r="G190" s="442">
        <v>5</v>
      </c>
      <c r="H190" s="442">
        <v>3</v>
      </c>
      <c r="I190" s="442">
        <v>17</v>
      </c>
      <c r="J190" s="786"/>
      <c r="K190" s="442">
        <v>25</v>
      </c>
      <c r="L190" s="443">
        <f t="shared" si="4"/>
        <v>8.3333333333333339</v>
      </c>
    </row>
    <row r="191" spans="1:12" x14ac:dyDescent="0.25">
      <c r="A191" s="439" t="s">
        <v>1088</v>
      </c>
      <c r="B191" s="439" t="s">
        <v>1209</v>
      </c>
      <c r="C191" s="439" t="s">
        <v>772</v>
      </c>
      <c r="D191" s="408" t="s">
        <v>1215</v>
      </c>
      <c r="E191" s="419" t="s">
        <v>1091</v>
      </c>
      <c r="F191" s="442">
        <v>1</v>
      </c>
      <c r="G191" s="442">
        <v>30</v>
      </c>
      <c r="H191" s="442">
        <v>64</v>
      </c>
      <c r="I191" s="442">
        <v>73</v>
      </c>
      <c r="J191" s="786"/>
      <c r="K191" s="442">
        <v>168</v>
      </c>
      <c r="L191" s="443">
        <f t="shared" si="4"/>
        <v>42</v>
      </c>
    </row>
    <row r="192" spans="1:12" x14ac:dyDescent="0.25">
      <c r="A192" s="439" t="s">
        <v>782</v>
      </c>
      <c r="B192" s="439" t="s">
        <v>2523</v>
      </c>
      <c r="C192" s="439" t="s">
        <v>772</v>
      </c>
      <c r="D192" s="408" t="s">
        <v>1166</v>
      </c>
      <c r="E192" s="419" t="s">
        <v>1052</v>
      </c>
      <c r="F192" s="442"/>
      <c r="G192" s="442"/>
      <c r="H192" s="442"/>
      <c r="I192" s="442">
        <v>1</v>
      </c>
      <c r="J192" s="786"/>
      <c r="K192" s="442">
        <v>1</v>
      </c>
      <c r="L192" s="443">
        <f t="shared" si="4"/>
        <v>1</v>
      </c>
    </row>
    <row r="193" spans="1:12" x14ac:dyDescent="0.25">
      <c r="A193" s="439" t="s">
        <v>1059</v>
      </c>
      <c r="B193" s="439" t="s">
        <v>2526</v>
      </c>
      <c r="C193" s="439" t="s">
        <v>772</v>
      </c>
      <c r="D193" s="408" t="s">
        <v>1166</v>
      </c>
      <c r="E193" s="419" t="s">
        <v>1052</v>
      </c>
      <c r="F193" s="442"/>
      <c r="G193" s="442"/>
      <c r="H193" s="442"/>
      <c r="I193" s="442">
        <v>1</v>
      </c>
      <c r="J193" s="786"/>
      <c r="K193" s="442">
        <v>1</v>
      </c>
      <c r="L193" s="443">
        <f t="shared" si="4"/>
        <v>1</v>
      </c>
    </row>
    <row r="194" spans="1:12" x14ac:dyDescent="0.25">
      <c r="A194" s="439" t="s">
        <v>1072</v>
      </c>
      <c r="B194" s="439" t="s">
        <v>1202</v>
      </c>
      <c r="C194" s="439" t="s">
        <v>772</v>
      </c>
      <c r="D194" s="408" t="s">
        <v>1166</v>
      </c>
      <c r="E194" s="419" t="s">
        <v>1052</v>
      </c>
      <c r="F194" s="442">
        <v>1</v>
      </c>
      <c r="G194" s="442">
        <v>2</v>
      </c>
      <c r="H194" s="442"/>
      <c r="I194" s="442">
        <v>6</v>
      </c>
      <c r="J194" s="786"/>
      <c r="K194" s="442">
        <v>9</v>
      </c>
      <c r="L194" s="443">
        <f t="shared" ref="L194:L257" si="5">AVERAGE(F194:I194)</f>
        <v>3</v>
      </c>
    </row>
    <row r="195" spans="1:12" x14ac:dyDescent="0.25">
      <c r="A195" s="439" t="s">
        <v>1096</v>
      </c>
      <c r="B195" s="439" t="s">
        <v>1217</v>
      </c>
      <c r="C195" s="439" t="s">
        <v>772</v>
      </c>
      <c r="D195" s="408" t="s">
        <v>1166</v>
      </c>
      <c r="E195" s="419" t="s">
        <v>1052</v>
      </c>
      <c r="F195" s="442">
        <v>1</v>
      </c>
      <c r="G195" s="442">
        <v>3</v>
      </c>
      <c r="H195" s="442">
        <v>1</v>
      </c>
      <c r="I195" s="442"/>
      <c r="J195" s="786"/>
      <c r="K195" s="442">
        <v>5</v>
      </c>
      <c r="L195" s="443">
        <f t="shared" si="5"/>
        <v>1.6666666666666667</v>
      </c>
    </row>
    <row r="196" spans="1:12" x14ac:dyDescent="0.25">
      <c r="A196" s="439" t="s">
        <v>864</v>
      </c>
      <c r="B196" s="439" t="s">
        <v>1235</v>
      </c>
      <c r="C196" s="439" t="s">
        <v>772</v>
      </c>
      <c r="D196" s="408" t="s">
        <v>1168</v>
      </c>
      <c r="E196" s="419" t="s">
        <v>1032</v>
      </c>
      <c r="F196" s="442"/>
      <c r="G196" s="442">
        <v>1215</v>
      </c>
      <c r="H196" s="442"/>
      <c r="I196" s="442"/>
      <c r="J196" s="786"/>
      <c r="K196" s="442">
        <v>1215</v>
      </c>
      <c r="L196" s="443">
        <f t="shared" si="5"/>
        <v>1215</v>
      </c>
    </row>
    <row r="197" spans="1:12" x14ac:dyDescent="0.25">
      <c r="A197" s="439" t="s">
        <v>864</v>
      </c>
      <c r="B197" s="439" t="s">
        <v>1235</v>
      </c>
      <c r="C197" s="439" t="s">
        <v>772</v>
      </c>
      <c r="D197" s="408" t="s">
        <v>1168</v>
      </c>
      <c r="E197" s="419" t="s">
        <v>1022</v>
      </c>
      <c r="F197" s="442">
        <v>534</v>
      </c>
      <c r="G197" s="442">
        <v>1</v>
      </c>
      <c r="H197" s="442">
        <v>2</v>
      </c>
      <c r="I197" s="442">
        <v>1683</v>
      </c>
      <c r="J197" s="786"/>
      <c r="K197" s="442">
        <v>2220</v>
      </c>
      <c r="L197" s="443">
        <f t="shared" si="5"/>
        <v>555</v>
      </c>
    </row>
    <row r="198" spans="1:12" x14ac:dyDescent="0.25">
      <c r="A198" s="439" t="s">
        <v>1014</v>
      </c>
      <c r="B198" s="439" t="s">
        <v>2516</v>
      </c>
      <c r="C198" s="439" t="s">
        <v>772</v>
      </c>
      <c r="D198" s="408" t="s">
        <v>1168</v>
      </c>
      <c r="E198" s="419" t="s">
        <v>1015</v>
      </c>
      <c r="F198" s="442">
        <v>151</v>
      </c>
      <c r="G198" s="442">
        <v>94</v>
      </c>
      <c r="H198" s="442"/>
      <c r="I198" s="442">
        <v>5</v>
      </c>
      <c r="J198" s="786"/>
      <c r="K198" s="442">
        <v>250</v>
      </c>
      <c r="L198" s="443">
        <f t="shared" si="5"/>
        <v>83.333333333333329</v>
      </c>
    </row>
    <row r="199" spans="1:12" x14ac:dyDescent="0.25">
      <c r="A199" s="439" t="s">
        <v>1014</v>
      </c>
      <c r="B199" s="439" t="s">
        <v>2516</v>
      </c>
      <c r="C199" s="439" t="s">
        <v>772</v>
      </c>
      <c r="D199" s="408" t="s">
        <v>1168</v>
      </c>
      <c r="E199" s="419" t="s">
        <v>1022</v>
      </c>
      <c r="F199" s="442"/>
      <c r="G199" s="442"/>
      <c r="H199" s="442"/>
      <c r="I199" s="442">
        <v>1</v>
      </c>
      <c r="J199" s="786"/>
      <c r="K199" s="442">
        <v>1</v>
      </c>
      <c r="L199" s="443">
        <f t="shared" si="5"/>
        <v>1</v>
      </c>
    </row>
    <row r="200" spans="1:12" x14ac:dyDescent="0.25">
      <c r="A200" s="439" t="s">
        <v>1014</v>
      </c>
      <c r="B200" s="439" t="s">
        <v>2516</v>
      </c>
      <c r="C200" s="439" t="s">
        <v>772</v>
      </c>
      <c r="D200" s="408" t="s">
        <v>1168</v>
      </c>
      <c r="E200" s="419" t="s">
        <v>1018</v>
      </c>
      <c r="F200" s="442">
        <v>11</v>
      </c>
      <c r="G200" s="442">
        <v>24</v>
      </c>
      <c r="H200" s="442"/>
      <c r="I200" s="442">
        <v>16</v>
      </c>
      <c r="J200" s="786"/>
      <c r="K200" s="442">
        <v>51</v>
      </c>
      <c r="L200" s="443">
        <f t="shared" si="5"/>
        <v>17</v>
      </c>
    </row>
    <row r="201" spans="1:12" x14ac:dyDescent="0.25">
      <c r="A201" s="439" t="s">
        <v>781</v>
      </c>
      <c r="B201" s="439" t="s">
        <v>2517</v>
      </c>
      <c r="C201" s="439" t="s">
        <v>772</v>
      </c>
      <c r="D201" s="408" t="s">
        <v>1168</v>
      </c>
      <c r="E201" s="419" t="s">
        <v>1040</v>
      </c>
      <c r="F201" s="442">
        <v>5</v>
      </c>
      <c r="G201" s="442">
        <v>432</v>
      </c>
      <c r="H201" s="442"/>
      <c r="I201" s="442">
        <v>47</v>
      </c>
      <c r="J201" s="786"/>
      <c r="K201" s="442">
        <v>484</v>
      </c>
      <c r="L201" s="443">
        <f t="shared" si="5"/>
        <v>161.33333333333334</v>
      </c>
    </row>
    <row r="202" spans="1:12" x14ac:dyDescent="0.25">
      <c r="A202" s="439" t="s">
        <v>782</v>
      </c>
      <c r="B202" s="439" t="s">
        <v>2523</v>
      </c>
      <c r="C202" s="439" t="s">
        <v>772</v>
      </c>
      <c r="D202" s="408" t="s">
        <v>1168</v>
      </c>
      <c r="E202" s="419" t="s">
        <v>1044</v>
      </c>
      <c r="F202" s="442">
        <v>8</v>
      </c>
      <c r="G202" s="442">
        <v>105</v>
      </c>
      <c r="H202" s="442">
        <v>160</v>
      </c>
      <c r="I202" s="442">
        <v>107</v>
      </c>
      <c r="J202" s="786"/>
      <c r="K202" s="442">
        <v>380</v>
      </c>
      <c r="L202" s="443">
        <f t="shared" si="5"/>
        <v>95</v>
      </c>
    </row>
    <row r="203" spans="1:12" x14ac:dyDescent="0.25">
      <c r="A203" s="439" t="s">
        <v>1055</v>
      </c>
      <c r="B203" s="439" t="s">
        <v>2524</v>
      </c>
      <c r="C203" s="439" t="s">
        <v>772</v>
      </c>
      <c r="D203" s="408" t="s">
        <v>1168</v>
      </c>
      <c r="E203" s="419" t="s">
        <v>1044</v>
      </c>
      <c r="F203" s="442">
        <v>10</v>
      </c>
      <c r="G203" s="442">
        <v>28</v>
      </c>
      <c r="H203" s="442">
        <v>65</v>
      </c>
      <c r="I203" s="442">
        <v>47</v>
      </c>
      <c r="J203" s="786"/>
      <c r="K203" s="442">
        <v>150</v>
      </c>
      <c r="L203" s="443">
        <f t="shared" si="5"/>
        <v>37.5</v>
      </c>
    </row>
    <row r="204" spans="1:12" x14ac:dyDescent="0.25">
      <c r="A204" s="439" t="s">
        <v>788</v>
      </c>
      <c r="B204" s="439" t="s">
        <v>2518</v>
      </c>
      <c r="C204" s="439" t="s">
        <v>772</v>
      </c>
      <c r="D204" s="408" t="s">
        <v>1168</v>
      </c>
      <c r="E204" s="419" t="s">
        <v>1022</v>
      </c>
      <c r="F204" s="442"/>
      <c r="G204" s="442"/>
      <c r="H204" s="442"/>
      <c r="I204" s="442">
        <v>56</v>
      </c>
      <c r="J204" s="786"/>
      <c r="K204" s="442">
        <v>56</v>
      </c>
      <c r="L204" s="443">
        <f t="shared" si="5"/>
        <v>56</v>
      </c>
    </row>
    <row r="205" spans="1:12" x14ac:dyDescent="0.25">
      <c r="A205" s="439" t="s">
        <v>1057</v>
      </c>
      <c r="B205" s="439" t="s">
        <v>2519</v>
      </c>
      <c r="C205" s="439" t="s">
        <v>772</v>
      </c>
      <c r="D205" s="408" t="s">
        <v>1168</v>
      </c>
      <c r="E205" s="419" t="s">
        <v>1022</v>
      </c>
      <c r="F205" s="442"/>
      <c r="G205" s="442">
        <v>546</v>
      </c>
      <c r="H205" s="442"/>
      <c r="I205" s="442">
        <v>328</v>
      </c>
      <c r="J205" s="786"/>
      <c r="K205" s="442">
        <v>874</v>
      </c>
      <c r="L205" s="443">
        <f t="shared" si="5"/>
        <v>437</v>
      </c>
    </row>
    <row r="206" spans="1:12" x14ac:dyDescent="0.25">
      <c r="A206" s="439" t="s">
        <v>1057</v>
      </c>
      <c r="B206" s="439" t="s">
        <v>2519</v>
      </c>
      <c r="C206" s="439" t="s">
        <v>772</v>
      </c>
      <c r="D206" s="408" t="s">
        <v>1168</v>
      </c>
      <c r="E206" s="419" t="s">
        <v>1058</v>
      </c>
      <c r="F206" s="442"/>
      <c r="G206" s="442">
        <v>472</v>
      </c>
      <c r="H206" s="442"/>
      <c r="I206" s="442"/>
      <c r="J206" s="786"/>
      <c r="K206" s="442">
        <v>472</v>
      </c>
      <c r="L206" s="443">
        <f t="shared" si="5"/>
        <v>472</v>
      </c>
    </row>
    <row r="207" spans="1:12" x14ac:dyDescent="0.25">
      <c r="A207" s="439" t="s">
        <v>1059</v>
      </c>
      <c r="B207" s="439" t="s">
        <v>2526</v>
      </c>
      <c r="C207" s="439" t="s">
        <v>772</v>
      </c>
      <c r="D207" s="408" t="s">
        <v>1168</v>
      </c>
      <c r="E207" s="419" t="s">
        <v>1058</v>
      </c>
      <c r="F207" s="442">
        <v>712</v>
      </c>
      <c r="G207" s="442">
        <v>446</v>
      </c>
      <c r="H207" s="442">
        <v>627</v>
      </c>
      <c r="I207" s="442">
        <v>864</v>
      </c>
      <c r="J207" s="786"/>
      <c r="K207" s="442">
        <v>2649</v>
      </c>
      <c r="L207" s="443">
        <f t="shared" si="5"/>
        <v>662.25</v>
      </c>
    </row>
    <row r="208" spans="1:12" x14ac:dyDescent="0.25">
      <c r="A208" s="439" t="s">
        <v>1059</v>
      </c>
      <c r="B208" s="439" t="s">
        <v>2526</v>
      </c>
      <c r="C208" s="439" t="s">
        <v>772</v>
      </c>
      <c r="D208" s="408" t="s">
        <v>1168</v>
      </c>
      <c r="E208" s="419" t="s">
        <v>1044</v>
      </c>
      <c r="F208" s="442">
        <v>312</v>
      </c>
      <c r="G208" s="442">
        <v>446</v>
      </c>
      <c r="H208" s="442">
        <v>871</v>
      </c>
      <c r="I208" s="442">
        <v>744</v>
      </c>
      <c r="J208" s="786"/>
      <c r="K208" s="442">
        <v>2373</v>
      </c>
      <c r="L208" s="443">
        <f t="shared" si="5"/>
        <v>593.25</v>
      </c>
    </row>
    <row r="209" spans="1:12" x14ac:dyDescent="0.25">
      <c r="A209" s="439" t="s">
        <v>1072</v>
      </c>
      <c r="B209" s="439" t="s">
        <v>1202</v>
      </c>
      <c r="C209" s="439" t="s">
        <v>772</v>
      </c>
      <c r="D209" s="408" t="s">
        <v>1168</v>
      </c>
      <c r="E209" s="419" t="s">
        <v>1058</v>
      </c>
      <c r="F209" s="442">
        <v>1</v>
      </c>
      <c r="G209" s="442">
        <v>3</v>
      </c>
      <c r="H209" s="442">
        <v>699</v>
      </c>
      <c r="I209" s="442"/>
      <c r="J209" s="786"/>
      <c r="K209" s="442">
        <v>703</v>
      </c>
      <c r="L209" s="443">
        <f t="shared" si="5"/>
        <v>234.33333333333334</v>
      </c>
    </row>
    <row r="210" spans="1:12" x14ac:dyDescent="0.25">
      <c r="A210" s="439" t="s">
        <v>1072</v>
      </c>
      <c r="B210" s="439" t="s">
        <v>1202</v>
      </c>
      <c r="C210" s="439" t="s">
        <v>772</v>
      </c>
      <c r="D210" s="408" t="s">
        <v>1168</v>
      </c>
      <c r="E210" s="419" t="s">
        <v>1044</v>
      </c>
      <c r="F210" s="442">
        <v>834</v>
      </c>
      <c r="G210" s="442">
        <v>1218</v>
      </c>
      <c r="H210" s="442">
        <v>984</v>
      </c>
      <c r="I210" s="442">
        <v>1505</v>
      </c>
      <c r="J210" s="786"/>
      <c r="K210" s="442">
        <v>4541</v>
      </c>
      <c r="L210" s="443">
        <f t="shared" si="5"/>
        <v>1135.25</v>
      </c>
    </row>
    <row r="211" spans="1:12" x14ac:dyDescent="0.25">
      <c r="A211" s="439" t="s">
        <v>1088</v>
      </c>
      <c r="B211" s="439" t="s">
        <v>1209</v>
      </c>
      <c r="C211" s="439" t="s">
        <v>772</v>
      </c>
      <c r="D211" s="408" t="s">
        <v>1168</v>
      </c>
      <c r="E211" s="419" t="s">
        <v>1058</v>
      </c>
      <c r="F211" s="442"/>
      <c r="G211" s="442"/>
      <c r="H211" s="442"/>
      <c r="I211" s="442">
        <v>2</v>
      </c>
      <c r="J211" s="786"/>
      <c r="K211" s="442">
        <v>2</v>
      </c>
      <c r="L211" s="443">
        <f t="shared" si="5"/>
        <v>2</v>
      </c>
    </row>
    <row r="212" spans="1:12" x14ac:dyDescent="0.25">
      <c r="A212" s="439" t="s">
        <v>1088</v>
      </c>
      <c r="B212" s="439" t="s">
        <v>1209</v>
      </c>
      <c r="C212" s="439" t="s">
        <v>772</v>
      </c>
      <c r="D212" s="408" t="s">
        <v>1168</v>
      </c>
      <c r="E212" s="419" t="s">
        <v>1044</v>
      </c>
      <c r="F212" s="442">
        <v>9</v>
      </c>
      <c r="G212" s="442">
        <v>7</v>
      </c>
      <c r="H212" s="442">
        <v>51</v>
      </c>
      <c r="I212" s="442">
        <v>6</v>
      </c>
      <c r="J212" s="786"/>
      <c r="K212" s="442">
        <v>73</v>
      </c>
      <c r="L212" s="443">
        <f t="shared" si="5"/>
        <v>18.25</v>
      </c>
    </row>
    <row r="213" spans="1:12" x14ac:dyDescent="0.25">
      <c r="A213" s="439" t="s">
        <v>1092</v>
      </c>
      <c r="B213" s="439" t="s">
        <v>111</v>
      </c>
      <c r="C213" s="439" t="s">
        <v>772</v>
      </c>
      <c r="D213" s="408" t="s">
        <v>1168</v>
      </c>
      <c r="E213" s="419" t="s">
        <v>1044</v>
      </c>
      <c r="F213" s="442">
        <v>37</v>
      </c>
      <c r="G213" s="442">
        <v>67</v>
      </c>
      <c r="H213" s="442"/>
      <c r="I213" s="442"/>
      <c r="J213" s="786"/>
      <c r="K213" s="442">
        <v>104</v>
      </c>
      <c r="L213" s="443">
        <f t="shared" si="5"/>
        <v>52</v>
      </c>
    </row>
    <row r="214" spans="1:12" x14ac:dyDescent="0.25">
      <c r="A214" s="439" t="s">
        <v>1096</v>
      </c>
      <c r="B214" s="439" t="s">
        <v>1217</v>
      </c>
      <c r="C214" s="439" t="s">
        <v>772</v>
      </c>
      <c r="D214" s="408" t="s">
        <v>1168</v>
      </c>
      <c r="E214" s="419" t="s">
        <v>1040</v>
      </c>
      <c r="F214" s="442">
        <v>301</v>
      </c>
      <c r="G214" s="442">
        <v>84</v>
      </c>
      <c r="H214" s="442">
        <v>168</v>
      </c>
      <c r="I214" s="442">
        <v>650</v>
      </c>
      <c r="J214" s="786"/>
      <c r="K214" s="442">
        <v>1203</v>
      </c>
      <c r="L214" s="443">
        <f t="shared" si="5"/>
        <v>300.75</v>
      </c>
    </row>
    <row r="215" spans="1:12" x14ac:dyDescent="0.25">
      <c r="A215" s="439" t="s">
        <v>1096</v>
      </c>
      <c r="B215" s="439" t="s">
        <v>1217</v>
      </c>
      <c r="C215" s="439" t="s">
        <v>772</v>
      </c>
      <c r="D215" s="408" t="s">
        <v>1168</v>
      </c>
      <c r="E215" s="419" t="s">
        <v>1058</v>
      </c>
      <c r="F215" s="442">
        <v>894</v>
      </c>
      <c r="G215" s="442">
        <v>384</v>
      </c>
      <c r="H215" s="442">
        <v>336</v>
      </c>
      <c r="I215" s="442">
        <v>1420</v>
      </c>
      <c r="J215" s="786"/>
      <c r="K215" s="442">
        <v>3034</v>
      </c>
      <c r="L215" s="443">
        <f t="shared" si="5"/>
        <v>758.5</v>
      </c>
    </row>
    <row r="216" spans="1:12" x14ac:dyDescent="0.25">
      <c r="A216" s="439" t="s">
        <v>1096</v>
      </c>
      <c r="B216" s="439" t="s">
        <v>1217</v>
      </c>
      <c r="C216" s="439" t="s">
        <v>772</v>
      </c>
      <c r="D216" s="408" t="s">
        <v>1168</v>
      </c>
      <c r="E216" s="419" t="s">
        <v>1044</v>
      </c>
      <c r="F216" s="442">
        <v>1035</v>
      </c>
      <c r="G216" s="442">
        <v>1181</v>
      </c>
      <c r="H216" s="442">
        <v>1360</v>
      </c>
      <c r="I216" s="442">
        <v>1133</v>
      </c>
      <c r="J216" s="786"/>
      <c r="K216" s="442">
        <v>4709</v>
      </c>
      <c r="L216" s="443">
        <f t="shared" si="5"/>
        <v>1177.25</v>
      </c>
    </row>
    <row r="217" spans="1:12" x14ac:dyDescent="0.25">
      <c r="A217" s="439" t="s">
        <v>1014</v>
      </c>
      <c r="B217" s="439" t="s">
        <v>2516</v>
      </c>
      <c r="C217" s="439" t="s">
        <v>772</v>
      </c>
      <c r="D217" s="422" t="s">
        <v>1172</v>
      </c>
      <c r="E217" s="419" t="s">
        <v>1019</v>
      </c>
      <c r="F217" s="442">
        <v>4</v>
      </c>
      <c r="G217" s="442">
        <v>2</v>
      </c>
      <c r="H217" s="442">
        <v>2</v>
      </c>
      <c r="I217" s="442">
        <v>1</v>
      </c>
      <c r="J217" s="786"/>
      <c r="K217" s="442">
        <v>9</v>
      </c>
      <c r="L217" s="443">
        <f t="shared" si="5"/>
        <v>2.25</v>
      </c>
    </row>
    <row r="218" spans="1:12" x14ac:dyDescent="0.25">
      <c r="A218" s="439" t="s">
        <v>781</v>
      </c>
      <c r="B218" s="439" t="s">
        <v>2517</v>
      </c>
      <c r="C218" s="439" t="s">
        <v>772</v>
      </c>
      <c r="D218" s="422" t="s">
        <v>1172</v>
      </c>
      <c r="E218" s="419" t="s">
        <v>1019</v>
      </c>
      <c r="F218" s="442">
        <v>3</v>
      </c>
      <c r="G218" s="442">
        <v>14</v>
      </c>
      <c r="H218" s="442">
        <v>0</v>
      </c>
      <c r="I218" s="442">
        <v>1</v>
      </c>
      <c r="J218" s="786"/>
      <c r="K218" s="442">
        <v>18</v>
      </c>
      <c r="L218" s="443">
        <f t="shared" si="5"/>
        <v>4.5</v>
      </c>
    </row>
    <row r="219" spans="1:12" x14ac:dyDescent="0.25">
      <c r="A219" s="439" t="s">
        <v>782</v>
      </c>
      <c r="B219" s="439" t="s">
        <v>2523</v>
      </c>
      <c r="C219" s="439" t="s">
        <v>772</v>
      </c>
      <c r="D219" s="408" t="s">
        <v>1172</v>
      </c>
      <c r="E219" s="419" t="s">
        <v>1047</v>
      </c>
      <c r="F219" s="442">
        <v>69</v>
      </c>
      <c r="G219" s="442">
        <v>580</v>
      </c>
      <c r="H219" s="442">
        <v>1517</v>
      </c>
      <c r="I219" s="442">
        <v>2097</v>
      </c>
      <c r="J219" s="786"/>
      <c r="K219" s="442">
        <v>4263</v>
      </c>
      <c r="L219" s="443">
        <f t="shared" si="5"/>
        <v>1065.75</v>
      </c>
    </row>
    <row r="220" spans="1:12" x14ac:dyDescent="0.25">
      <c r="A220" s="439" t="s">
        <v>782</v>
      </c>
      <c r="B220" s="439" t="s">
        <v>2523</v>
      </c>
      <c r="C220" s="439" t="s">
        <v>772</v>
      </c>
      <c r="D220" s="422" t="s">
        <v>1172</v>
      </c>
      <c r="E220" s="419" t="s">
        <v>1019</v>
      </c>
      <c r="F220" s="442">
        <v>353</v>
      </c>
      <c r="G220" s="442">
        <v>1298</v>
      </c>
      <c r="H220" s="442">
        <v>1931</v>
      </c>
      <c r="I220" s="442">
        <v>1237</v>
      </c>
      <c r="J220" s="786"/>
      <c r="K220" s="442">
        <v>4819</v>
      </c>
      <c r="L220" s="443">
        <f t="shared" si="5"/>
        <v>1204.75</v>
      </c>
    </row>
    <row r="221" spans="1:12" x14ac:dyDescent="0.25">
      <c r="A221" s="439" t="s">
        <v>1055</v>
      </c>
      <c r="B221" s="439" t="s">
        <v>2524</v>
      </c>
      <c r="C221" s="439" t="s">
        <v>772</v>
      </c>
      <c r="D221" s="408" t="s">
        <v>1172</v>
      </c>
      <c r="E221" s="419" t="s">
        <v>1047</v>
      </c>
      <c r="F221" s="442">
        <v>33</v>
      </c>
      <c r="G221" s="442">
        <v>154</v>
      </c>
      <c r="H221" s="442">
        <v>159</v>
      </c>
      <c r="I221" s="442">
        <v>289</v>
      </c>
      <c r="J221" s="786"/>
      <c r="K221" s="442">
        <v>635</v>
      </c>
      <c r="L221" s="443">
        <f t="shared" si="5"/>
        <v>158.75</v>
      </c>
    </row>
    <row r="222" spans="1:12" x14ac:dyDescent="0.25">
      <c r="A222" s="439" t="s">
        <v>1055</v>
      </c>
      <c r="B222" s="439" t="s">
        <v>2524</v>
      </c>
      <c r="C222" s="439" t="s">
        <v>772</v>
      </c>
      <c r="D222" s="422" t="s">
        <v>1172</v>
      </c>
      <c r="E222" s="419" t="s">
        <v>1019</v>
      </c>
      <c r="F222" s="442">
        <v>512</v>
      </c>
      <c r="G222" s="442">
        <v>1521</v>
      </c>
      <c r="H222" s="442">
        <v>2175</v>
      </c>
      <c r="I222" s="442">
        <v>1301</v>
      </c>
      <c r="J222" s="786"/>
      <c r="K222" s="442">
        <v>5509</v>
      </c>
      <c r="L222" s="443">
        <f t="shared" si="5"/>
        <v>1377.25</v>
      </c>
    </row>
    <row r="223" spans="1:12" x14ac:dyDescent="0.25">
      <c r="A223" s="439" t="s">
        <v>788</v>
      </c>
      <c r="B223" s="439" t="s">
        <v>2518</v>
      </c>
      <c r="C223" s="439" t="s">
        <v>772</v>
      </c>
      <c r="D223" s="422" t="s">
        <v>1172</v>
      </c>
      <c r="E223" s="419" t="s">
        <v>1019</v>
      </c>
      <c r="F223" s="442">
        <v>383</v>
      </c>
      <c r="G223" s="442">
        <v>718</v>
      </c>
      <c r="H223" s="442">
        <v>1205</v>
      </c>
      <c r="I223" s="442">
        <v>968</v>
      </c>
      <c r="J223" s="786"/>
      <c r="K223" s="442">
        <v>3274</v>
      </c>
      <c r="L223" s="443">
        <f t="shared" si="5"/>
        <v>818.5</v>
      </c>
    </row>
    <row r="224" spans="1:12" x14ac:dyDescent="0.25">
      <c r="A224" s="439" t="s">
        <v>1059</v>
      </c>
      <c r="B224" s="439" t="s">
        <v>2526</v>
      </c>
      <c r="C224" s="439" t="s">
        <v>772</v>
      </c>
      <c r="D224" s="408" t="s">
        <v>1172</v>
      </c>
      <c r="E224" s="419" t="s">
        <v>1047</v>
      </c>
      <c r="F224" s="442">
        <v>1526</v>
      </c>
      <c r="G224" s="442">
        <v>2165</v>
      </c>
      <c r="H224" s="442">
        <v>1416</v>
      </c>
      <c r="I224" s="442">
        <v>2402</v>
      </c>
      <c r="J224" s="786"/>
      <c r="K224" s="442">
        <v>7509</v>
      </c>
      <c r="L224" s="443">
        <f t="shared" si="5"/>
        <v>1877.25</v>
      </c>
    </row>
    <row r="225" spans="1:12" x14ac:dyDescent="0.25">
      <c r="A225" s="439" t="s">
        <v>1059</v>
      </c>
      <c r="B225" s="439" t="s">
        <v>2526</v>
      </c>
      <c r="C225" s="439" t="s">
        <v>772</v>
      </c>
      <c r="D225" s="422" t="s">
        <v>1172</v>
      </c>
      <c r="E225" s="419" t="s">
        <v>1066</v>
      </c>
      <c r="F225" s="442">
        <v>16</v>
      </c>
      <c r="G225" s="442">
        <v>55</v>
      </c>
      <c r="H225" s="442">
        <v>36</v>
      </c>
      <c r="I225" s="442">
        <v>39</v>
      </c>
      <c r="J225" s="786"/>
      <c r="K225" s="442">
        <v>146</v>
      </c>
      <c r="L225" s="443">
        <f t="shared" si="5"/>
        <v>36.5</v>
      </c>
    </row>
    <row r="226" spans="1:12" x14ac:dyDescent="0.25">
      <c r="A226" s="439" t="s">
        <v>1059</v>
      </c>
      <c r="B226" s="439" t="s">
        <v>2526</v>
      </c>
      <c r="C226" s="439" t="s">
        <v>772</v>
      </c>
      <c r="D226" s="422" t="s">
        <v>1172</v>
      </c>
      <c r="E226" s="419" t="s">
        <v>1019</v>
      </c>
      <c r="F226" s="442">
        <v>639</v>
      </c>
      <c r="G226" s="442">
        <v>1028</v>
      </c>
      <c r="H226" s="442">
        <v>1507</v>
      </c>
      <c r="I226" s="442">
        <v>1323</v>
      </c>
      <c r="J226" s="786"/>
      <c r="K226" s="442">
        <v>4497</v>
      </c>
      <c r="L226" s="443">
        <f t="shared" si="5"/>
        <v>1124.25</v>
      </c>
    </row>
    <row r="227" spans="1:12" x14ac:dyDescent="0.25">
      <c r="A227" s="439" t="s">
        <v>1072</v>
      </c>
      <c r="B227" s="439" t="s">
        <v>1202</v>
      </c>
      <c r="C227" s="439" t="s">
        <v>772</v>
      </c>
      <c r="D227" s="408" t="s">
        <v>1172</v>
      </c>
      <c r="E227" s="419" t="s">
        <v>1047</v>
      </c>
      <c r="F227" s="442">
        <v>5661</v>
      </c>
      <c r="G227" s="442">
        <v>9366</v>
      </c>
      <c r="H227" s="442">
        <v>2274</v>
      </c>
      <c r="I227" s="442">
        <v>14607</v>
      </c>
      <c r="J227" s="786"/>
      <c r="K227" s="442">
        <v>31908</v>
      </c>
      <c r="L227" s="443">
        <f t="shared" si="5"/>
        <v>7977</v>
      </c>
    </row>
    <row r="228" spans="1:12" x14ac:dyDescent="0.25">
      <c r="A228" s="439" t="s">
        <v>1072</v>
      </c>
      <c r="B228" s="439" t="s">
        <v>1202</v>
      </c>
      <c r="C228" s="439" t="s">
        <v>772</v>
      </c>
      <c r="D228" s="422" t="s">
        <v>1172</v>
      </c>
      <c r="E228" s="419" t="s">
        <v>1066</v>
      </c>
      <c r="F228" s="442">
        <v>2</v>
      </c>
      <c r="G228" s="442">
        <v>10</v>
      </c>
      <c r="H228" s="442">
        <v>40</v>
      </c>
      <c r="I228" s="442">
        <v>11</v>
      </c>
      <c r="J228" s="786"/>
      <c r="K228" s="442">
        <v>63</v>
      </c>
      <c r="L228" s="443">
        <f t="shared" si="5"/>
        <v>15.75</v>
      </c>
    </row>
    <row r="229" spans="1:12" x14ac:dyDescent="0.25">
      <c r="A229" s="439" t="s">
        <v>1072</v>
      </c>
      <c r="B229" s="439" t="s">
        <v>1202</v>
      </c>
      <c r="C229" s="439" t="s">
        <v>772</v>
      </c>
      <c r="D229" s="422" t="s">
        <v>1172</v>
      </c>
      <c r="E229" s="419" t="s">
        <v>1019</v>
      </c>
      <c r="F229" s="442">
        <v>2181</v>
      </c>
      <c r="G229" s="442">
        <v>4494</v>
      </c>
      <c r="H229" s="442">
        <v>17893</v>
      </c>
      <c r="I229" s="442">
        <v>8676</v>
      </c>
      <c r="J229" s="786"/>
      <c r="K229" s="442">
        <v>33244</v>
      </c>
      <c r="L229" s="443">
        <f t="shared" si="5"/>
        <v>8311</v>
      </c>
    </row>
    <row r="230" spans="1:12" x14ac:dyDescent="0.25">
      <c r="A230" s="439" t="s">
        <v>1084</v>
      </c>
      <c r="B230" s="439" t="s">
        <v>1206</v>
      </c>
      <c r="C230" s="439" t="s">
        <v>772</v>
      </c>
      <c r="D230" s="408" t="s">
        <v>1172</v>
      </c>
      <c r="E230" s="419" t="s">
        <v>1047</v>
      </c>
      <c r="F230" s="442"/>
      <c r="G230" s="442"/>
      <c r="H230" s="442"/>
      <c r="I230" s="442">
        <v>6</v>
      </c>
      <c r="J230" s="786"/>
      <c r="K230" s="442">
        <v>6</v>
      </c>
      <c r="L230" s="443">
        <f t="shared" si="5"/>
        <v>6</v>
      </c>
    </row>
    <row r="231" spans="1:12" x14ac:dyDescent="0.25">
      <c r="A231" s="439" t="s">
        <v>1087</v>
      </c>
      <c r="B231" s="439" t="s">
        <v>1206</v>
      </c>
      <c r="C231" s="439" t="s">
        <v>772</v>
      </c>
      <c r="D231" s="422" t="s">
        <v>1172</v>
      </c>
      <c r="E231" s="419" t="s">
        <v>1019</v>
      </c>
      <c r="F231" s="442"/>
      <c r="G231" s="442">
        <v>3</v>
      </c>
      <c r="H231" s="442"/>
      <c r="I231" s="442"/>
      <c r="J231" s="786"/>
      <c r="K231" s="442">
        <v>3</v>
      </c>
      <c r="L231" s="443">
        <f t="shared" si="5"/>
        <v>3</v>
      </c>
    </row>
    <row r="232" spans="1:12" x14ac:dyDescent="0.25">
      <c r="A232" s="439" t="s">
        <v>1088</v>
      </c>
      <c r="B232" s="439" t="s">
        <v>1209</v>
      </c>
      <c r="C232" s="439" t="s">
        <v>772</v>
      </c>
      <c r="D232" s="408" t="s">
        <v>1172</v>
      </c>
      <c r="E232" s="419" t="s">
        <v>1047</v>
      </c>
      <c r="F232" s="442">
        <v>113</v>
      </c>
      <c r="G232" s="442">
        <v>10</v>
      </c>
      <c r="H232" s="442">
        <v>77</v>
      </c>
      <c r="I232" s="442"/>
      <c r="J232" s="786"/>
      <c r="K232" s="442">
        <v>200</v>
      </c>
      <c r="L232" s="443">
        <f t="shared" si="5"/>
        <v>66.666666666666671</v>
      </c>
    </row>
    <row r="233" spans="1:12" x14ac:dyDescent="0.25">
      <c r="A233" s="439" t="s">
        <v>1088</v>
      </c>
      <c r="B233" s="439" t="s">
        <v>1209</v>
      </c>
      <c r="C233" s="439" t="s">
        <v>772</v>
      </c>
      <c r="D233" s="422" t="s">
        <v>1172</v>
      </c>
      <c r="E233" s="419" t="s">
        <v>1019</v>
      </c>
      <c r="F233" s="442">
        <v>364</v>
      </c>
      <c r="G233" s="442">
        <v>722</v>
      </c>
      <c r="H233" s="442">
        <v>842</v>
      </c>
      <c r="I233" s="442">
        <v>1211</v>
      </c>
      <c r="J233" s="786"/>
      <c r="K233" s="442">
        <v>3139</v>
      </c>
      <c r="L233" s="443">
        <f t="shared" si="5"/>
        <v>784.75</v>
      </c>
    </row>
    <row r="234" spans="1:12" x14ac:dyDescent="0.25">
      <c r="A234" s="439" t="s">
        <v>1092</v>
      </c>
      <c r="B234" s="439" t="s">
        <v>111</v>
      </c>
      <c r="C234" s="439" t="s">
        <v>772</v>
      </c>
      <c r="D234" s="408" t="s">
        <v>1172</v>
      </c>
      <c r="E234" s="419" t="s">
        <v>1047</v>
      </c>
      <c r="F234" s="442"/>
      <c r="G234" s="442"/>
      <c r="H234" s="442">
        <v>3</v>
      </c>
      <c r="I234" s="442">
        <v>12</v>
      </c>
      <c r="J234" s="786"/>
      <c r="K234" s="442">
        <v>15</v>
      </c>
      <c r="L234" s="443">
        <f t="shared" si="5"/>
        <v>7.5</v>
      </c>
    </row>
    <row r="235" spans="1:12" x14ac:dyDescent="0.25">
      <c r="A235" s="439" t="s">
        <v>1092</v>
      </c>
      <c r="B235" s="439" t="s">
        <v>111</v>
      </c>
      <c r="C235" s="439" t="s">
        <v>772</v>
      </c>
      <c r="D235" s="422" t="s">
        <v>1172</v>
      </c>
      <c r="E235" s="419" t="s">
        <v>1066</v>
      </c>
      <c r="F235" s="442"/>
      <c r="G235" s="442">
        <v>36</v>
      </c>
      <c r="H235" s="442">
        <v>113</v>
      </c>
      <c r="I235" s="442">
        <v>101</v>
      </c>
      <c r="J235" s="786"/>
      <c r="K235" s="442">
        <v>250</v>
      </c>
      <c r="L235" s="443">
        <f t="shared" si="5"/>
        <v>83.333333333333329</v>
      </c>
    </row>
    <row r="236" spans="1:12" x14ac:dyDescent="0.25">
      <c r="A236" s="439" t="s">
        <v>1092</v>
      </c>
      <c r="B236" s="439" t="s">
        <v>111</v>
      </c>
      <c r="C236" s="439" t="s">
        <v>772</v>
      </c>
      <c r="D236" s="422" t="s">
        <v>1172</v>
      </c>
      <c r="E236" s="419" t="s">
        <v>1093</v>
      </c>
      <c r="F236" s="442"/>
      <c r="G236" s="442">
        <v>0</v>
      </c>
      <c r="H236" s="442">
        <v>0</v>
      </c>
      <c r="I236" s="442">
        <v>0</v>
      </c>
      <c r="J236" s="786"/>
      <c r="K236" s="442">
        <v>0</v>
      </c>
      <c r="L236" s="443">
        <f t="shared" si="5"/>
        <v>0</v>
      </c>
    </row>
    <row r="237" spans="1:12" x14ac:dyDescent="0.25">
      <c r="A237" s="439" t="s">
        <v>1092</v>
      </c>
      <c r="B237" s="439" t="s">
        <v>111</v>
      </c>
      <c r="C237" s="439" t="s">
        <v>772</v>
      </c>
      <c r="D237" s="422" t="s">
        <v>1172</v>
      </c>
      <c r="E237" s="419" t="s">
        <v>1019</v>
      </c>
      <c r="F237" s="442">
        <v>2</v>
      </c>
      <c r="G237" s="442">
        <v>31</v>
      </c>
      <c r="H237" s="442">
        <v>85</v>
      </c>
      <c r="I237" s="442">
        <v>44</v>
      </c>
      <c r="J237" s="786"/>
      <c r="K237" s="442">
        <v>162</v>
      </c>
      <c r="L237" s="443">
        <f t="shared" si="5"/>
        <v>40.5</v>
      </c>
    </row>
    <row r="238" spans="1:12" x14ac:dyDescent="0.25">
      <c r="A238" s="439" t="s">
        <v>1096</v>
      </c>
      <c r="B238" s="439" t="s">
        <v>1217</v>
      </c>
      <c r="C238" s="439" t="s">
        <v>772</v>
      </c>
      <c r="D238" s="408" t="s">
        <v>1172</v>
      </c>
      <c r="E238" s="419" t="s">
        <v>1047</v>
      </c>
      <c r="F238" s="442">
        <v>4526</v>
      </c>
      <c r="G238" s="442">
        <v>5104</v>
      </c>
      <c r="H238" s="442">
        <v>5975</v>
      </c>
      <c r="I238" s="442">
        <v>7746</v>
      </c>
      <c r="J238" s="786"/>
      <c r="K238" s="442">
        <v>23351</v>
      </c>
      <c r="L238" s="443">
        <f t="shared" si="5"/>
        <v>5837.75</v>
      </c>
    </row>
    <row r="239" spans="1:12" x14ac:dyDescent="0.25">
      <c r="A239" s="439" t="s">
        <v>1096</v>
      </c>
      <c r="B239" s="439" t="s">
        <v>1217</v>
      </c>
      <c r="C239" s="439" t="s">
        <v>772</v>
      </c>
      <c r="D239" s="422" t="s">
        <v>1172</v>
      </c>
      <c r="E239" s="419" t="s">
        <v>1019</v>
      </c>
      <c r="F239" s="442">
        <v>1046</v>
      </c>
      <c r="G239" s="442">
        <v>1443</v>
      </c>
      <c r="H239" s="442">
        <v>2004</v>
      </c>
      <c r="I239" s="442">
        <v>1207</v>
      </c>
      <c r="J239" s="786"/>
      <c r="K239" s="442">
        <v>5700</v>
      </c>
      <c r="L239" s="443">
        <f t="shared" si="5"/>
        <v>1425</v>
      </c>
    </row>
    <row r="240" spans="1:12" x14ac:dyDescent="0.25">
      <c r="A240" s="439" t="s">
        <v>1106</v>
      </c>
      <c r="B240" s="439" t="s">
        <v>2520</v>
      </c>
      <c r="C240" s="439" t="s">
        <v>772</v>
      </c>
      <c r="D240" s="422" t="s">
        <v>1172</v>
      </c>
      <c r="E240" s="419" t="s">
        <v>1019</v>
      </c>
      <c r="F240" s="442">
        <v>20</v>
      </c>
      <c r="G240" s="442"/>
      <c r="H240" s="442"/>
      <c r="I240" s="442"/>
      <c r="J240" s="786"/>
      <c r="K240" s="442">
        <v>20</v>
      </c>
      <c r="L240" s="443">
        <f t="shared" si="5"/>
        <v>20</v>
      </c>
    </row>
    <row r="241" spans="1:12" x14ac:dyDescent="0.25">
      <c r="A241" s="439" t="s">
        <v>1059</v>
      </c>
      <c r="B241" s="439" t="s">
        <v>2526</v>
      </c>
      <c r="C241" s="439" t="s">
        <v>772</v>
      </c>
      <c r="D241" s="422" t="s">
        <v>1070</v>
      </c>
      <c r="E241" s="419" t="s">
        <v>1070</v>
      </c>
      <c r="F241" s="442">
        <v>2233</v>
      </c>
      <c r="G241" s="442">
        <v>1489</v>
      </c>
      <c r="H241" s="442"/>
      <c r="I241" s="442"/>
      <c r="J241" s="786"/>
      <c r="K241" s="442">
        <v>3722</v>
      </c>
      <c r="L241" s="443">
        <f t="shared" si="5"/>
        <v>1861</v>
      </c>
    </row>
    <row r="242" spans="1:12" ht="30" x14ac:dyDescent="0.25">
      <c r="A242" s="439" t="s">
        <v>864</v>
      </c>
      <c r="B242" s="439" t="s">
        <v>1235</v>
      </c>
      <c r="C242" s="439" t="s">
        <v>772</v>
      </c>
      <c r="D242" s="408" t="s">
        <v>1151</v>
      </c>
      <c r="E242" s="419" t="s">
        <v>1023</v>
      </c>
      <c r="F242" s="442">
        <v>67</v>
      </c>
      <c r="G242" s="442">
        <v>110</v>
      </c>
      <c r="H242" s="442">
        <v>165</v>
      </c>
      <c r="I242" s="442">
        <v>110</v>
      </c>
      <c r="J242" s="786"/>
      <c r="K242" s="442">
        <v>452</v>
      </c>
      <c r="L242" s="443">
        <f t="shared" si="5"/>
        <v>113</v>
      </c>
    </row>
    <row r="243" spans="1:12" ht="30" x14ac:dyDescent="0.25">
      <c r="A243" s="439" t="s">
        <v>864</v>
      </c>
      <c r="B243" s="439" t="s">
        <v>1235</v>
      </c>
      <c r="C243" s="439" t="s">
        <v>772</v>
      </c>
      <c r="D243" s="408" t="s">
        <v>1151</v>
      </c>
      <c r="E243" s="419" t="s">
        <v>1037</v>
      </c>
      <c r="F243" s="442"/>
      <c r="G243" s="442"/>
      <c r="H243" s="442">
        <v>1</v>
      </c>
      <c r="I243" s="442"/>
      <c r="J243" s="786"/>
      <c r="K243" s="442">
        <v>1</v>
      </c>
      <c r="L243" s="443">
        <f t="shared" si="5"/>
        <v>1</v>
      </c>
    </row>
    <row r="244" spans="1:12" ht="30" x14ac:dyDescent="0.25">
      <c r="A244" s="439" t="s">
        <v>864</v>
      </c>
      <c r="B244" s="439" t="s">
        <v>1235</v>
      </c>
      <c r="C244" s="439" t="s">
        <v>772</v>
      </c>
      <c r="D244" s="408" t="s">
        <v>1151</v>
      </c>
      <c r="E244" s="419" t="s">
        <v>1036</v>
      </c>
      <c r="F244" s="442"/>
      <c r="G244" s="442"/>
      <c r="H244" s="442">
        <v>1</v>
      </c>
      <c r="I244" s="442">
        <v>4</v>
      </c>
      <c r="J244" s="786"/>
      <c r="K244" s="442">
        <v>5</v>
      </c>
      <c r="L244" s="443">
        <f t="shared" si="5"/>
        <v>2.5</v>
      </c>
    </row>
    <row r="245" spans="1:12" ht="30" x14ac:dyDescent="0.25">
      <c r="A245" s="439" t="s">
        <v>782</v>
      </c>
      <c r="B245" s="439" t="s">
        <v>2523</v>
      </c>
      <c r="C245" s="439" t="s">
        <v>772</v>
      </c>
      <c r="D245" s="408" t="s">
        <v>1151</v>
      </c>
      <c r="E245" s="419" t="s">
        <v>1023</v>
      </c>
      <c r="F245" s="442">
        <v>1</v>
      </c>
      <c r="G245" s="442">
        <v>12</v>
      </c>
      <c r="H245" s="442">
        <v>16</v>
      </c>
      <c r="I245" s="442">
        <v>6</v>
      </c>
      <c r="J245" s="786"/>
      <c r="K245" s="442">
        <v>35</v>
      </c>
      <c r="L245" s="443">
        <f t="shared" si="5"/>
        <v>8.75</v>
      </c>
    </row>
    <row r="246" spans="1:12" ht="30" x14ac:dyDescent="0.25">
      <c r="A246" s="439" t="s">
        <v>1055</v>
      </c>
      <c r="B246" s="439" t="s">
        <v>2524</v>
      </c>
      <c r="C246" s="439" t="s">
        <v>772</v>
      </c>
      <c r="D246" s="408" t="s">
        <v>1151</v>
      </c>
      <c r="E246" s="419" t="s">
        <v>1023</v>
      </c>
      <c r="F246" s="442"/>
      <c r="G246" s="442">
        <v>19</v>
      </c>
      <c r="H246" s="442">
        <v>28</v>
      </c>
      <c r="I246" s="442">
        <v>10</v>
      </c>
      <c r="J246" s="786"/>
      <c r="K246" s="442">
        <v>57</v>
      </c>
      <c r="L246" s="443">
        <f t="shared" si="5"/>
        <v>19</v>
      </c>
    </row>
    <row r="247" spans="1:12" ht="30" x14ac:dyDescent="0.25">
      <c r="A247" s="439" t="s">
        <v>1055</v>
      </c>
      <c r="B247" s="439" t="s">
        <v>2524</v>
      </c>
      <c r="C247" s="439" t="s">
        <v>772</v>
      </c>
      <c r="D247" s="408" t="s">
        <v>1151</v>
      </c>
      <c r="E247" s="419" t="s">
        <v>1036</v>
      </c>
      <c r="F247" s="442"/>
      <c r="G247" s="442">
        <v>1</v>
      </c>
      <c r="H247" s="442"/>
      <c r="I247" s="442">
        <v>1</v>
      </c>
      <c r="J247" s="786"/>
      <c r="K247" s="442">
        <v>2</v>
      </c>
      <c r="L247" s="443">
        <f t="shared" si="5"/>
        <v>1</v>
      </c>
    </row>
    <row r="248" spans="1:12" ht="30" x14ac:dyDescent="0.25">
      <c r="A248" s="439" t="s">
        <v>788</v>
      </c>
      <c r="B248" s="439" t="s">
        <v>2518</v>
      </c>
      <c r="C248" s="439" t="s">
        <v>772</v>
      </c>
      <c r="D248" s="408" t="s">
        <v>1151</v>
      </c>
      <c r="E248" s="419" t="s">
        <v>1023</v>
      </c>
      <c r="F248" s="442"/>
      <c r="G248" s="442">
        <v>1</v>
      </c>
      <c r="H248" s="442"/>
      <c r="I248" s="442"/>
      <c r="J248" s="786"/>
      <c r="K248" s="442">
        <v>1</v>
      </c>
      <c r="L248" s="443">
        <f t="shared" si="5"/>
        <v>1</v>
      </c>
    </row>
    <row r="249" spans="1:12" ht="30" x14ac:dyDescent="0.25">
      <c r="A249" s="439" t="s">
        <v>1059</v>
      </c>
      <c r="B249" s="439" t="s">
        <v>2526</v>
      </c>
      <c r="C249" s="439" t="s">
        <v>772</v>
      </c>
      <c r="D249" s="408" t="s">
        <v>1151</v>
      </c>
      <c r="E249" s="419" t="s">
        <v>1023</v>
      </c>
      <c r="F249" s="442">
        <v>63</v>
      </c>
      <c r="G249" s="442">
        <v>88</v>
      </c>
      <c r="H249" s="442">
        <v>87</v>
      </c>
      <c r="I249" s="442">
        <v>55</v>
      </c>
      <c r="J249" s="786"/>
      <c r="K249" s="442">
        <v>293</v>
      </c>
      <c r="L249" s="443">
        <f t="shared" si="5"/>
        <v>73.25</v>
      </c>
    </row>
    <row r="250" spans="1:12" ht="30" x14ac:dyDescent="0.25">
      <c r="A250" s="439" t="s">
        <v>1059</v>
      </c>
      <c r="B250" s="439" t="s">
        <v>2526</v>
      </c>
      <c r="C250" s="439" t="s">
        <v>772</v>
      </c>
      <c r="D250" s="408" t="s">
        <v>1151</v>
      </c>
      <c r="E250" s="419" t="s">
        <v>1037</v>
      </c>
      <c r="F250" s="442">
        <v>1</v>
      </c>
      <c r="G250" s="442">
        <v>1</v>
      </c>
      <c r="H250" s="442">
        <v>4</v>
      </c>
      <c r="I250" s="442">
        <v>1</v>
      </c>
      <c r="J250" s="786"/>
      <c r="K250" s="442">
        <v>7</v>
      </c>
      <c r="L250" s="443">
        <f t="shared" si="5"/>
        <v>1.75</v>
      </c>
    </row>
    <row r="251" spans="1:12" ht="30" x14ac:dyDescent="0.25">
      <c r="A251" s="439" t="s">
        <v>1059</v>
      </c>
      <c r="B251" s="439" t="s">
        <v>2526</v>
      </c>
      <c r="C251" s="439" t="s">
        <v>772</v>
      </c>
      <c r="D251" s="408" t="s">
        <v>1151</v>
      </c>
      <c r="E251" s="419" t="s">
        <v>1036</v>
      </c>
      <c r="F251" s="442">
        <v>1</v>
      </c>
      <c r="G251" s="442">
        <v>5</v>
      </c>
      <c r="H251" s="442">
        <v>4</v>
      </c>
      <c r="I251" s="442">
        <v>3</v>
      </c>
      <c r="J251" s="786"/>
      <c r="K251" s="442">
        <v>13</v>
      </c>
      <c r="L251" s="443">
        <f t="shared" si="5"/>
        <v>3.25</v>
      </c>
    </row>
    <row r="252" spans="1:12" ht="30" x14ac:dyDescent="0.25">
      <c r="A252" s="439" t="s">
        <v>1072</v>
      </c>
      <c r="B252" s="439" t="s">
        <v>1202</v>
      </c>
      <c r="C252" s="439" t="s">
        <v>772</v>
      </c>
      <c r="D252" s="408" t="s">
        <v>1151</v>
      </c>
      <c r="E252" s="419" t="s">
        <v>1023</v>
      </c>
      <c r="F252" s="442">
        <v>197</v>
      </c>
      <c r="G252" s="442">
        <v>349</v>
      </c>
      <c r="H252" s="442">
        <v>403</v>
      </c>
      <c r="I252" s="442">
        <v>166</v>
      </c>
      <c r="J252" s="786"/>
      <c r="K252" s="442">
        <v>1115</v>
      </c>
      <c r="L252" s="443">
        <f t="shared" si="5"/>
        <v>278.75</v>
      </c>
    </row>
    <row r="253" spans="1:12" ht="30" x14ac:dyDescent="0.25">
      <c r="A253" s="439" t="s">
        <v>1072</v>
      </c>
      <c r="B253" s="439" t="s">
        <v>1202</v>
      </c>
      <c r="C253" s="439" t="s">
        <v>772</v>
      </c>
      <c r="D253" s="408" t="s">
        <v>1151</v>
      </c>
      <c r="E253" s="419" t="s">
        <v>1037</v>
      </c>
      <c r="F253" s="442">
        <v>0</v>
      </c>
      <c r="G253" s="442">
        <v>2</v>
      </c>
      <c r="H253" s="442">
        <v>4</v>
      </c>
      <c r="I253" s="442">
        <v>2</v>
      </c>
      <c r="J253" s="786"/>
      <c r="K253" s="442">
        <v>8</v>
      </c>
      <c r="L253" s="443">
        <f t="shared" si="5"/>
        <v>2</v>
      </c>
    </row>
    <row r="254" spans="1:12" ht="30" x14ac:dyDescent="0.25">
      <c r="A254" s="439" t="s">
        <v>1072</v>
      </c>
      <c r="B254" s="439" t="s">
        <v>1202</v>
      </c>
      <c r="C254" s="439" t="s">
        <v>772</v>
      </c>
      <c r="D254" s="408" t="s">
        <v>1151</v>
      </c>
      <c r="E254" s="419" t="s">
        <v>1036</v>
      </c>
      <c r="F254" s="442">
        <v>2</v>
      </c>
      <c r="G254" s="442">
        <v>6</v>
      </c>
      <c r="H254" s="442">
        <v>9</v>
      </c>
      <c r="I254" s="442">
        <v>4</v>
      </c>
      <c r="J254" s="786"/>
      <c r="K254" s="442">
        <v>21</v>
      </c>
      <c r="L254" s="443">
        <f t="shared" si="5"/>
        <v>5.25</v>
      </c>
    </row>
    <row r="255" spans="1:12" ht="30" x14ac:dyDescent="0.25">
      <c r="A255" s="439" t="s">
        <v>1088</v>
      </c>
      <c r="B255" s="439" t="s">
        <v>1209</v>
      </c>
      <c r="C255" s="439" t="s">
        <v>772</v>
      </c>
      <c r="D255" s="408" t="s">
        <v>1151</v>
      </c>
      <c r="E255" s="419" t="s">
        <v>1023</v>
      </c>
      <c r="F255" s="442">
        <v>54</v>
      </c>
      <c r="G255" s="442">
        <v>53</v>
      </c>
      <c r="H255" s="442">
        <v>41</v>
      </c>
      <c r="I255" s="442">
        <v>42</v>
      </c>
      <c r="J255" s="786"/>
      <c r="K255" s="442">
        <v>190</v>
      </c>
      <c r="L255" s="443">
        <f t="shared" si="5"/>
        <v>47.5</v>
      </c>
    </row>
    <row r="256" spans="1:12" ht="30" x14ac:dyDescent="0.25">
      <c r="A256" s="439" t="s">
        <v>1088</v>
      </c>
      <c r="B256" s="439" t="s">
        <v>1209</v>
      </c>
      <c r="C256" s="439" t="s">
        <v>772</v>
      </c>
      <c r="D256" s="408" t="s">
        <v>1151</v>
      </c>
      <c r="E256" s="419" t="s">
        <v>1037</v>
      </c>
      <c r="F256" s="442"/>
      <c r="G256" s="442"/>
      <c r="H256" s="442">
        <v>1</v>
      </c>
      <c r="I256" s="442">
        <v>5</v>
      </c>
      <c r="J256" s="786"/>
      <c r="K256" s="442">
        <v>6</v>
      </c>
      <c r="L256" s="443">
        <f t="shared" si="5"/>
        <v>3</v>
      </c>
    </row>
    <row r="257" spans="1:12" ht="30" x14ac:dyDescent="0.25">
      <c r="A257" s="439" t="s">
        <v>1088</v>
      </c>
      <c r="B257" s="439" t="s">
        <v>1209</v>
      </c>
      <c r="C257" s="439" t="s">
        <v>772</v>
      </c>
      <c r="D257" s="408" t="s">
        <v>1151</v>
      </c>
      <c r="E257" s="419" t="s">
        <v>1036</v>
      </c>
      <c r="F257" s="442"/>
      <c r="G257" s="442">
        <v>2</v>
      </c>
      <c r="H257" s="442">
        <v>7</v>
      </c>
      <c r="I257" s="442">
        <v>7</v>
      </c>
      <c r="J257" s="786"/>
      <c r="K257" s="442">
        <v>16</v>
      </c>
      <c r="L257" s="443">
        <f t="shared" si="5"/>
        <v>5.333333333333333</v>
      </c>
    </row>
    <row r="258" spans="1:12" ht="30" x14ac:dyDescent="0.25">
      <c r="A258" s="439" t="s">
        <v>1092</v>
      </c>
      <c r="B258" s="439" t="s">
        <v>111</v>
      </c>
      <c r="C258" s="439" t="s">
        <v>772</v>
      </c>
      <c r="D258" s="408" t="s">
        <v>1151</v>
      </c>
      <c r="E258" s="419" t="s">
        <v>1023</v>
      </c>
      <c r="F258" s="442"/>
      <c r="G258" s="442"/>
      <c r="H258" s="442">
        <v>3</v>
      </c>
      <c r="I258" s="442">
        <v>1</v>
      </c>
      <c r="J258" s="786"/>
      <c r="K258" s="442">
        <v>4</v>
      </c>
      <c r="L258" s="443">
        <f t="shared" ref="L258:L269" si="6">AVERAGE(F258:I258)</f>
        <v>2</v>
      </c>
    </row>
    <row r="259" spans="1:12" ht="30" x14ac:dyDescent="0.25">
      <c r="A259" s="439" t="s">
        <v>1096</v>
      </c>
      <c r="B259" s="439" t="s">
        <v>1217</v>
      </c>
      <c r="C259" s="439" t="s">
        <v>772</v>
      </c>
      <c r="D259" s="408" t="s">
        <v>1151</v>
      </c>
      <c r="E259" s="419" t="s">
        <v>1023</v>
      </c>
      <c r="F259" s="442">
        <v>75</v>
      </c>
      <c r="G259" s="442">
        <v>78</v>
      </c>
      <c r="H259" s="442">
        <v>148</v>
      </c>
      <c r="I259" s="442">
        <v>70</v>
      </c>
      <c r="J259" s="786"/>
      <c r="K259" s="442">
        <v>371</v>
      </c>
      <c r="L259" s="443">
        <f t="shared" si="6"/>
        <v>92.75</v>
      </c>
    </row>
    <row r="260" spans="1:12" ht="30" x14ac:dyDescent="0.25">
      <c r="A260" s="439" t="s">
        <v>1096</v>
      </c>
      <c r="B260" s="439" t="s">
        <v>1217</v>
      </c>
      <c r="C260" s="439" t="s">
        <v>772</v>
      </c>
      <c r="D260" s="408" t="s">
        <v>1151</v>
      </c>
      <c r="E260" s="419" t="s">
        <v>1037</v>
      </c>
      <c r="F260" s="442">
        <v>1</v>
      </c>
      <c r="G260" s="442"/>
      <c r="H260" s="442">
        <v>1</v>
      </c>
      <c r="I260" s="442">
        <v>1</v>
      </c>
      <c r="J260" s="786"/>
      <c r="K260" s="442">
        <v>3</v>
      </c>
      <c r="L260" s="443">
        <f t="shared" si="6"/>
        <v>1</v>
      </c>
    </row>
    <row r="261" spans="1:12" ht="30" x14ac:dyDescent="0.25">
      <c r="A261" s="439" t="s">
        <v>1096</v>
      </c>
      <c r="B261" s="439" t="s">
        <v>1217</v>
      </c>
      <c r="C261" s="439" t="s">
        <v>772</v>
      </c>
      <c r="D261" s="408" t="s">
        <v>1151</v>
      </c>
      <c r="E261" s="419" t="s">
        <v>1036</v>
      </c>
      <c r="F261" s="442">
        <v>1</v>
      </c>
      <c r="G261" s="442">
        <v>3</v>
      </c>
      <c r="H261" s="442">
        <v>8</v>
      </c>
      <c r="I261" s="442">
        <v>7</v>
      </c>
      <c r="J261" s="786"/>
      <c r="K261" s="442">
        <v>19</v>
      </c>
      <c r="L261" s="443">
        <f t="shared" si="6"/>
        <v>4.75</v>
      </c>
    </row>
    <row r="262" spans="1:12" ht="26.25" x14ac:dyDescent="0.25">
      <c r="A262" s="439" t="s">
        <v>864</v>
      </c>
      <c r="B262" s="439" t="s">
        <v>1235</v>
      </c>
      <c r="C262" s="439" t="s">
        <v>789</v>
      </c>
      <c r="D262" s="421" t="s">
        <v>866</v>
      </c>
      <c r="E262" s="419" t="s">
        <v>1005</v>
      </c>
      <c r="F262" s="442">
        <v>4</v>
      </c>
      <c r="G262" s="442">
        <v>31</v>
      </c>
      <c r="H262" s="442">
        <v>-1</v>
      </c>
      <c r="I262" s="442">
        <v>39</v>
      </c>
      <c r="J262" s="786"/>
      <c r="K262" s="442">
        <v>73</v>
      </c>
      <c r="L262" s="443">
        <f t="shared" si="6"/>
        <v>18.25</v>
      </c>
    </row>
    <row r="263" spans="1:12" ht="26.25" x14ac:dyDescent="0.25">
      <c r="A263" s="439" t="s">
        <v>864</v>
      </c>
      <c r="B263" s="439" t="s">
        <v>1235</v>
      </c>
      <c r="C263" s="439" t="s">
        <v>789</v>
      </c>
      <c r="D263" s="421" t="s">
        <v>867</v>
      </c>
      <c r="E263" s="419" t="s">
        <v>1008</v>
      </c>
      <c r="F263" s="442"/>
      <c r="G263" s="442">
        <v>18</v>
      </c>
      <c r="H263" s="442"/>
      <c r="I263" s="442">
        <v>8</v>
      </c>
      <c r="J263" s="786"/>
      <c r="K263" s="442">
        <v>26</v>
      </c>
      <c r="L263" s="443">
        <f t="shared" si="6"/>
        <v>13</v>
      </c>
    </row>
    <row r="264" spans="1:12" ht="26.25" x14ac:dyDescent="0.25">
      <c r="A264" s="439" t="s">
        <v>864</v>
      </c>
      <c r="B264" s="439" t="s">
        <v>1235</v>
      </c>
      <c r="C264" s="439" t="s">
        <v>789</v>
      </c>
      <c r="D264" s="421" t="s">
        <v>867</v>
      </c>
      <c r="E264" s="419" t="s">
        <v>1009</v>
      </c>
      <c r="F264" s="442"/>
      <c r="G264" s="442">
        <v>19</v>
      </c>
      <c r="H264" s="442"/>
      <c r="I264" s="442">
        <v>1</v>
      </c>
      <c r="J264" s="786"/>
      <c r="K264" s="442">
        <v>20</v>
      </c>
      <c r="L264" s="443">
        <f t="shared" si="6"/>
        <v>10</v>
      </c>
    </row>
    <row r="265" spans="1:12" ht="26.25" x14ac:dyDescent="0.25">
      <c r="A265" s="439" t="s">
        <v>864</v>
      </c>
      <c r="B265" s="439" t="s">
        <v>1235</v>
      </c>
      <c r="C265" s="439" t="s">
        <v>789</v>
      </c>
      <c r="D265" s="421" t="s">
        <v>868</v>
      </c>
      <c r="E265" s="419" t="s">
        <v>1011</v>
      </c>
      <c r="F265" s="442"/>
      <c r="G265" s="442">
        <v>5</v>
      </c>
      <c r="H265" s="442"/>
      <c r="I265" s="442">
        <v>3</v>
      </c>
      <c r="J265" s="786"/>
      <c r="K265" s="442">
        <v>8</v>
      </c>
      <c r="L265" s="443">
        <f t="shared" si="6"/>
        <v>4</v>
      </c>
    </row>
    <row r="266" spans="1:12" ht="26.25" x14ac:dyDescent="0.25">
      <c r="A266" s="439" t="s">
        <v>864</v>
      </c>
      <c r="B266" s="439" t="s">
        <v>1235</v>
      </c>
      <c r="C266" s="439" t="s">
        <v>789</v>
      </c>
      <c r="D266" s="421" t="s">
        <v>868</v>
      </c>
      <c r="E266" s="419" t="s">
        <v>1012</v>
      </c>
      <c r="F266" s="442"/>
      <c r="G266" s="442">
        <v>4</v>
      </c>
      <c r="H266" s="442"/>
      <c r="I266" s="442"/>
      <c r="J266" s="786"/>
      <c r="K266" s="442">
        <v>4</v>
      </c>
      <c r="L266" s="443">
        <f t="shared" si="6"/>
        <v>4</v>
      </c>
    </row>
    <row r="267" spans="1:12" ht="30" x14ac:dyDescent="0.25">
      <c r="A267" s="439" t="s">
        <v>864</v>
      </c>
      <c r="B267" s="439" t="s">
        <v>1235</v>
      </c>
      <c r="C267" s="439" t="s">
        <v>789</v>
      </c>
      <c r="D267" s="408" t="s">
        <v>1246</v>
      </c>
      <c r="E267" s="419" t="s">
        <v>1007</v>
      </c>
      <c r="F267" s="442"/>
      <c r="G267" s="442">
        <v>34</v>
      </c>
      <c r="H267" s="442">
        <v>4</v>
      </c>
      <c r="I267" s="442">
        <v>32</v>
      </c>
      <c r="J267" s="786"/>
      <c r="K267" s="442">
        <v>70</v>
      </c>
      <c r="L267" s="443">
        <f t="shared" si="6"/>
        <v>23.333333333333332</v>
      </c>
    </row>
    <row r="268" spans="1:12" ht="30" x14ac:dyDescent="0.25">
      <c r="A268" s="439" t="s">
        <v>1084</v>
      </c>
      <c r="B268" s="439" t="s">
        <v>1206</v>
      </c>
      <c r="C268" s="439" t="s">
        <v>772</v>
      </c>
      <c r="D268" s="411" t="s">
        <v>2472</v>
      </c>
      <c r="E268" s="419" t="s">
        <v>1085</v>
      </c>
      <c r="F268" s="442">
        <v>4</v>
      </c>
      <c r="G268" s="442">
        <v>80</v>
      </c>
      <c r="H268" s="442"/>
      <c r="I268" s="442">
        <v>112</v>
      </c>
      <c r="J268" s="786"/>
      <c r="K268" s="442">
        <v>196</v>
      </c>
      <c r="L268" s="443">
        <f t="shared" si="6"/>
        <v>65.333333333333329</v>
      </c>
    </row>
    <row r="269" spans="1:12" ht="30" x14ac:dyDescent="0.25">
      <c r="A269" s="439" t="s">
        <v>1087</v>
      </c>
      <c r="B269" s="439" t="s">
        <v>1206</v>
      </c>
      <c r="C269" s="439" t="s">
        <v>772</v>
      </c>
      <c r="D269" s="411" t="s">
        <v>2472</v>
      </c>
      <c r="E269" s="419" t="s">
        <v>1085</v>
      </c>
      <c r="F269" s="442">
        <v>72</v>
      </c>
      <c r="G269" s="442"/>
      <c r="H269" s="442"/>
      <c r="I269" s="442"/>
      <c r="J269" s="786"/>
      <c r="K269" s="442">
        <v>72</v>
      </c>
      <c r="L269" s="443">
        <f t="shared" si="6"/>
        <v>72</v>
      </c>
    </row>
    <row r="270" spans="1:12" x14ac:dyDescent="0.25">
      <c r="A270" s="419"/>
      <c r="B270" s="787" t="s">
        <v>864</v>
      </c>
      <c r="C270" s="419" t="s">
        <v>772</v>
      </c>
      <c r="D270" s="422"/>
      <c r="E270" s="419"/>
      <c r="F270" s="731"/>
      <c r="G270" s="731"/>
      <c r="H270" s="731"/>
      <c r="I270" s="731"/>
      <c r="J270" s="788">
        <v>58.333333333333336</v>
      </c>
      <c r="K270" s="731"/>
      <c r="L270" s="443"/>
    </row>
    <row r="271" spans="1:12" x14ac:dyDescent="0.25">
      <c r="A271" s="419"/>
      <c r="B271" s="787" t="s">
        <v>864</v>
      </c>
      <c r="C271" s="419" t="s">
        <v>751</v>
      </c>
      <c r="D271" s="422"/>
      <c r="E271" s="419"/>
      <c r="F271" s="731"/>
      <c r="G271" s="731"/>
      <c r="H271" s="731"/>
      <c r="I271" s="731"/>
      <c r="J271" s="788">
        <v>52348.666666666672</v>
      </c>
      <c r="K271" s="731"/>
      <c r="L271" s="443"/>
    </row>
    <row r="272" spans="1:12" x14ac:dyDescent="0.25">
      <c r="A272" s="419"/>
      <c r="B272" s="787" t="s">
        <v>864</v>
      </c>
      <c r="C272" s="419" t="s">
        <v>789</v>
      </c>
      <c r="D272" s="422"/>
      <c r="E272" s="419"/>
      <c r="F272" s="731"/>
      <c r="G272" s="731"/>
      <c r="H272" s="731"/>
      <c r="I272" s="731"/>
      <c r="J272" s="788">
        <v>504</v>
      </c>
      <c r="K272" s="731"/>
      <c r="L272" s="443"/>
    </row>
    <row r="273" spans="1:12" x14ac:dyDescent="0.25">
      <c r="A273" s="419"/>
      <c r="B273" s="787" t="s">
        <v>864</v>
      </c>
      <c r="C273" s="419" t="s">
        <v>2697</v>
      </c>
      <c r="D273" s="422"/>
      <c r="E273" s="419"/>
      <c r="F273" s="731"/>
      <c r="G273" s="731"/>
      <c r="H273" s="731"/>
      <c r="I273" s="731"/>
      <c r="J273" s="788">
        <v>76</v>
      </c>
      <c r="K273" s="731"/>
      <c r="L273" s="443"/>
    </row>
    <row r="274" spans="1:12" x14ac:dyDescent="0.25">
      <c r="A274" s="419"/>
      <c r="B274" s="787" t="s">
        <v>781</v>
      </c>
      <c r="C274" s="419" t="s">
        <v>772</v>
      </c>
      <c r="D274" s="422"/>
      <c r="E274" s="419"/>
      <c r="F274" s="731"/>
      <c r="G274" s="731"/>
      <c r="H274" s="731"/>
      <c r="I274" s="731"/>
      <c r="J274" s="788">
        <v>222.2</v>
      </c>
      <c r="K274" s="731"/>
      <c r="L274" s="443"/>
    </row>
    <row r="275" spans="1:12" x14ac:dyDescent="0.25">
      <c r="A275" s="419"/>
      <c r="B275" s="787" t="s">
        <v>781</v>
      </c>
      <c r="C275" s="419" t="s">
        <v>774</v>
      </c>
      <c r="D275" s="422"/>
      <c r="E275" s="419"/>
      <c r="F275" s="731"/>
      <c r="G275" s="731"/>
      <c r="H275" s="731"/>
      <c r="I275" s="731"/>
      <c r="J275" s="788">
        <v>1</v>
      </c>
      <c r="K275" s="731"/>
      <c r="L275" s="443"/>
    </row>
    <row r="276" spans="1:12" x14ac:dyDescent="0.25">
      <c r="A276" s="419"/>
      <c r="B276" s="787" t="s">
        <v>781</v>
      </c>
      <c r="C276" s="419" t="s">
        <v>751</v>
      </c>
      <c r="D276" s="422"/>
      <c r="E276" s="419"/>
      <c r="F276" s="731"/>
      <c r="G276" s="731"/>
      <c r="H276" s="731"/>
      <c r="I276" s="731"/>
      <c r="J276" s="788">
        <v>927</v>
      </c>
      <c r="K276" s="731"/>
      <c r="L276" s="443"/>
    </row>
    <row r="277" spans="1:12" x14ac:dyDescent="0.25">
      <c r="A277" s="419"/>
      <c r="B277" s="787" t="s">
        <v>781</v>
      </c>
      <c r="C277" s="419" t="s">
        <v>780</v>
      </c>
      <c r="D277" s="422"/>
      <c r="E277" s="419"/>
      <c r="F277" s="731"/>
      <c r="G277" s="731"/>
      <c r="H277" s="731"/>
      <c r="I277" s="731"/>
      <c r="J277" s="788">
        <v>5442.2</v>
      </c>
      <c r="K277" s="731"/>
      <c r="L277" s="443"/>
    </row>
    <row r="278" spans="1:12" x14ac:dyDescent="0.25">
      <c r="A278" s="419"/>
      <c r="B278" s="787" t="s">
        <v>781</v>
      </c>
      <c r="C278" s="419" t="s">
        <v>2697</v>
      </c>
      <c r="D278" s="422"/>
      <c r="E278" s="419"/>
      <c r="F278" s="731"/>
      <c r="G278" s="731"/>
      <c r="H278" s="731"/>
      <c r="I278" s="731"/>
      <c r="J278" s="788">
        <v>134</v>
      </c>
      <c r="K278" s="731"/>
      <c r="L278" s="443"/>
    </row>
    <row r="279" spans="1:12" x14ac:dyDescent="0.25">
      <c r="A279" s="419"/>
      <c r="B279" s="787" t="s">
        <v>788</v>
      </c>
      <c r="C279" s="419" t="s">
        <v>772</v>
      </c>
      <c r="D279" s="422"/>
      <c r="E279" s="419"/>
      <c r="F279" s="731"/>
      <c r="G279" s="731"/>
      <c r="H279" s="731"/>
      <c r="I279" s="731"/>
      <c r="J279" s="788">
        <v>23944.91666666665</v>
      </c>
      <c r="K279" s="731"/>
      <c r="L279" s="443"/>
    </row>
    <row r="280" spans="1:12" x14ac:dyDescent="0.25">
      <c r="A280" s="419"/>
      <c r="B280" s="787" t="s">
        <v>788</v>
      </c>
      <c r="C280" s="419" t="s">
        <v>774</v>
      </c>
      <c r="D280" s="422"/>
      <c r="E280" s="419"/>
      <c r="F280" s="731"/>
      <c r="G280" s="731"/>
      <c r="H280" s="731"/>
      <c r="I280" s="731"/>
      <c r="J280" s="788">
        <v>8</v>
      </c>
      <c r="K280" s="731"/>
      <c r="L280" s="443"/>
    </row>
    <row r="281" spans="1:12" x14ac:dyDescent="0.25">
      <c r="A281" s="419"/>
      <c r="B281" s="787" t="s">
        <v>788</v>
      </c>
      <c r="C281" s="419" t="s">
        <v>751</v>
      </c>
      <c r="D281" s="422"/>
      <c r="E281" s="419"/>
      <c r="F281" s="731"/>
      <c r="G281" s="731"/>
      <c r="H281" s="731"/>
      <c r="I281" s="731"/>
      <c r="J281" s="788">
        <v>16</v>
      </c>
      <c r="K281" s="731"/>
      <c r="L281" s="443"/>
    </row>
    <row r="282" spans="1:12" x14ac:dyDescent="0.25">
      <c r="A282" s="419"/>
      <c r="B282" s="787" t="s">
        <v>788</v>
      </c>
      <c r="C282" s="419" t="s">
        <v>780</v>
      </c>
      <c r="D282" s="422"/>
      <c r="E282" s="419"/>
      <c r="F282" s="731"/>
      <c r="G282" s="731"/>
      <c r="H282" s="731"/>
      <c r="I282" s="731"/>
      <c r="J282" s="788">
        <v>99</v>
      </c>
      <c r="K282" s="731"/>
      <c r="L282" s="443"/>
    </row>
    <row r="283" spans="1:12" x14ac:dyDescent="0.25">
      <c r="A283" s="419"/>
      <c r="B283" s="787" t="s">
        <v>788</v>
      </c>
      <c r="C283" s="419" t="s">
        <v>2697</v>
      </c>
      <c r="D283" s="422"/>
      <c r="E283" s="419"/>
      <c r="F283" s="731"/>
      <c r="G283" s="731"/>
      <c r="H283" s="731"/>
      <c r="I283" s="731"/>
      <c r="J283" s="788">
        <v>5342</v>
      </c>
      <c r="K283" s="731"/>
      <c r="L283" s="443"/>
    </row>
    <row r="284" spans="1:12" x14ac:dyDescent="0.25">
      <c r="A284" s="419"/>
      <c r="B284" s="787" t="s">
        <v>803</v>
      </c>
      <c r="C284" s="419" t="s">
        <v>772</v>
      </c>
      <c r="D284" s="422"/>
      <c r="E284" s="419"/>
      <c r="F284" s="731"/>
      <c r="G284" s="731"/>
      <c r="H284" s="731"/>
      <c r="I284" s="731"/>
      <c r="J284" s="788">
        <v>6.333333333333333</v>
      </c>
      <c r="K284" s="731"/>
      <c r="L284" s="443"/>
    </row>
    <row r="285" spans="1:12" x14ac:dyDescent="0.25">
      <c r="A285" s="419"/>
      <c r="B285" s="787" t="s">
        <v>803</v>
      </c>
      <c r="C285" s="419" t="s">
        <v>774</v>
      </c>
      <c r="D285" s="422"/>
      <c r="E285" s="419"/>
      <c r="F285" s="731"/>
      <c r="G285" s="731"/>
      <c r="H285" s="731"/>
      <c r="I285" s="731"/>
      <c r="J285" s="788">
        <v>44</v>
      </c>
      <c r="K285" s="731"/>
      <c r="L285" s="443"/>
    </row>
    <row r="286" spans="1:12" x14ac:dyDescent="0.25">
      <c r="A286" s="419"/>
      <c r="B286" s="787" t="s">
        <v>803</v>
      </c>
      <c r="C286" s="419" t="s">
        <v>751</v>
      </c>
      <c r="D286" s="422"/>
      <c r="E286" s="419"/>
      <c r="F286" s="731"/>
      <c r="G286" s="731"/>
      <c r="H286" s="731"/>
      <c r="I286" s="731"/>
      <c r="J286" s="788">
        <v>9</v>
      </c>
      <c r="K286" s="731"/>
      <c r="L286" s="443"/>
    </row>
    <row r="287" spans="1:12" x14ac:dyDescent="0.25">
      <c r="A287" s="419"/>
      <c r="B287" s="787" t="s">
        <v>803</v>
      </c>
      <c r="C287" s="419" t="s">
        <v>2697</v>
      </c>
      <c r="D287" s="422"/>
      <c r="E287" s="419"/>
      <c r="F287" s="731"/>
      <c r="G287" s="731"/>
      <c r="H287" s="731"/>
      <c r="I287" s="731"/>
      <c r="J287" s="788">
        <v>2</v>
      </c>
      <c r="K287" s="731"/>
      <c r="L287" s="443"/>
    </row>
    <row r="288" spans="1:12" x14ac:dyDescent="0.25">
      <c r="A288" s="419"/>
      <c r="B288" s="787" t="s">
        <v>3512</v>
      </c>
      <c r="C288" s="419" t="s">
        <v>772</v>
      </c>
      <c r="D288" s="422"/>
      <c r="E288" s="419"/>
      <c r="F288" s="731"/>
      <c r="G288" s="731"/>
      <c r="H288" s="731"/>
      <c r="I288" s="731"/>
      <c r="J288" s="788">
        <v>65.2</v>
      </c>
      <c r="K288" s="731"/>
      <c r="L288" s="443"/>
    </row>
    <row r="289" spans="1:12" x14ac:dyDescent="0.25">
      <c r="A289" s="419"/>
      <c r="B289" s="439" t="s">
        <v>1217</v>
      </c>
      <c r="C289" s="419" t="s">
        <v>772</v>
      </c>
      <c r="D289" s="422"/>
      <c r="E289" s="419"/>
      <c r="F289" s="731"/>
      <c r="G289" s="731"/>
      <c r="H289" s="731"/>
      <c r="I289" s="731"/>
      <c r="J289" s="788">
        <v>99983.45818181819</v>
      </c>
      <c r="K289" s="731"/>
      <c r="L289" s="443"/>
    </row>
    <row r="290" spans="1:12" x14ac:dyDescent="0.25">
      <c r="A290" s="419"/>
      <c r="B290" s="439" t="s">
        <v>1217</v>
      </c>
      <c r="C290" s="419" t="s">
        <v>774</v>
      </c>
      <c r="D290" s="422"/>
      <c r="E290" s="419"/>
      <c r="F290" s="731"/>
      <c r="G290" s="731"/>
      <c r="H290" s="731"/>
      <c r="I290" s="731"/>
      <c r="J290" s="788">
        <v>2034.8</v>
      </c>
      <c r="K290" s="731"/>
      <c r="L290" s="443"/>
    </row>
    <row r="291" spans="1:12" x14ac:dyDescent="0.25">
      <c r="A291" s="419"/>
      <c r="B291" s="439" t="s">
        <v>1217</v>
      </c>
      <c r="C291" s="419" t="s">
        <v>3539</v>
      </c>
      <c r="D291" s="422"/>
      <c r="E291" s="419"/>
      <c r="F291" s="731"/>
      <c r="G291" s="731"/>
      <c r="H291" s="731"/>
      <c r="I291" s="731"/>
      <c r="J291" s="788">
        <v>17987.620000000017</v>
      </c>
      <c r="K291" s="731"/>
      <c r="L291" s="443"/>
    </row>
    <row r="292" spans="1:12" x14ac:dyDescent="0.25">
      <c r="A292" s="419"/>
      <c r="B292" s="439" t="s">
        <v>1217</v>
      </c>
      <c r="C292" s="419" t="s">
        <v>751</v>
      </c>
      <c r="D292" s="422"/>
      <c r="E292" s="419"/>
      <c r="F292" s="731"/>
      <c r="G292" s="731"/>
      <c r="H292" s="731"/>
      <c r="I292" s="731"/>
      <c r="J292" s="788">
        <v>266</v>
      </c>
      <c r="K292" s="731"/>
      <c r="L292" s="443"/>
    </row>
    <row r="293" spans="1:12" x14ac:dyDescent="0.25">
      <c r="A293" s="419"/>
      <c r="B293" s="787" t="s">
        <v>809</v>
      </c>
      <c r="C293" s="419" t="s">
        <v>751</v>
      </c>
      <c r="D293" s="422"/>
      <c r="E293" s="419"/>
      <c r="F293" s="731"/>
      <c r="G293" s="731"/>
      <c r="H293" s="731"/>
      <c r="I293" s="731"/>
      <c r="J293" s="788">
        <v>1</v>
      </c>
      <c r="K293" s="731"/>
      <c r="L293" s="443"/>
    </row>
    <row r="294" spans="1:12" x14ac:dyDescent="0.25">
      <c r="A294" s="419"/>
      <c r="B294" s="787" t="s">
        <v>809</v>
      </c>
      <c r="C294" s="419" t="s">
        <v>780</v>
      </c>
      <c r="D294" s="422"/>
      <c r="E294" s="419"/>
      <c r="F294" s="731"/>
      <c r="G294" s="731"/>
      <c r="H294" s="731"/>
      <c r="I294" s="731"/>
      <c r="J294" s="788">
        <v>42.6</v>
      </c>
      <c r="K294" s="731"/>
      <c r="L294" s="443"/>
    </row>
    <row r="295" spans="1:12" x14ac:dyDescent="0.25">
      <c r="A295" s="419"/>
      <c r="B295" s="787" t="s">
        <v>2665</v>
      </c>
      <c r="C295" s="419" t="s">
        <v>772</v>
      </c>
      <c r="D295" s="422"/>
      <c r="E295" s="419"/>
      <c r="F295" s="731"/>
      <c r="G295" s="731"/>
      <c r="H295" s="731"/>
      <c r="I295" s="731"/>
      <c r="J295" s="788">
        <v>250</v>
      </c>
      <c r="K295" s="731"/>
      <c r="L295" s="443"/>
    </row>
    <row r="296" spans="1:12" x14ac:dyDescent="0.25">
      <c r="A296" s="419"/>
      <c r="B296" s="787" t="s">
        <v>2665</v>
      </c>
      <c r="C296" s="419" t="s">
        <v>774</v>
      </c>
      <c r="D296" s="422"/>
      <c r="E296" s="419"/>
      <c r="F296" s="731"/>
      <c r="G296" s="731"/>
      <c r="H296" s="731"/>
      <c r="I296" s="731"/>
      <c r="J296" s="788">
        <v>80.5</v>
      </c>
      <c r="K296" s="731"/>
      <c r="L296" s="443"/>
    </row>
    <row r="297" spans="1:12" x14ac:dyDescent="0.25">
      <c r="A297" s="419"/>
      <c r="B297" s="787" t="s">
        <v>2665</v>
      </c>
      <c r="C297" s="419" t="s">
        <v>751</v>
      </c>
      <c r="D297" s="422"/>
      <c r="E297" s="419"/>
      <c r="F297" s="731"/>
      <c r="G297" s="731"/>
      <c r="H297" s="731"/>
      <c r="I297" s="731"/>
      <c r="J297" s="788">
        <v>289.90999999999997</v>
      </c>
      <c r="K297" s="731"/>
      <c r="L297" s="443"/>
    </row>
    <row r="298" spans="1:12" x14ac:dyDescent="0.25">
      <c r="A298" s="419"/>
      <c r="B298" s="787" t="s">
        <v>2665</v>
      </c>
      <c r="C298" s="419" t="s">
        <v>780</v>
      </c>
      <c r="D298" s="422"/>
      <c r="E298" s="419"/>
      <c r="F298" s="731"/>
      <c r="G298" s="731"/>
      <c r="H298" s="731"/>
      <c r="I298" s="731"/>
      <c r="J298" s="788">
        <v>88</v>
      </c>
      <c r="K298" s="731"/>
      <c r="L298" s="443"/>
    </row>
    <row r="299" spans="1:12" x14ac:dyDescent="0.25">
      <c r="A299" s="419"/>
      <c r="B299" s="787" t="s">
        <v>2665</v>
      </c>
      <c r="C299" s="419" t="s">
        <v>2697</v>
      </c>
      <c r="D299" s="422"/>
      <c r="E299" s="419"/>
      <c r="F299" s="731"/>
      <c r="G299" s="731"/>
      <c r="H299" s="731"/>
      <c r="I299" s="731"/>
      <c r="J299" s="788">
        <v>650</v>
      </c>
      <c r="K299" s="731"/>
      <c r="L299" s="443"/>
    </row>
    <row r="300" spans="1:12" x14ac:dyDescent="0.25">
      <c r="A300" s="419"/>
      <c r="B300" s="787" t="s">
        <v>2670</v>
      </c>
      <c r="C300" s="419" t="s">
        <v>772</v>
      </c>
      <c r="D300" s="422"/>
      <c r="E300" s="419"/>
      <c r="F300" s="731"/>
      <c r="G300" s="731"/>
      <c r="H300" s="731"/>
      <c r="I300" s="731"/>
      <c r="J300" s="788">
        <v>19314.149999999998</v>
      </c>
      <c r="K300" s="731"/>
      <c r="L300" s="443"/>
    </row>
    <row r="301" spans="1:12" x14ac:dyDescent="0.25">
      <c r="A301" s="419"/>
      <c r="B301" s="787" t="s">
        <v>2670</v>
      </c>
      <c r="C301" s="419" t="s">
        <v>751</v>
      </c>
      <c r="D301" s="422"/>
      <c r="E301" s="419"/>
      <c r="F301" s="731"/>
      <c r="G301" s="731"/>
      <c r="H301" s="731"/>
      <c r="I301" s="731"/>
      <c r="J301" s="788">
        <v>168.16</v>
      </c>
      <c r="K301" s="731"/>
      <c r="L301" s="443"/>
    </row>
    <row r="302" spans="1:12" x14ac:dyDescent="0.25">
      <c r="A302" s="419"/>
      <c r="B302" s="787" t="s">
        <v>2670</v>
      </c>
      <c r="C302" s="419" t="s">
        <v>780</v>
      </c>
      <c r="D302" s="422"/>
      <c r="E302" s="419"/>
      <c r="F302" s="731"/>
      <c r="G302" s="731"/>
      <c r="H302" s="731"/>
      <c r="I302" s="731"/>
      <c r="J302" s="788">
        <v>5498.4000000000015</v>
      </c>
      <c r="K302" s="731"/>
      <c r="L302" s="443"/>
    </row>
    <row r="303" spans="1:12" x14ac:dyDescent="0.25">
      <c r="A303" s="419"/>
      <c r="B303" s="787" t="s">
        <v>2670</v>
      </c>
      <c r="C303" s="419" t="s">
        <v>2697</v>
      </c>
      <c r="D303" s="422"/>
      <c r="E303" s="419"/>
      <c r="F303" s="731"/>
      <c r="G303" s="731"/>
      <c r="H303" s="731"/>
      <c r="I303" s="731"/>
      <c r="J303" s="788">
        <v>66</v>
      </c>
      <c r="K303" s="731"/>
      <c r="L303" s="443"/>
    </row>
    <row r="304" spans="1:12" x14ac:dyDescent="0.25">
      <c r="A304" s="419"/>
      <c r="B304" s="787" t="s">
        <v>2675</v>
      </c>
      <c r="C304" s="419" t="s">
        <v>772</v>
      </c>
      <c r="D304" s="422"/>
      <c r="E304" s="419"/>
      <c r="F304" s="731"/>
      <c r="G304" s="731"/>
      <c r="H304" s="731"/>
      <c r="I304" s="731"/>
      <c r="J304" s="788">
        <v>244</v>
      </c>
      <c r="K304" s="731"/>
      <c r="L304" s="443"/>
    </row>
    <row r="305" spans="1:12" x14ac:dyDescent="0.25">
      <c r="A305" s="419"/>
      <c r="B305" s="787" t="s">
        <v>2675</v>
      </c>
      <c r="C305" s="419" t="s">
        <v>774</v>
      </c>
      <c r="D305" s="422"/>
      <c r="E305" s="419"/>
      <c r="F305" s="731"/>
      <c r="G305" s="731"/>
      <c r="H305" s="731"/>
      <c r="I305" s="731"/>
      <c r="J305" s="788">
        <v>94</v>
      </c>
      <c r="K305" s="731"/>
      <c r="L305" s="443"/>
    </row>
    <row r="306" spans="1:12" x14ac:dyDescent="0.25">
      <c r="A306" s="419"/>
      <c r="B306" s="787" t="s">
        <v>2675</v>
      </c>
      <c r="C306" s="419" t="s">
        <v>751</v>
      </c>
      <c r="D306" s="422"/>
      <c r="E306" s="419"/>
      <c r="F306" s="731"/>
      <c r="G306" s="731"/>
      <c r="H306" s="731"/>
      <c r="I306" s="731"/>
      <c r="J306" s="788">
        <v>17</v>
      </c>
      <c r="K306" s="731"/>
      <c r="L306" s="443"/>
    </row>
    <row r="307" spans="1:12" x14ac:dyDescent="0.25">
      <c r="A307" s="419"/>
      <c r="B307" s="787" t="s">
        <v>2675</v>
      </c>
      <c r="C307" s="419" t="s">
        <v>780</v>
      </c>
      <c r="D307" s="422"/>
      <c r="E307" s="419"/>
      <c r="F307" s="731"/>
      <c r="G307" s="731"/>
      <c r="H307" s="731"/>
      <c r="I307" s="731"/>
      <c r="J307" s="788">
        <v>7057.9090909090919</v>
      </c>
      <c r="K307" s="731"/>
      <c r="L307" s="443"/>
    </row>
    <row r="308" spans="1:12" x14ac:dyDescent="0.25">
      <c r="A308" s="419"/>
      <c r="B308" s="787" t="s">
        <v>2675</v>
      </c>
      <c r="C308" s="419" t="s">
        <v>2697</v>
      </c>
      <c r="D308" s="422"/>
      <c r="E308" s="419"/>
      <c r="F308" s="731"/>
      <c r="G308" s="731"/>
      <c r="H308" s="731"/>
      <c r="I308" s="731"/>
      <c r="J308" s="788">
        <v>80</v>
      </c>
      <c r="K308" s="731"/>
      <c r="L308" s="443"/>
    </row>
    <row r="309" spans="1:12" x14ac:dyDescent="0.25">
      <c r="A309" s="419"/>
      <c r="B309" s="787" t="s">
        <v>1203</v>
      </c>
      <c r="C309" s="419" t="s">
        <v>772</v>
      </c>
      <c r="D309" s="422"/>
      <c r="E309" s="419"/>
      <c r="F309" s="731"/>
      <c r="G309" s="731"/>
      <c r="H309" s="731"/>
      <c r="I309" s="731"/>
      <c r="J309" s="788">
        <v>72378.95</v>
      </c>
      <c r="K309" s="731"/>
      <c r="L309" s="443"/>
    </row>
    <row r="310" spans="1:12" x14ac:dyDescent="0.25">
      <c r="A310" s="419"/>
      <c r="B310" s="787" t="s">
        <v>1203</v>
      </c>
      <c r="C310" s="419" t="s">
        <v>774</v>
      </c>
      <c r="D310" s="422"/>
      <c r="E310" s="419"/>
      <c r="F310" s="731"/>
      <c r="G310" s="731"/>
      <c r="H310" s="731"/>
      <c r="I310" s="731"/>
      <c r="J310" s="788">
        <v>7214.05</v>
      </c>
      <c r="K310" s="731"/>
      <c r="L310" s="443"/>
    </row>
    <row r="311" spans="1:12" x14ac:dyDescent="0.25">
      <c r="A311" s="419"/>
      <c r="B311" s="787" t="s">
        <v>1203</v>
      </c>
      <c r="C311" s="419" t="s">
        <v>3539</v>
      </c>
      <c r="D311" s="422"/>
      <c r="E311" s="419"/>
      <c r="F311" s="731"/>
      <c r="G311" s="731"/>
      <c r="H311" s="731"/>
      <c r="I311" s="731"/>
      <c r="J311" s="788">
        <v>29539.899999999976</v>
      </c>
      <c r="K311" s="731"/>
      <c r="L311" s="443"/>
    </row>
    <row r="312" spans="1:12" x14ac:dyDescent="0.25">
      <c r="A312" s="419"/>
      <c r="B312" s="787" t="s">
        <v>1203</v>
      </c>
      <c r="C312" s="419" t="s">
        <v>751</v>
      </c>
      <c r="D312" s="422"/>
      <c r="E312" s="419"/>
      <c r="F312" s="731"/>
      <c r="G312" s="731"/>
      <c r="H312" s="731"/>
      <c r="I312" s="731"/>
      <c r="J312" s="788">
        <v>1305.1363636363635</v>
      </c>
      <c r="K312" s="731"/>
      <c r="L312" s="443"/>
    </row>
    <row r="313" spans="1:12" x14ac:dyDescent="0.25">
      <c r="A313" s="419"/>
      <c r="B313" s="787" t="s">
        <v>1198</v>
      </c>
      <c r="C313" s="419" t="s">
        <v>772</v>
      </c>
      <c r="D313" s="422"/>
      <c r="E313" s="419"/>
      <c r="F313" s="731"/>
      <c r="G313" s="731"/>
      <c r="H313" s="731"/>
      <c r="I313" s="731"/>
      <c r="J313" s="788">
        <v>25317.833333333332</v>
      </c>
      <c r="K313" s="731"/>
      <c r="L313" s="443"/>
    </row>
    <row r="314" spans="1:12" x14ac:dyDescent="0.25">
      <c r="A314" s="419"/>
      <c r="B314" s="787" t="s">
        <v>1198</v>
      </c>
      <c r="C314" s="419" t="s">
        <v>774</v>
      </c>
      <c r="D314" s="422"/>
      <c r="E314" s="419"/>
      <c r="F314" s="731"/>
      <c r="G314" s="731"/>
      <c r="H314" s="731"/>
      <c r="I314" s="731"/>
      <c r="J314" s="788">
        <v>6844.24</v>
      </c>
      <c r="K314" s="731"/>
      <c r="L314" s="443"/>
    </row>
    <row r="315" spans="1:12" x14ac:dyDescent="0.25">
      <c r="A315" s="419"/>
      <c r="B315" s="787" t="s">
        <v>1198</v>
      </c>
      <c r="C315" s="419" t="s">
        <v>3539</v>
      </c>
      <c r="D315" s="422"/>
      <c r="E315" s="419"/>
      <c r="F315" s="731"/>
      <c r="G315" s="731"/>
      <c r="H315" s="731"/>
      <c r="I315" s="731"/>
      <c r="J315" s="788">
        <v>17997.500000000004</v>
      </c>
      <c r="K315" s="731"/>
      <c r="L315" s="443"/>
    </row>
    <row r="316" spans="1:12" x14ac:dyDescent="0.25">
      <c r="A316" s="419"/>
      <c r="B316" s="787" t="s">
        <v>1198</v>
      </c>
      <c r="C316" s="419" t="s">
        <v>751</v>
      </c>
      <c r="D316" s="422"/>
      <c r="E316" s="419"/>
      <c r="F316" s="731"/>
      <c r="G316" s="731"/>
      <c r="H316" s="731"/>
      <c r="I316" s="731"/>
      <c r="J316" s="788">
        <v>478</v>
      </c>
      <c r="K316" s="731"/>
      <c r="L316" s="443"/>
    </row>
    <row r="317" spans="1:12" x14ac:dyDescent="0.25">
      <c r="A317" s="419"/>
      <c r="B317" s="787" t="s">
        <v>1198</v>
      </c>
      <c r="C317" s="419" t="s">
        <v>2697</v>
      </c>
      <c r="D317" s="422"/>
      <c r="E317" s="419"/>
      <c r="F317" s="731"/>
      <c r="G317" s="731"/>
      <c r="H317" s="731"/>
      <c r="I317" s="731"/>
      <c r="J317" s="788">
        <v>8821</v>
      </c>
      <c r="K317" s="731"/>
      <c r="L317" s="443"/>
    </row>
    <row r="318" spans="1:12" x14ac:dyDescent="0.25">
      <c r="A318" s="419"/>
      <c r="B318" s="787" t="s">
        <v>3541</v>
      </c>
      <c r="C318" s="419" t="s">
        <v>772</v>
      </c>
      <c r="D318" s="422"/>
      <c r="E318" s="419"/>
      <c r="F318" s="731"/>
      <c r="G318" s="731"/>
      <c r="H318" s="731"/>
      <c r="I318" s="731"/>
      <c r="J318" s="788">
        <v>15472.668333333339</v>
      </c>
      <c r="K318" s="731"/>
      <c r="L318" s="443"/>
    </row>
    <row r="319" spans="1:12" x14ac:dyDescent="0.25">
      <c r="A319" s="419"/>
      <c r="B319" s="787" t="s">
        <v>3541</v>
      </c>
      <c r="C319" s="419" t="s">
        <v>774</v>
      </c>
      <c r="D319" s="422"/>
      <c r="E319" s="419"/>
      <c r="F319" s="731"/>
      <c r="G319" s="731"/>
      <c r="H319" s="731"/>
      <c r="I319" s="731"/>
      <c r="J319" s="788">
        <v>16462.996666666666</v>
      </c>
      <c r="K319" s="731"/>
      <c r="L319" s="443"/>
    </row>
    <row r="320" spans="1:12" x14ac:dyDescent="0.25">
      <c r="A320" s="419"/>
      <c r="B320" s="787" t="s">
        <v>3541</v>
      </c>
      <c r="C320" s="419" t="s">
        <v>751</v>
      </c>
      <c r="D320" s="422"/>
      <c r="E320" s="419"/>
      <c r="F320" s="731"/>
      <c r="G320" s="731"/>
      <c r="H320" s="731"/>
      <c r="I320" s="731"/>
      <c r="J320" s="788">
        <v>160.4</v>
      </c>
      <c r="K320" s="731"/>
      <c r="L320" s="443"/>
    </row>
    <row r="321" spans="1:12" x14ac:dyDescent="0.25">
      <c r="A321" s="419"/>
      <c r="B321" s="787" t="s">
        <v>3541</v>
      </c>
      <c r="C321" s="419" t="s">
        <v>2697</v>
      </c>
      <c r="D321" s="422"/>
      <c r="E321" s="419"/>
      <c r="F321" s="731"/>
      <c r="G321" s="731"/>
      <c r="H321" s="731"/>
      <c r="I321" s="731"/>
      <c r="J321" s="788">
        <v>854</v>
      </c>
      <c r="K321" s="731"/>
      <c r="L321" s="443"/>
    </row>
    <row r="322" spans="1:12" x14ac:dyDescent="0.25">
      <c r="A322" s="419"/>
      <c r="B322" s="787" t="s">
        <v>3540</v>
      </c>
      <c r="C322" s="419" t="s">
        <v>772</v>
      </c>
      <c r="D322" s="422"/>
      <c r="E322" s="419"/>
      <c r="F322" s="731"/>
      <c r="G322" s="731"/>
      <c r="H322" s="731"/>
      <c r="I322" s="731"/>
      <c r="J322" s="788">
        <v>3723.3000000000006</v>
      </c>
      <c r="K322" s="731"/>
      <c r="L322" s="443"/>
    </row>
    <row r="323" spans="1:12" x14ac:dyDescent="0.25">
      <c r="A323" s="419"/>
      <c r="B323" s="787" t="s">
        <v>2543</v>
      </c>
      <c r="C323" s="419" t="s">
        <v>772</v>
      </c>
      <c r="D323" s="422"/>
      <c r="E323" s="419"/>
      <c r="F323" s="731"/>
      <c r="G323" s="731"/>
      <c r="H323" s="731"/>
      <c r="I323" s="731"/>
      <c r="J323" s="788">
        <v>282.04166666666669</v>
      </c>
      <c r="K323" s="731"/>
      <c r="L323" s="443"/>
    </row>
    <row r="324" spans="1:12" x14ac:dyDescent="0.25">
      <c r="A324" s="419"/>
      <c r="B324" s="787" t="s">
        <v>2543</v>
      </c>
      <c r="C324" s="419" t="s">
        <v>774</v>
      </c>
      <c r="D324" s="422"/>
      <c r="E324" s="419"/>
      <c r="F324" s="731"/>
      <c r="G324" s="731"/>
      <c r="H324" s="731"/>
      <c r="I324" s="731"/>
      <c r="J324" s="788">
        <v>78</v>
      </c>
      <c r="K324" s="731"/>
      <c r="L324" s="443"/>
    </row>
    <row r="325" spans="1:12" x14ac:dyDescent="0.25">
      <c r="A325" s="419"/>
      <c r="B325" s="787" t="s">
        <v>2543</v>
      </c>
      <c r="C325" s="419" t="s">
        <v>751</v>
      </c>
      <c r="D325" s="422"/>
      <c r="E325" s="419"/>
      <c r="F325" s="731"/>
      <c r="G325" s="731"/>
      <c r="H325" s="731"/>
      <c r="I325" s="731"/>
      <c r="J325" s="788">
        <v>12</v>
      </c>
      <c r="K325" s="731"/>
      <c r="L325" s="443"/>
    </row>
    <row r="326" spans="1:12" x14ac:dyDescent="0.25">
      <c r="A326" s="419"/>
      <c r="B326" s="787" t="s">
        <v>2543</v>
      </c>
      <c r="C326" s="419" t="s">
        <v>2697</v>
      </c>
      <c r="D326" s="422"/>
      <c r="E326" s="419"/>
      <c r="F326" s="731"/>
      <c r="G326" s="731"/>
      <c r="H326" s="731"/>
      <c r="I326" s="731"/>
      <c r="J326" s="788">
        <v>3</v>
      </c>
      <c r="K326" s="731"/>
      <c r="L326" s="443"/>
    </row>
    <row r="327" spans="1:12" x14ac:dyDescent="0.25">
      <c r="A327" s="419"/>
      <c r="B327" s="787" t="s">
        <v>2544</v>
      </c>
      <c r="C327" s="419" t="s">
        <v>772</v>
      </c>
      <c r="D327" s="422"/>
      <c r="E327" s="419"/>
      <c r="F327" s="731"/>
      <c r="G327" s="731"/>
      <c r="H327" s="731"/>
      <c r="I327" s="731"/>
      <c r="J327" s="788">
        <v>5340.84</v>
      </c>
      <c r="K327" s="731"/>
      <c r="L327" s="443"/>
    </row>
    <row r="328" spans="1:12" x14ac:dyDescent="0.25">
      <c r="A328" s="419"/>
      <c r="B328" s="787" t="s">
        <v>2544</v>
      </c>
      <c r="C328" s="419" t="s">
        <v>774</v>
      </c>
      <c r="D328" s="422"/>
      <c r="E328" s="419"/>
      <c r="F328" s="731"/>
      <c r="G328" s="731"/>
      <c r="H328" s="731"/>
      <c r="I328" s="731"/>
      <c r="J328" s="788">
        <v>972.6</v>
      </c>
      <c r="K328" s="731"/>
      <c r="L328" s="443"/>
    </row>
    <row r="329" spans="1:12" x14ac:dyDescent="0.25">
      <c r="A329" s="419"/>
      <c r="B329" s="787" t="s">
        <v>2544</v>
      </c>
      <c r="C329" s="419" t="s">
        <v>751</v>
      </c>
      <c r="D329" s="422"/>
      <c r="E329" s="419"/>
      <c r="F329" s="731"/>
      <c r="G329" s="731"/>
      <c r="H329" s="731"/>
      <c r="I329" s="731"/>
      <c r="J329" s="788">
        <v>207</v>
      </c>
      <c r="K329" s="731"/>
      <c r="L329" s="443"/>
    </row>
    <row r="330" spans="1:12" x14ac:dyDescent="0.25">
      <c r="A330" s="419"/>
      <c r="B330" s="787" t="s">
        <v>2544</v>
      </c>
      <c r="C330" s="419" t="s">
        <v>789</v>
      </c>
      <c r="D330" s="422"/>
      <c r="E330" s="419"/>
      <c r="F330" s="731"/>
      <c r="G330" s="731"/>
      <c r="H330" s="731"/>
      <c r="I330" s="731"/>
      <c r="J330" s="788">
        <v>2752</v>
      </c>
      <c r="K330" s="731"/>
      <c r="L330" s="443"/>
    </row>
    <row r="331" spans="1:12" x14ac:dyDescent="0.25">
      <c r="A331" s="419"/>
      <c r="B331" s="787" t="s">
        <v>2544</v>
      </c>
      <c r="C331" s="419" t="s">
        <v>2697</v>
      </c>
      <c r="D331" s="422"/>
      <c r="E331" s="419"/>
      <c r="F331" s="731"/>
      <c r="G331" s="731"/>
      <c r="H331" s="731"/>
      <c r="I331" s="731"/>
      <c r="J331" s="788">
        <v>1864.5</v>
      </c>
      <c r="K331" s="731"/>
      <c r="L331" s="443"/>
    </row>
    <row r="332" spans="1:12" x14ac:dyDescent="0.25">
      <c r="A332" s="419"/>
      <c r="B332" s="787" t="s">
        <v>2601</v>
      </c>
      <c r="C332" s="419" t="s">
        <v>772</v>
      </c>
      <c r="D332" s="422"/>
      <c r="E332" s="419"/>
      <c r="F332" s="731"/>
      <c r="G332" s="731"/>
      <c r="H332" s="731"/>
      <c r="I332" s="731"/>
      <c r="J332" s="788">
        <v>13908.931666666664</v>
      </c>
      <c r="K332" s="731"/>
      <c r="L332" s="443"/>
    </row>
    <row r="333" spans="1:12" x14ac:dyDescent="0.25">
      <c r="A333" s="419"/>
      <c r="B333" s="787" t="s">
        <v>2601</v>
      </c>
      <c r="C333" s="419" t="s">
        <v>774</v>
      </c>
      <c r="D333" s="422"/>
      <c r="E333" s="419"/>
      <c r="F333" s="731"/>
      <c r="G333" s="731"/>
      <c r="H333" s="731"/>
      <c r="I333" s="731"/>
      <c r="J333" s="788">
        <v>23064.2</v>
      </c>
      <c r="K333" s="731"/>
      <c r="L333" s="443"/>
    </row>
    <row r="334" spans="1:12" x14ac:dyDescent="0.25">
      <c r="A334" s="419"/>
      <c r="B334" s="787" t="s">
        <v>2601</v>
      </c>
      <c r="C334" s="419" t="s">
        <v>751</v>
      </c>
      <c r="D334" s="422"/>
      <c r="E334" s="419"/>
      <c r="F334" s="731"/>
      <c r="G334" s="731"/>
      <c r="H334" s="731"/>
      <c r="I334" s="731"/>
      <c r="J334" s="788">
        <v>192</v>
      </c>
      <c r="K334" s="731"/>
      <c r="L334" s="443"/>
    </row>
    <row r="335" spans="1:12" x14ac:dyDescent="0.25">
      <c r="A335" s="419"/>
      <c r="B335" s="787" t="s">
        <v>2601</v>
      </c>
      <c r="C335" s="419" t="s">
        <v>2697</v>
      </c>
      <c r="D335" s="422"/>
      <c r="E335" s="419"/>
      <c r="F335" s="731"/>
      <c r="G335" s="731"/>
      <c r="H335" s="731"/>
      <c r="I335" s="731"/>
      <c r="J335" s="788">
        <v>639</v>
      </c>
      <c r="K335" s="731"/>
      <c r="L335" s="443"/>
    </row>
  </sheetData>
  <autoFilter ref="A1:L335" xr:uid="{9298FAEB-74BD-47C2-9065-138528997A34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1C88E-A425-437A-AE79-9E1653AB356A}">
  <dimension ref="A1:Q220"/>
  <sheetViews>
    <sheetView topLeftCell="F1" workbookViewId="0"/>
  </sheetViews>
  <sheetFormatPr defaultRowHeight="15" x14ac:dyDescent="0.25"/>
  <cols>
    <col min="1" max="1" width="11.6640625" style="744" bestFit="1" customWidth="1"/>
    <col min="2" max="2" width="22.33203125" style="744" bestFit="1" customWidth="1"/>
    <col min="3" max="3" width="6" style="744" bestFit="1" customWidth="1"/>
    <col min="4" max="4" width="23.6640625" style="744" bestFit="1" customWidth="1"/>
    <col min="5" max="5" width="23.88671875" style="744" customWidth="1"/>
    <col min="6" max="6" width="8.88671875" style="744"/>
    <col min="7" max="7" width="23.109375" style="744" bestFit="1" customWidth="1"/>
    <col min="8" max="8" width="13.109375" style="744" bestFit="1" customWidth="1"/>
    <col min="9" max="9" width="8.5546875" style="744" bestFit="1" customWidth="1"/>
    <col min="10" max="10" width="7.77734375" style="744" bestFit="1" customWidth="1"/>
    <col min="11" max="11" width="8.5546875" style="744" bestFit="1" customWidth="1"/>
    <col min="12" max="12" width="8.88671875" style="744"/>
    <col min="13" max="13" width="34.21875" style="744" bestFit="1" customWidth="1"/>
    <col min="14" max="14" width="15.33203125" style="744" bestFit="1" customWidth="1"/>
    <col min="15" max="17" width="15.21875" style="744" bestFit="1" customWidth="1"/>
    <col min="18" max="16384" width="8.88671875" style="744"/>
  </cols>
  <sheetData>
    <row r="1" spans="1:17" ht="15.75" x14ac:dyDescent="0.25">
      <c r="A1" s="744" t="s">
        <v>764</v>
      </c>
      <c r="B1" s="744" t="s">
        <v>765</v>
      </c>
      <c r="C1" s="744" t="s">
        <v>2663</v>
      </c>
      <c r="D1" s="744" t="s">
        <v>765</v>
      </c>
      <c r="E1" s="744" t="s">
        <v>843</v>
      </c>
      <c r="F1" s="744" t="s">
        <v>766</v>
      </c>
      <c r="G1" s="744" t="s">
        <v>765</v>
      </c>
      <c r="H1" s="744" t="s">
        <v>841</v>
      </c>
      <c r="I1" s="744" t="s">
        <v>2470</v>
      </c>
      <c r="J1" s="744" t="s">
        <v>746</v>
      </c>
      <c r="K1" s="744" t="s">
        <v>747</v>
      </c>
      <c r="M1" s="343" t="s">
        <v>843</v>
      </c>
      <c r="N1" s="343" t="s">
        <v>841</v>
      </c>
      <c r="O1" t="s">
        <v>2684</v>
      </c>
      <c r="P1" t="s">
        <v>2685</v>
      </c>
      <c r="Q1" t="s">
        <v>2686</v>
      </c>
    </row>
    <row r="2" spans="1:17" ht="15.75" x14ac:dyDescent="0.25">
      <c r="A2" s="744">
        <v>931170</v>
      </c>
      <c r="B2" s="744" t="s">
        <v>913</v>
      </c>
      <c r="E2" s="744" t="s">
        <v>2528</v>
      </c>
      <c r="F2" s="744">
        <v>740020</v>
      </c>
      <c r="G2" s="744" t="s">
        <v>799</v>
      </c>
      <c r="H2" s="744" t="s">
        <v>751</v>
      </c>
      <c r="I2" s="744">
        <v>160.30000000000001</v>
      </c>
      <c r="J2" s="744">
        <v>2249.62</v>
      </c>
      <c r="K2" s="744">
        <v>10863.19</v>
      </c>
      <c r="M2" t="s">
        <v>1235</v>
      </c>
      <c r="N2" t="s">
        <v>772</v>
      </c>
      <c r="O2" s="735">
        <v>1653</v>
      </c>
      <c r="P2" s="735">
        <v>10.4</v>
      </c>
      <c r="Q2" s="735">
        <v>1480</v>
      </c>
    </row>
    <row r="3" spans="1:17" ht="15.75" x14ac:dyDescent="0.25">
      <c r="A3" s="744">
        <v>931170</v>
      </c>
      <c r="B3" s="744" t="s">
        <v>913</v>
      </c>
      <c r="C3" s="744" t="s">
        <v>2699</v>
      </c>
      <c r="D3" s="744" t="s">
        <v>2700</v>
      </c>
      <c r="E3" s="744" t="s">
        <v>2528</v>
      </c>
      <c r="F3" s="744">
        <v>740020</v>
      </c>
      <c r="G3" s="744" t="s">
        <v>799</v>
      </c>
      <c r="H3" s="744" t="s">
        <v>751</v>
      </c>
      <c r="I3" s="744">
        <v>115.29</v>
      </c>
      <c r="J3" s="744">
        <v>-11721.78</v>
      </c>
      <c r="K3" s="744">
        <v>10793.57</v>
      </c>
      <c r="M3" t="s">
        <v>1235</v>
      </c>
      <c r="N3" t="s">
        <v>751</v>
      </c>
      <c r="O3" s="735">
        <v>1230</v>
      </c>
      <c r="P3" s="735">
        <v>400</v>
      </c>
      <c r="Q3" s="735">
        <v>13569.35</v>
      </c>
    </row>
    <row r="4" spans="1:17" ht="15.75" x14ac:dyDescent="0.25">
      <c r="A4" s="744">
        <v>931750</v>
      </c>
      <c r="B4" s="744" t="s">
        <v>798</v>
      </c>
      <c r="E4" s="744" t="s">
        <v>1203</v>
      </c>
      <c r="F4" s="744">
        <v>740020</v>
      </c>
      <c r="G4" s="744" t="s">
        <v>799</v>
      </c>
      <c r="H4" s="744" t="s">
        <v>751</v>
      </c>
      <c r="I4" s="744">
        <v>1447.34</v>
      </c>
      <c r="J4" s="744">
        <v>5459.96</v>
      </c>
      <c r="K4" s="744">
        <v>50987.37</v>
      </c>
      <c r="M4" t="s">
        <v>1235</v>
      </c>
      <c r="N4" t="s">
        <v>789</v>
      </c>
      <c r="O4" s="735">
        <v>69475</v>
      </c>
      <c r="P4" s="735">
        <v>232267</v>
      </c>
      <c r="Q4" s="735">
        <v>199750</v>
      </c>
    </row>
    <row r="5" spans="1:17" ht="15.75" x14ac:dyDescent="0.25">
      <c r="A5" s="744">
        <v>931750</v>
      </c>
      <c r="B5" s="744" t="s">
        <v>798</v>
      </c>
      <c r="C5" s="744" t="s">
        <v>2699</v>
      </c>
      <c r="D5" s="744" t="s">
        <v>2700</v>
      </c>
      <c r="E5" s="744" t="s">
        <v>1203</v>
      </c>
      <c r="F5" s="744">
        <v>740020</v>
      </c>
      <c r="G5" s="744" t="s">
        <v>799</v>
      </c>
      <c r="H5" s="744" t="s">
        <v>751</v>
      </c>
      <c r="I5" s="744">
        <v>180.94</v>
      </c>
      <c r="J5" s="744">
        <v>-30620.639999999999</v>
      </c>
      <c r="K5" s="744">
        <v>-13906.61</v>
      </c>
      <c r="M5" t="s">
        <v>1235</v>
      </c>
      <c r="N5" t="s">
        <v>2697</v>
      </c>
      <c r="O5" s="735">
        <v>0</v>
      </c>
      <c r="P5" s="735">
        <v>0</v>
      </c>
      <c r="Q5" s="735">
        <v>110</v>
      </c>
    </row>
    <row r="6" spans="1:17" ht="15.75" x14ac:dyDescent="0.25">
      <c r="A6" s="744">
        <v>931420</v>
      </c>
      <c r="B6" s="744" t="s">
        <v>767</v>
      </c>
      <c r="E6" s="744" t="s">
        <v>2544</v>
      </c>
      <c r="F6" s="744">
        <v>740040</v>
      </c>
      <c r="G6" s="744" t="s">
        <v>768</v>
      </c>
      <c r="H6" s="744" t="s">
        <v>751</v>
      </c>
      <c r="I6" s="744">
        <v>0</v>
      </c>
      <c r="J6" s="744">
        <v>0</v>
      </c>
      <c r="K6" s="744">
        <v>4995.6099999999997</v>
      </c>
      <c r="M6" t="s">
        <v>2665</v>
      </c>
      <c r="N6" t="s">
        <v>772</v>
      </c>
      <c r="O6" s="735">
        <v>249</v>
      </c>
      <c r="P6" s="735">
        <v>212</v>
      </c>
      <c r="Q6" s="735">
        <v>1348</v>
      </c>
    </row>
    <row r="7" spans="1:17" ht="15.75" x14ac:dyDescent="0.25">
      <c r="A7" s="744">
        <v>931205</v>
      </c>
      <c r="B7" s="744" t="s">
        <v>864</v>
      </c>
      <c r="E7" s="744" t="s">
        <v>1235</v>
      </c>
      <c r="F7" s="744">
        <v>741000</v>
      </c>
      <c r="G7" s="744" t="s">
        <v>789</v>
      </c>
      <c r="H7" s="744" t="s">
        <v>789</v>
      </c>
      <c r="I7" s="744">
        <v>0</v>
      </c>
      <c r="J7" s="744">
        <v>171289</v>
      </c>
      <c r="K7" s="744">
        <v>194427</v>
      </c>
      <c r="M7" t="s">
        <v>2665</v>
      </c>
      <c r="N7" t="s">
        <v>774</v>
      </c>
      <c r="O7" s="735">
        <v>61</v>
      </c>
      <c r="P7" s="735">
        <v>4536.5</v>
      </c>
      <c r="Q7" s="735">
        <v>895</v>
      </c>
    </row>
    <row r="8" spans="1:17" ht="15.75" x14ac:dyDescent="0.25">
      <c r="A8" s="744">
        <v>931306</v>
      </c>
      <c r="B8" s="744" t="s">
        <v>788</v>
      </c>
      <c r="E8" s="744" t="s">
        <v>788</v>
      </c>
      <c r="F8" s="744">
        <v>741000</v>
      </c>
      <c r="G8" s="744" t="s">
        <v>789</v>
      </c>
      <c r="H8" s="744" t="s">
        <v>789</v>
      </c>
      <c r="I8" s="744">
        <v>0</v>
      </c>
      <c r="J8" s="744">
        <v>0</v>
      </c>
      <c r="K8" s="744">
        <v>-200</v>
      </c>
      <c r="M8" t="s">
        <v>2665</v>
      </c>
      <c r="N8" t="s">
        <v>751</v>
      </c>
      <c r="O8" s="735">
        <v>0</v>
      </c>
      <c r="P8" s="735">
        <v>286</v>
      </c>
      <c r="Q8" s="735">
        <v>478.16</v>
      </c>
    </row>
    <row r="9" spans="1:17" ht="15.75" x14ac:dyDescent="0.25">
      <c r="A9" s="744">
        <v>931400</v>
      </c>
      <c r="B9" s="744" t="s">
        <v>804</v>
      </c>
      <c r="F9" s="744">
        <v>741000</v>
      </c>
      <c r="G9" s="744" t="s">
        <v>789</v>
      </c>
      <c r="H9" s="744" t="s">
        <v>789</v>
      </c>
      <c r="I9" s="744">
        <v>20</v>
      </c>
      <c r="J9" s="744">
        <v>0</v>
      </c>
      <c r="K9" s="744">
        <v>1850.66</v>
      </c>
      <c r="M9" t="s">
        <v>2665</v>
      </c>
      <c r="N9" t="s">
        <v>780</v>
      </c>
      <c r="O9" s="735">
        <v>465</v>
      </c>
      <c r="P9" s="735">
        <v>2043</v>
      </c>
      <c r="Q9" s="735">
        <v>7745</v>
      </c>
    </row>
    <row r="10" spans="1:17" ht="15.75" x14ac:dyDescent="0.25">
      <c r="A10" s="744">
        <v>931400</v>
      </c>
      <c r="B10" s="744" t="s">
        <v>804</v>
      </c>
      <c r="C10" s="744" t="s">
        <v>2676</v>
      </c>
      <c r="D10" s="744" t="s">
        <v>805</v>
      </c>
      <c r="E10" s="744" t="s">
        <v>2544</v>
      </c>
      <c r="F10" s="744">
        <v>741000</v>
      </c>
      <c r="G10" s="744" t="s">
        <v>789</v>
      </c>
      <c r="H10" s="744" t="s">
        <v>789</v>
      </c>
      <c r="I10" s="744">
        <v>27600</v>
      </c>
      <c r="J10" s="744">
        <v>0</v>
      </c>
      <c r="K10" s="744">
        <v>0</v>
      </c>
      <c r="M10" t="s">
        <v>2665</v>
      </c>
      <c r="N10" t="s">
        <v>2697</v>
      </c>
      <c r="O10" s="735">
        <v>272</v>
      </c>
      <c r="P10" s="735">
        <v>1145.95</v>
      </c>
      <c r="Q10" s="735">
        <v>3941</v>
      </c>
    </row>
    <row r="11" spans="1:17" ht="15.75" x14ac:dyDescent="0.25">
      <c r="A11" s="744">
        <v>931401</v>
      </c>
      <c r="B11" s="744" t="s">
        <v>807</v>
      </c>
      <c r="E11" s="744" t="s">
        <v>1235</v>
      </c>
      <c r="F11" s="744">
        <v>741000</v>
      </c>
      <c r="G11" s="744" t="s">
        <v>789</v>
      </c>
      <c r="H11" s="744" t="s">
        <v>789</v>
      </c>
      <c r="I11" s="744">
        <v>20450</v>
      </c>
      <c r="J11" s="744">
        <v>52600</v>
      </c>
      <c r="K11" s="744">
        <v>0</v>
      </c>
      <c r="M11" t="s">
        <v>2528</v>
      </c>
      <c r="N11" t="s">
        <v>772</v>
      </c>
      <c r="O11" s="735">
        <v>13676.5</v>
      </c>
      <c r="P11" s="735">
        <v>9236</v>
      </c>
      <c r="Q11" s="735">
        <v>4842</v>
      </c>
    </row>
    <row r="12" spans="1:17" ht="15.75" x14ac:dyDescent="0.25">
      <c r="A12" s="744">
        <v>931421</v>
      </c>
      <c r="B12" s="744" t="s">
        <v>805</v>
      </c>
      <c r="E12" s="744" t="s">
        <v>2544</v>
      </c>
      <c r="F12" s="744">
        <v>741000</v>
      </c>
      <c r="G12" s="744" t="s">
        <v>789</v>
      </c>
      <c r="H12" s="744" t="s">
        <v>789</v>
      </c>
      <c r="I12" s="744">
        <v>0</v>
      </c>
      <c r="J12" s="744">
        <v>26957</v>
      </c>
      <c r="K12" s="744">
        <v>7080</v>
      </c>
      <c r="M12" t="s">
        <v>2528</v>
      </c>
      <c r="N12" t="s">
        <v>751</v>
      </c>
      <c r="O12" s="735">
        <v>696362.59000000008</v>
      </c>
      <c r="P12" s="735">
        <v>251377.84</v>
      </c>
      <c r="Q12" s="735">
        <v>303326.36</v>
      </c>
    </row>
    <row r="13" spans="1:17" ht="15.75" x14ac:dyDescent="0.25">
      <c r="A13" s="744">
        <v>931119</v>
      </c>
      <c r="B13" s="744" t="s">
        <v>907</v>
      </c>
      <c r="F13" s="744">
        <v>741020</v>
      </c>
      <c r="G13" s="744" t="s">
        <v>772</v>
      </c>
      <c r="H13" s="744" t="s">
        <v>772</v>
      </c>
      <c r="I13" s="744">
        <v>3027</v>
      </c>
      <c r="J13" s="744">
        <v>0</v>
      </c>
      <c r="K13" s="744">
        <v>0</v>
      </c>
      <c r="M13" t="s">
        <v>781</v>
      </c>
      <c r="N13" t="s">
        <v>772</v>
      </c>
      <c r="O13" s="735">
        <v>10</v>
      </c>
      <c r="P13" s="735">
        <v>457</v>
      </c>
      <c r="Q13" s="735">
        <v>5795</v>
      </c>
    </row>
    <row r="14" spans="1:17" ht="15.75" x14ac:dyDescent="0.25">
      <c r="A14" s="744">
        <v>931119</v>
      </c>
      <c r="B14" s="744" t="s">
        <v>907</v>
      </c>
      <c r="C14" s="744" t="s">
        <v>2664</v>
      </c>
      <c r="D14" s="744" t="s">
        <v>771</v>
      </c>
      <c r="E14" s="744" t="s">
        <v>2665</v>
      </c>
      <c r="F14" s="744">
        <v>741020</v>
      </c>
      <c r="G14" s="744" t="s">
        <v>772</v>
      </c>
      <c r="H14" s="744" t="s">
        <v>772</v>
      </c>
      <c r="I14" s="744">
        <v>249</v>
      </c>
      <c r="J14" s="744">
        <v>0</v>
      </c>
      <c r="K14" s="744">
        <v>0</v>
      </c>
      <c r="M14" t="s">
        <v>781</v>
      </c>
      <c r="N14" t="s">
        <v>774</v>
      </c>
      <c r="O14" s="735">
        <v>0</v>
      </c>
      <c r="P14" s="735">
        <v>0</v>
      </c>
      <c r="Q14" s="735">
        <v>4</v>
      </c>
    </row>
    <row r="15" spans="1:17" ht="15.75" x14ac:dyDescent="0.25">
      <c r="A15" s="744">
        <v>931119</v>
      </c>
      <c r="B15" s="744" t="s">
        <v>907</v>
      </c>
      <c r="C15" s="744" t="s">
        <v>2666</v>
      </c>
      <c r="D15" s="744" t="s">
        <v>2667</v>
      </c>
      <c r="E15" s="744" t="s">
        <v>788</v>
      </c>
      <c r="F15" s="744">
        <v>741020</v>
      </c>
      <c r="G15" s="744" t="s">
        <v>772</v>
      </c>
      <c r="H15" s="744" t="s">
        <v>772</v>
      </c>
      <c r="I15" s="744">
        <v>68606.16</v>
      </c>
      <c r="J15" s="744">
        <v>0</v>
      </c>
      <c r="K15" s="744">
        <v>0</v>
      </c>
      <c r="M15" t="s">
        <v>781</v>
      </c>
      <c r="N15" t="s">
        <v>751</v>
      </c>
      <c r="O15" s="735">
        <v>1</v>
      </c>
      <c r="P15" s="735">
        <v>-10</v>
      </c>
      <c r="Q15" s="735">
        <v>161</v>
      </c>
    </row>
    <row r="16" spans="1:17" ht="15.75" x14ac:dyDescent="0.25">
      <c r="A16" s="744">
        <v>931119</v>
      </c>
      <c r="B16" s="744" t="s">
        <v>907</v>
      </c>
      <c r="C16" s="744" t="s">
        <v>2668</v>
      </c>
      <c r="D16" s="744" t="s">
        <v>2669</v>
      </c>
      <c r="E16" s="744" t="s">
        <v>2670</v>
      </c>
      <c r="F16" s="744">
        <v>741020</v>
      </c>
      <c r="G16" s="744" t="s">
        <v>772</v>
      </c>
      <c r="H16" s="744" t="s">
        <v>772</v>
      </c>
      <c r="I16" s="744">
        <v>2961</v>
      </c>
      <c r="J16" s="744">
        <v>0</v>
      </c>
      <c r="K16" s="744">
        <v>0</v>
      </c>
      <c r="M16" t="s">
        <v>781</v>
      </c>
      <c r="N16" t="s">
        <v>780</v>
      </c>
      <c r="O16" s="735">
        <v>3091</v>
      </c>
      <c r="P16" s="735">
        <v>19489</v>
      </c>
      <c r="Q16" s="735">
        <v>44120</v>
      </c>
    </row>
    <row r="17" spans="1:17" ht="15.75" x14ac:dyDescent="0.25">
      <c r="A17" s="744">
        <v>931119</v>
      </c>
      <c r="B17" s="744" t="s">
        <v>907</v>
      </c>
      <c r="C17" s="744" t="s">
        <v>2671</v>
      </c>
      <c r="D17" s="744" t="s">
        <v>2672</v>
      </c>
      <c r="E17" s="744" t="s">
        <v>781</v>
      </c>
      <c r="F17" s="744">
        <v>741020</v>
      </c>
      <c r="G17" s="744" t="s">
        <v>772</v>
      </c>
      <c r="H17" s="744" t="s">
        <v>772</v>
      </c>
      <c r="I17" s="744">
        <v>10</v>
      </c>
      <c r="J17" s="744">
        <v>0</v>
      </c>
      <c r="K17" s="744">
        <v>0</v>
      </c>
      <c r="M17" t="s">
        <v>781</v>
      </c>
      <c r="N17" t="s">
        <v>2697</v>
      </c>
      <c r="O17" s="735">
        <v>0</v>
      </c>
      <c r="P17" s="735">
        <v>0</v>
      </c>
      <c r="Q17" s="735">
        <v>399.75</v>
      </c>
    </row>
    <row r="18" spans="1:17" ht="15.75" x14ac:dyDescent="0.25">
      <c r="A18" s="744">
        <v>931170</v>
      </c>
      <c r="B18" s="744" t="s">
        <v>913</v>
      </c>
      <c r="C18" s="744" t="s">
        <v>2673</v>
      </c>
      <c r="D18" s="744" t="s">
        <v>2674</v>
      </c>
      <c r="E18" s="744" t="s">
        <v>2528</v>
      </c>
      <c r="F18" s="744">
        <v>741020</v>
      </c>
      <c r="G18" s="744" t="s">
        <v>772</v>
      </c>
      <c r="H18" s="744" t="s">
        <v>772</v>
      </c>
      <c r="I18" s="744">
        <v>4241.5</v>
      </c>
      <c r="J18" s="744">
        <v>0</v>
      </c>
      <c r="K18" s="744">
        <v>0</v>
      </c>
      <c r="M18" t="s">
        <v>2601</v>
      </c>
      <c r="N18" t="s">
        <v>772</v>
      </c>
      <c r="O18" s="735">
        <v>70918.5</v>
      </c>
      <c r="P18" s="735">
        <v>43072.3</v>
      </c>
      <c r="Q18" s="735">
        <v>49348.25</v>
      </c>
    </row>
    <row r="19" spans="1:17" ht="15.75" x14ac:dyDescent="0.25">
      <c r="A19" s="744">
        <v>931170</v>
      </c>
      <c r="B19" s="744" t="s">
        <v>913</v>
      </c>
      <c r="C19" s="744" t="s">
        <v>2671</v>
      </c>
      <c r="D19" s="744" t="s">
        <v>2672</v>
      </c>
      <c r="E19" s="744" t="s">
        <v>2528</v>
      </c>
      <c r="F19" s="744">
        <v>741020</v>
      </c>
      <c r="G19" s="744" t="s">
        <v>772</v>
      </c>
      <c r="H19" s="744" t="s">
        <v>772</v>
      </c>
      <c r="I19" s="744">
        <v>9435</v>
      </c>
      <c r="J19" s="744">
        <v>0</v>
      </c>
      <c r="K19" s="744">
        <v>0</v>
      </c>
      <c r="M19" t="s">
        <v>2601</v>
      </c>
      <c r="N19" t="s">
        <v>785</v>
      </c>
      <c r="O19" s="735">
        <v>318558.76</v>
      </c>
      <c r="P19" s="735">
        <v>359587.35</v>
      </c>
      <c r="Q19" s="735">
        <v>305047.34999999998</v>
      </c>
    </row>
    <row r="20" spans="1:17" ht="15.75" x14ac:dyDescent="0.25">
      <c r="A20" s="744">
        <v>931171</v>
      </c>
      <c r="B20" s="744" t="s">
        <v>915</v>
      </c>
      <c r="E20" s="744" t="s">
        <v>2528</v>
      </c>
      <c r="F20" s="744">
        <v>741020</v>
      </c>
      <c r="G20" s="744" t="s">
        <v>772</v>
      </c>
      <c r="H20" s="744" t="s">
        <v>772</v>
      </c>
      <c r="I20" s="744">
        <v>0</v>
      </c>
      <c r="J20" s="744">
        <v>2555</v>
      </c>
      <c r="K20" s="744">
        <v>1891</v>
      </c>
      <c r="M20" t="s">
        <v>2601</v>
      </c>
      <c r="N20" t="s">
        <v>774</v>
      </c>
      <c r="O20" s="735">
        <v>480</v>
      </c>
      <c r="P20" s="735">
        <v>1250</v>
      </c>
      <c r="Q20" s="735">
        <v>1440</v>
      </c>
    </row>
    <row r="21" spans="1:17" ht="15.75" x14ac:dyDescent="0.25">
      <c r="A21" s="744">
        <v>931173</v>
      </c>
      <c r="B21" s="744" t="s">
        <v>916</v>
      </c>
      <c r="E21" s="744" t="s">
        <v>2528</v>
      </c>
      <c r="F21" s="744">
        <v>741020</v>
      </c>
      <c r="G21" s="744" t="s">
        <v>772</v>
      </c>
      <c r="H21" s="744" t="s">
        <v>772</v>
      </c>
      <c r="I21" s="744">
        <v>0</v>
      </c>
      <c r="J21" s="744">
        <v>6681</v>
      </c>
      <c r="K21" s="744">
        <v>2951</v>
      </c>
      <c r="M21" t="s">
        <v>2601</v>
      </c>
      <c r="N21" t="s">
        <v>751</v>
      </c>
      <c r="O21" s="735">
        <v>395.33</v>
      </c>
      <c r="P21" s="735">
        <v>1594.9</v>
      </c>
      <c r="Q21" s="735">
        <v>1393.64</v>
      </c>
    </row>
    <row r="22" spans="1:17" ht="15.75" x14ac:dyDescent="0.25">
      <c r="A22" s="744">
        <v>931183</v>
      </c>
      <c r="B22" s="744" t="s">
        <v>918</v>
      </c>
      <c r="E22" s="744" t="s">
        <v>1235</v>
      </c>
      <c r="F22" s="744">
        <v>741020</v>
      </c>
      <c r="G22" s="744" t="s">
        <v>772</v>
      </c>
      <c r="H22" s="744" t="s">
        <v>772</v>
      </c>
      <c r="I22" s="744">
        <v>1653</v>
      </c>
      <c r="J22" s="744">
        <v>10.4</v>
      </c>
      <c r="K22" s="744">
        <v>0</v>
      </c>
      <c r="M22" t="s">
        <v>2601</v>
      </c>
      <c r="N22" t="s">
        <v>2697</v>
      </c>
      <c r="O22" s="735">
        <v>10336</v>
      </c>
      <c r="P22" s="735">
        <v>6696</v>
      </c>
      <c r="Q22" s="735">
        <v>5616</v>
      </c>
    </row>
    <row r="23" spans="1:17" ht="15.75" x14ac:dyDescent="0.25">
      <c r="A23" s="744">
        <v>931205</v>
      </c>
      <c r="B23" s="744" t="s">
        <v>864</v>
      </c>
      <c r="E23" s="744" t="s">
        <v>1235</v>
      </c>
      <c r="F23" s="744">
        <v>741020</v>
      </c>
      <c r="G23" s="744" t="s">
        <v>772</v>
      </c>
      <c r="H23" s="744" t="s">
        <v>772</v>
      </c>
      <c r="I23" s="744">
        <v>0</v>
      </c>
      <c r="J23" s="744">
        <v>0</v>
      </c>
      <c r="K23" s="744">
        <v>1480</v>
      </c>
      <c r="M23" t="s">
        <v>2542</v>
      </c>
      <c r="N23" t="s">
        <v>772</v>
      </c>
      <c r="O23" s="735">
        <v>117501.4</v>
      </c>
      <c r="P23" s="735">
        <v>83960.78</v>
      </c>
      <c r="Q23" s="735">
        <v>79055.759999999995</v>
      </c>
    </row>
    <row r="24" spans="1:17" ht="15.75" x14ac:dyDescent="0.25">
      <c r="A24" s="744">
        <v>931302</v>
      </c>
      <c r="B24" s="744" t="s">
        <v>771</v>
      </c>
      <c r="E24" s="744" t="s">
        <v>2665</v>
      </c>
      <c r="F24" s="744">
        <v>741020</v>
      </c>
      <c r="G24" s="744" t="s">
        <v>772</v>
      </c>
      <c r="H24" s="744" t="s">
        <v>772</v>
      </c>
      <c r="I24" s="744">
        <v>0</v>
      </c>
      <c r="J24" s="744">
        <v>212</v>
      </c>
      <c r="K24" s="744">
        <v>1348</v>
      </c>
      <c r="M24" t="s">
        <v>2542</v>
      </c>
      <c r="N24" t="s">
        <v>785</v>
      </c>
      <c r="O24" s="735">
        <v>266402.90999999997</v>
      </c>
      <c r="P24" s="735">
        <v>251397.8</v>
      </c>
      <c r="Q24" s="735">
        <v>216408.75</v>
      </c>
    </row>
    <row r="25" spans="1:17" ht="15.75" x14ac:dyDescent="0.25">
      <c r="A25" s="744">
        <v>931303</v>
      </c>
      <c r="B25" s="744" t="s">
        <v>791</v>
      </c>
      <c r="E25" s="744" t="s">
        <v>2675</v>
      </c>
      <c r="F25" s="744">
        <v>741020</v>
      </c>
      <c r="G25" s="744" t="s">
        <v>772</v>
      </c>
      <c r="H25" s="744" t="s">
        <v>772</v>
      </c>
      <c r="I25" s="744">
        <v>0</v>
      </c>
      <c r="J25" s="744">
        <v>64</v>
      </c>
      <c r="K25" s="744">
        <v>745</v>
      </c>
      <c r="M25" t="s">
        <v>2542</v>
      </c>
      <c r="N25" t="s">
        <v>774</v>
      </c>
      <c r="O25" s="735">
        <v>75</v>
      </c>
      <c r="P25" s="735">
        <v>0</v>
      </c>
      <c r="Q25" s="735">
        <v>600</v>
      </c>
    </row>
    <row r="26" spans="1:17" ht="15.75" x14ac:dyDescent="0.25">
      <c r="A26" s="744">
        <v>931305</v>
      </c>
      <c r="B26" s="744" t="s">
        <v>781</v>
      </c>
      <c r="E26" s="744" t="s">
        <v>781</v>
      </c>
      <c r="F26" s="744">
        <v>741020</v>
      </c>
      <c r="G26" s="744" t="s">
        <v>772</v>
      </c>
      <c r="H26" s="744" t="s">
        <v>772</v>
      </c>
      <c r="I26" s="744">
        <v>0</v>
      </c>
      <c r="J26" s="744">
        <v>457</v>
      </c>
      <c r="K26" s="744">
        <v>5795</v>
      </c>
      <c r="M26" t="s">
        <v>2542</v>
      </c>
      <c r="N26" t="s">
        <v>751</v>
      </c>
      <c r="O26" s="735">
        <v>222.8</v>
      </c>
      <c r="P26" s="735">
        <v>1274.8800000000001</v>
      </c>
      <c r="Q26" s="735">
        <v>34</v>
      </c>
    </row>
    <row r="27" spans="1:17" ht="15.75" x14ac:dyDescent="0.25">
      <c r="A27" s="744">
        <v>931306</v>
      </c>
      <c r="B27" s="744" t="s">
        <v>788</v>
      </c>
      <c r="E27" s="744" t="s">
        <v>788</v>
      </c>
      <c r="F27" s="744">
        <v>741020</v>
      </c>
      <c r="G27" s="744" t="s">
        <v>772</v>
      </c>
      <c r="H27" s="744" t="s">
        <v>772</v>
      </c>
      <c r="I27" s="744">
        <v>150</v>
      </c>
      <c r="J27" s="744">
        <v>69201.279999999999</v>
      </c>
      <c r="K27" s="744">
        <v>88603</v>
      </c>
      <c r="M27" t="s">
        <v>2542</v>
      </c>
      <c r="N27" t="s">
        <v>2697</v>
      </c>
      <c r="O27" s="735">
        <v>5417</v>
      </c>
      <c r="P27" s="735">
        <v>8322</v>
      </c>
      <c r="Q27" s="735">
        <v>7351</v>
      </c>
    </row>
    <row r="28" spans="1:17" ht="15.75" x14ac:dyDescent="0.25">
      <c r="A28" s="744">
        <v>931307</v>
      </c>
      <c r="B28" s="744" t="s">
        <v>810</v>
      </c>
      <c r="E28" s="744" t="s">
        <v>2670</v>
      </c>
      <c r="F28" s="744">
        <v>741020</v>
      </c>
      <c r="G28" s="744" t="s">
        <v>772</v>
      </c>
      <c r="H28" s="744" t="s">
        <v>772</v>
      </c>
      <c r="I28" s="744">
        <v>0</v>
      </c>
      <c r="J28" s="744">
        <v>0</v>
      </c>
      <c r="K28" s="744">
        <v>41852</v>
      </c>
      <c r="M28" t="s">
        <v>788</v>
      </c>
      <c r="N28" t="s">
        <v>772</v>
      </c>
      <c r="O28" s="735">
        <v>68756.160000000003</v>
      </c>
      <c r="P28" s="735">
        <v>69201.279999999999</v>
      </c>
      <c r="Q28" s="735">
        <v>88603</v>
      </c>
    </row>
    <row r="29" spans="1:17" ht="15.75" x14ac:dyDescent="0.25">
      <c r="A29" s="744">
        <v>931400</v>
      </c>
      <c r="B29" s="744" t="s">
        <v>804</v>
      </c>
      <c r="F29" s="744">
        <v>741020</v>
      </c>
      <c r="G29" s="744" t="s">
        <v>772</v>
      </c>
      <c r="H29" s="744" t="s">
        <v>772</v>
      </c>
      <c r="I29" s="744">
        <v>36631.5</v>
      </c>
      <c r="J29" s="744">
        <v>25832</v>
      </c>
      <c r="K29" s="744">
        <v>1134</v>
      </c>
      <c r="M29" t="s">
        <v>788</v>
      </c>
      <c r="N29" t="s">
        <v>774</v>
      </c>
      <c r="O29" s="735">
        <v>0</v>
      </c>
      <c r="P29" s="735">
        <v>1100</v>
      </c>
      <c r="Q29" s="735">
        <v>0</v>
      </c>
    </row>
    <row r="30" spans="1:17" ht="15.75" x14ac:dyDescent="0.25">
      <c r="A30" s="744">
        <v>931400</v>
      </c>
      <c r="B30" s="744" t="s">
        <v>804</v>
      </c>
      <c r="C30" s="744" t="s">
        <v>2676</v>
      </c>
      <c r="D30" s="744" t="s">
        <v>805</v>
      </c>
      <c r="E30" s="744" t="s">
        <v>2544</v>
      </c>
      <c r="F30" s="744">
        <v>741020</v>
      </c>
      <c r="G30" s="744" t="s">
        <v>772</v>
      </c>
      <c r="H30" s="744" t="s">
        <v>772</v>
      </c>
      <c r="I30" s="744">
        <v>42945</v>
      </c>
      <c r="J30" s="744">
        <v>0</v>
      </c>
      <c r="K30" s="744">
        <v>0</v>
      </c>
      <c r="M30" t="s">
        <v>788</v>
      </c>
      <c r="N30" t="s">
        <v>751</v>
      </c>
      <c r="O30" s="735">
        <v>-98.2</v>
      </c>
      <c r="P30" s="735">
        <v>327.08</v>
      </c>
      <c r="Q30" s="735">
        <v>360</v>
      </c>
    </row>
    <row r="31" spans="1:17" ht="15.75" x14ac:dyDescent="0.25">
      <c r="A31" s="744">
        <v>931400</v>
      </c>
      <c r="B31" s="744" t="s">
        <v>804</v>
      </c>
      <c r="C31" s="744" t="s">
        <v>2679</v>
      </c>
      <c r="D31" s="744" t="s">
        <v>790</v>
      </c>
      <c r="E31" s="744" t="s">
        <v>2542</v>
      </c>
      <c r="F31" s="744">
        <v>741020</v>
      </c>
      <c r="G31" s="744" t="s">
        <v>772</v>
      </c>
      <c r="H31" s="744" t="s">
        <v>772</v>
      </c>
      <c r="I31" s="744">
        <v>117445.4</v>
      </c>
      <c r="J31" s="744">
        <v>0</v>
      </c>
      <c r="K31" s="744">
        <v>0</v>
      </c>
      <c r="M31" t="s">
        <v>788</v>
      </c>
      <c r="N31" t="s">
        <v>780</v>
      </c>
      <c r="O31" s="735">
        <v>118</v>
      </c>
      <c r="P31" s="735">
        <v>1155</v>
      </c>
      <c r="Q31" s="735">
        <v>2160</v>
      </c>
    </row>
    <row r="32" spans="1:17" ht="15.75" x14ac:dyDescent="0.25">
      <c r="A32" s="744">
        <v>931400</v>
      </c>
      <c r="B32" s="744" t="s">
        <v>804</v>
      </c>
      <c r="C32" s="744" t="s">
        <v>2680</v>
      </c>
      <c r="D32" s="744" t="s">
        <v>794</v>
      </c>
      <c r="E32" s="744" t="s">
        <v>1198</v>
      </c>
      <c r="F32" s="744">
        <v>741020</v>
      </c>
      <c r="G32" s="744" t="s">
        <v>772</v>
      </c>
      <c r="H32" s="744" t="s">
        <v>772</v>
      </c>
      <c r="I32" s="744">
        <v>95377</v>
      </c>
      <c r="J32" s="744">
        <v>0</v>
      </c>
      <c r="K32" s="744">
        <v>0</v>
      </c>
      <c r="M32" t="s">
        <v>788</v>
      </c>
      <c r="N32" t="s">
        <v>789</v>
      </c>
      <c r="O32" s="735">
        <v>0</v>
      </c>
      <c r="P32" s="735">
        <v>0</v>
      </c>
      <c r="Q32" s="735">
        <v>-200</v>
      </c>
    </row>
    <row r="33" spans="1:17" ht="15.75" x14ac:dyDescent="0.25">
      <c r="A33" s="744">
        <v>931400</v>
      </c>
      <c r="B33" s="744" t="s">
        <v>804</v>
      </c>
      <c r="C33" s="744" t="s">
        <v>2681</v>
      </c>
      <c r="D33" s="744" t="s">
        <v>782</v>
      </c>
      <c r="E33" s="744" t="s">
        <v>2601</v>
      </c>
      <c r="F33" s="744">
        <v>741020</v>
      </c>
      <c r="G33" s="744" t="s">
        <v>772</v>
      </c>
      <c r="H33" s="744" t="s">
        <v>772</v>
      </c>
      <c r="I33" s="744">
        <v>70791.5</v>
      </c>
      <c r="J33" s="744">
        <v>0</v>
      </c>
      <c r="K33" s="744">
        <v>0</v>
      </c>
      <c r="M33" t="s">
        <v>788</v>
      </c>
      <c r="N33" t="s">
        <v>2697</v>
      </c>
      <c r="O33" s="735">
        <v>16105.460000000001</v>
      </c>
      <c r="P33" s="735">
        <v>31753.739999999998</v>
      </c>
      <c r="Q33" s="735">
        <v>23837.37</v>
      </c>
    </row>
    <row r="34" spans="1:17" ht="15.75" x14ac:dyDescent="0.25">
      <c r="A34" s="744">
        <v>931400</v>
      </c>
      <c r="B34" s="744" t="s">
        <v>804</v>
      </c>
      <c r="C34" s="744" t="s">
        <v>2682</v>
      </c>
      <c r="D34" s="744" t="s">
        <v>806</v>
      </c>
      <c r="E34" s="744" t="s">
        <v>111</v>
      </c>
      <c r="F34" s="744">
        <v>741020</v>
      </c>
      <c r="G34" s="744" t="s">
        <v>772</v>
      </c>
      <c r="H34" s="744" t="s">
        <v>772</v>
      </c>
      <c r="I34" s="744">
        <v>4336</v>
      </c>
      <c r="J34" s="744">
        <v>0</v>
      </c>
      <c r="K34" s="744">
        <v>0</v>
      </c>
      <c r="M34" t="s">
        <v>2675</v>
      </c>
      <c r="N34" t="s">
        <v>772</v>
      </c>
      <c r="O34" s="735">
        <v>0</v>
      </c>
      <c r="P34" s="735">
        <v>64</v>
      </c>
      <c r="Q34" s="735">
        <v>745</v>
      </c>
    </row>
    <row r="35" spans="1:17" ht="15.75" x14ac:dyDescent="0.25">
      <c r="A35" s="744">
        <v>931400</v>
      </c>
      <c r="B35" s="744" t="s">
        <v>804</v>
      </c>
      <c r="C35" s="744" t="s">
        <v>2683</v>
      </c>
      <c r="D35" s="744" t="s">
        <v>808</v>
      </c>
      <c r="E35" s="744" t="s">
        <v>1219</v>
      </c>
      <c r="F35" s="744">
        <v>741020</v>
      </c>
      <c r="G35" s="744" t="s">
        <v>772</v>
      </c>
      <c r="H35" s="744" t="s">
        <v>772</v>
      </c>
      <c r="I35" s="744">
        <v>149104.07</v>
      </c>
      <c r="J35" s="744">
        <v>0</v>
      </c>
      <c r="K35" s="744">
        <v>0</v>
      </c>
      <c r="M35" t="s">
        <v>2675</v>
      </c>
      <c r="N35" t="s">
        <v>774</v>
      </c>
      <c r="O35" s="735">
        <v>0</v>
      </c>
      <c r="P35" s="735">
        <v>1640</v>
      </c>
      <c r="Q35" s="735">
        <v>0</v>
      </c>
    </row>
    <row r="36" spans="1:17" ht="15.75" x14ac:dyDescent="0.25">
      <c r="A36" s="744">
        <v>931402</v>
      </c>
      <c r="B36" s="744" t="s">
        <v>782</v>
      </c>
      <c r="E36" s="744" t="s">
        <v>2601</v>
      </c>
      <c r="F36" s="744">
        <v>741020</v>
      </c>
      <c r="G36" s="744" t="s">
        <v>772</v>
      </c>
      <c r="H36" s="744" t="s">
        <v>772</v>
      </c>
      <c r="I36" s="744">
        <v>127</v>
      </c>
      <c r="J36" s="744">
        <v>43072.3</v>
      </c>
      <c r="K36" s="744">
        <v>49348.25</v>
      </c>
      <c r="M36" t="s">
        <v>2675</v>
      </c>
      <c r="N36" t="s">
        <v>751</v>
      </c>
      <c r="O36" s="735">
        <v>2000</v>
      </c>
      <c r="P36" s="735">
        <v>2048</v>
      </c>
      <c r="Q36" s="735">
        <v>8826</v>
      </c>
    </row>
    <row r="37" spans="1:17" ht="15.75" x14ac:dyDescent="0.25">
      <c r="A37" s="744">
        <v>931403</v>
      </c>
      <c r="B37" s="744" t="s">
        <v>790</v>
      </c>
      <c r="E37" s="744" t="s">
        <v>2542</v>
      </c>
      <c r="F37" s="744">
        <v>741020</v>
      </c>
      <c r="G37" s="744" t="s">
        <v>772</v>
      </c>
      <c r="H37" s="744" t="s">
        <v>772</v>
      </c>
      <c r="I37" s="744">
        <v>56</v>
      </c>
      <c r="J37" s="744">
        <v>83960.78</v>
      </c>
      <c r="K37" s="744">
        <v>79055.759999999995</v>
      </c>
      <c r="M37" t="s">
        <v>2675</v>
      </c>
      <c r="N37" t="s">
        <v>780</v>
      </c>
      <c r="O37" s="735">
        <v>316</v>
      </c>
      <c r="P37" s="735">
        <v>23276</v>
      </c>
      <c r="Q37" s="735">
        <v>66852</v>
      </c>
    </row>
    <row r="38" spans="1:17" ht="15.75" x14ac:dyDescent="0.25">
      <c r="A38" s="744">
        <v>931405</v>
      </c>
      <c r="B38" s="744" t="s">
        <v>794</v>
      </c>
      <c r="E38" s="744" t="s">
        <v>1198</v>
      </c>
      <c r="F38" s="744">
        <v>741020</v>
      </c>
      <c r="G38" s="744" t="s">
        <v>772</v>
      </c>
      <c r="H38" s="744" t="s">
        <v>772</v>
      </c>
      <c r="I38" s="744">
        <v>6</v>
      </c>
      <c r="J38" s="744">
        <v>90085</v>
      </c>
      <c r="K38" s="744">
        <v>98309</v>
      </c>
      <c r="M38" t="s">
        <v>2675</v>
      </c>
      <c r="N38" t="s">
        <v>2697</v>
      </c>
      <c r="O38" s="735">
        <v>0</v>
      </c>
      <c r="P38" s="735">
        <v>0</v>
      </c>
      <c r="Q38" s="735">
        <v>384</v>
      </c>
    </row>
    <row r="39" spans="1:17" ht="15.75" x14ac:dyDescent="0.25">
      <c r="A39" s="744">
        <v>931406</v>
      </c>
      <c r="B39" s="744" t="s">
        <v>803</v>
      </c>
      <c r="E39" s="744" t="s">
        <v>803</v>
      </c>
      <c r="F39" s="744">
        <v>741020</v>
      </c>
      <c r="G39" s="744" t="s">
        <v>772</v>
      </c>
      <c r="H39" s="744" t="s">
        <v>772</v>
      </c>
      <c r="I39" s="744">
        <v>0</v>
      </c>
      <c r="J39" s="744">
        <v>0</v>
      </c>
      <c r="K39" s="744">
        <v>86</v>
      </c>
      <c r="M39" t="s">
        <v>1198</v>
      </c>
      <c r="N39" t="s">
        <v>772</v>
      </c>
      <c r="O39" s="735">
        <v>95383</v>
      </c>
      <c r="P39" s="735">
        <v>90085</v>
      </c>
      <c r="Q39" s="735">
        <v>98309</v>
      </c>
    </row>
    <row r="40" spans="1:17" ht="15.75" x14ac:dyDescent="0.25">
      <c r="A40" s="744">
        <v>931408</v>
      </c>
      <c r="B40" s="744" t="s">
        <v>806</v>
      </c>
      <c r="E40" s="744" t="s">
        <v>111</v>
      </c>
      <c r="F40" s="744">
        <v>741020</v>
      </c>
      <c r="G40" s="744" t="s">
        <v>772</v>
      </c>
      <c r="H40" s="744" t="s">
        <v>772</v>
      </c>
      <c r="I40" s="744">
        <v>0</v>
      </c>
      <c r="J40" s="744">
        <v>1195</v>
      </c>
      <c r="K40" s="744">
        <v>2137</v>
      </c>
      <c r="M40" t="s">
        <v>1198</v>
      </c>
      <c r="N40" t="s">
        <v>785</v>
      </c>
      <c r="O40" s="735">
        <v>201197.25</v>
      </c>
      <c r="P40" s="735">
        <v>366020.8</v>
      </c>
      <c r="Q40" s="735">
        <v>428553.94</v>
      </c>
    </row>
    <row r="41" spans="1:17" ht="15.75" x14ac:dyDescent="0.25">
      <c r="A41" s="744">
        <v>931409</v>
      </c>
      <c r="B41" s="744" t="s">
        <v>808</v>
      </c>
      <c r="E41" s="744" t="s">
        <v>1219</v>
      </c>
      <c r="F41" s="744">
        <v>741020</v>
      </c>
      <c r="G41" s="744" t="s">
        <v>772</v>
      </c>
      <c r="H41" s="744" t="s">
        <v>772</v>
      </c>
      <c r="I41" s="744">
        <v>729</v>
      </c>
      <c r="J41" s="744">
        <v>225307.8</v>
      </c>
      <c r="K41" s="744">
        <v>241161.27</v>
      </c>
      <c r="M41" t="s">
        <v>1198</v>
      </c>
      <c r="N41" t="s">
        <v>774</v>
      </c>
      <c r="O41" s="735">
        <v>574</v>
      </c>
      <c r="P41" s="735">
        <v>4202.5</v>
      </c>
      <c r="Q41" s="735">
        <v>1366</v>
      </c>
    </row>
    <row r="42" spans="1:17" ht="15.75" x14ac:dyDescent="0.25">
      <c r="A42" s="744">
        <v>931421</v>
      </c>
      <c r="B42" s="744" t="s">
        <v>805</v>
      </c>
      <c r="E42" s="744" t="s">
        <v>2544</v>
      </c>
      <c r="F42" s="744">
        <v>741020</v>
      </c>
      <c r="G42" s="744" t="s">
        <v>772</v>
      </c>
      <c r="H42" s="744" t="s">
        <v>772</v>
      </c>
      <c r="I42" s="744">
        <v>0</v>
      </c>
      <c r="J42" s="744">
        <v>26024</v>
      </c>
      <c r="K42" s="744">
        <v>30020.65</v>
      </c>
      <c r="M42" t="s">
        <v>1198</v>
      </c>
      <c r="N42" t="s">
        <v>795</v>
      </c>
      <c r="O42" s="735">
        <v>135404</v>
      </c>
      <c r="P42" s="735">
        <v>113370</v>
      </c>
      <c r="Q42" s="735">
        <v>87050</v>
      </c>
    </row>
    <row r="43" spans="1:17" ht="15.75" x14ac:dyDescent="0.25">
      <c r="A43" s="744">
        <v>931750</v>
      </c>
      <c r="B43" s="744" t="s">
        <v>798</v>
      </c>
      <c r="E43" s="744" t="s">
        <v>1203</v>
      </c>
      <c r="F43" s="744">
        <v>741020</v>
      </c>
      <c r="G43" s="744" t="s">
        <v>772</v>
      </c>
      <c r="H43" s="744" t="s">
        <v>772</v>
      </c>
      <c r="I43" s="744">
        <v>356959</v>
      </c>
      <c r="J43" s="744">
        <v>288946</v>
      </c>
      <c r="K43" s="744">
        <v>319551.01</v>
      </c>
      <c r="M43" t="s">
        <v>1198</v>
      </c>
      <c r="N43" t="s">
        <v>751</v>
      </c>
      <c r="O43" s="735">
        <v>3118.5699999999997</v>
      </c>
      <c r="P43" s="735">
        <v>2728.0699999999997</v>
      </c>
      <c r="Q43" s="735">
        <v>1046.51</v>
      </c>
    </row>
    <row r="44" spans="1:17" ht="15.75" x14ac:dyDescent="0.25">
      <c r="A44" s="744">
        <v>931119</v>
      </c>
      <c r="B44" s="744" t="s">
        <v>907</v>
      </c>
      <c r="C44" s="744" t="s">
        <v>2671</v>
      </c>
      <c r="D44" s="744" t="s">
        <v>2672</v>
      </c>
      <c r="E44" s="744" t="s">
        <v>781</v>
      </c>
      <c r="F44" s="744">
        <v>741080</v>
      </c>
      <c r="G44" s="744" t="s">
        <v>783</v>
      </c>
      <c r="H44" s="744" t="s">
        <v>751</v>
      </c>
      <c r="I44" s="744">
        <v>1</v>
      </c>
      <c r="J44" s="744">
        <v>0</v>
      </c>
      <c r="K44" s="744">
        <v>0</v>
      </c>
      <c r="M44" t="s">
        <v>1198</v>
      </c>
      <c r="N44" t="s">
        <v>2697</v>
      </c>
      <c r="O44" s="735">
        <v>18035</v>
      </c>
      <c r="P44" s="735">
        <v>19541</v>
      </c>
      <c r="Q44" s="735">
        <v>18409</v>
      </c>
    </row>
    <row r="45" spans="1:17" ht="15.75" x14ac:dyDescent="0.25">
      <c r="A45" s="744">
        <v>931183</v>
      </c>
      <c r="B45" s="744" t="s">
        <v>918</v>
      </c>
      <c r="E45" s="744" t="s">
        <v>1235</v>
      </c>
      <c r="F45" s="744">
        <v>741080</v>
      </c>
      <c r="G45" s="744" t="s">
        <v>783</v>
      </c>
      <c r="H45" s="744" t="s">
        <v>751</v>
      </c>
      <c r="I45" s="744">
        <v>0</v>
      </c>
      <c r="J45" s="744">
        <v>400</v>
      </c>
      <c r="K45" s="744">
        <v>3200</v>
      </c>
      <c r="M45" t="s">
        <v>1203</v>
      </c>
      <c r="N45" t="s">
        <v>772</v>
      </c>
      <c r="O45" s="735">
        <v>356959</v>
      </c>
      <c r="P45" s="735">
        <v>288946</v>
      </c>
      <c r="Q45" s="735">
        <v>319551.01</v>
      </c>
    </row>
    <row r="46" spans="1:17" ht="15.75" x14ac:dyDescent="0.25">
      <c r="A46" s="744">
        <v>931183</v>
      </c>
      <c r="B46" s="744" t="s">
        <v>918</v>
      </c>
      <c r="C46" s="744" t="s">
        <v>2668</v>
      </c>
      <c r="D46" s="744" t="s">
        <v>2669</v>
      </c>
      <c r="E46" s="744" t="s">
        <v>1235</v>
      </c>
      <c r="F46" s="744">
        <v>741080</v>
      </c>
      <c r="G46" s="744" t="s">
        <v>783</v>
      </c>
      <c r="H46" s="744" t="s">
        <v>751</v>
      </c>
      <c r="I46" s="744">
        <v>200</v>
      </c>
      <c r="J46" s="744">
        <v>0</v>
      </c>
      <c r="K46" s="744">
        <v>0</v>
      </c>
      <c r="M46" t="s">
        <v>1203</v>
      </c>
      <c r="N46" t="s">
        <v>785</v>
      </c>
      <c r="O46" s="735">
        <v>1484417</v>
      </c>
      <c r="P46" s="735">
        <v>1804599</v>
      </c>
      <c r="Q46" s="735">
        <v>1630151.66</v>
      </c>
    </row>
    <row r="47" spans="1:17" ht="15.75" x14ac:dyDescent="0.25">
      <c r="A47" s="744">
        <v>931400</v>
      </c>
      <c r="B47" s="744" t="s">
        <v>804</v>
      </c>
      <c r="C47" s="744" t="s">
        <v>2679</v>
      </c>
      <c r="D47" s="744" t="s">
        <v>790</v>
      </c>
      <c r="E47" s="744" t="s">
        <v>2542</v>
      </c>
      <c r="F47" s="744">
        <v>741080</v>
      </c>
      <c r="G47" s="744" t="s">
        <v>783</v>
      </c>
      <c r="H47" s="744" t="s">
        <v>751</v>
      </c>
      <c r="I47" s="744">
        <v>200</v>
      </c>
      <c r="J47" s="744">
        <v>0</v>
      </c>
      <c r="K47" s="744">
        <v>0</v>
      </c>
      <c r="M47" t="s">
        <v>1203</v>
      </c>
      <c r="N47" t="s">
        <v>774</v>
      </c>
      <c r="O47" s="735">
        <v>43854</v>
      </c>
      <c r="P47" s="735">
        <v>66139</v>
      </c>
      <c r="Q47" s="735">
        <v>60669.98</v>
      </c>
    </row>
    <row r="48" spans="1:17" ht="15.75" x14ac:dyDescent="0.25">
      <c r="A48" s="744">
        <v>931402</v>
      </c>
      <c r="B48" s="744" t="s">
        <v>782</v>
      </c>
      <c r="E48" s="744" t="s">
        <v>2601</v>
      </c>
      <c r="F48" s="744">
        <v>741080</v>
      </c>
      <c r="G48" s="744" t="s">
        <v>783</v>
      </c>
      <c r="H48" s="744" t="s">
        <v>751</v>
      </c>
      <c r="I48" s="744">
        <v>0</v>
      </c>
      <c r="J48" s="744">
        <v>600</v>
      </c>
      <c r="K48" s="744">
        <v>0</v>
      </c>
      <c r="M48" t="s">
        <v>1203</v>
      </c>
      <c r="N48" t="s">
        <v>795</v>
      </c>
      <c r="O48" s="735">
        <v>410148</v>
      </c>
      <c r="P48" s="735">
        <v>315224</v>
      </c>
      <c r="Q48" s="735">
        <v>230417</v>
      </c>
    </row>
    <row r="49" spans="1:17" ht="15.75" x14ac:dyDescent="0.25">
      <c r="A49" s="744">
        <v>931403</v>
      </c>
      <c r="B49" s="744" t="s">
        <v>790</v>
      </c>
      <c r="E49" s="744" t="s">
        <v>2542</v>
      </c>
      <c r="F49" s="744">
        <v>741080</v>
      </c>
      <c r="G49" s="744" t="s">
        <v>783</v>
      </c>
      <c r="H49" s="744" t="s">
        <v>751</v>
      </c>
      <c r="I49" s="744">
        <v>0</v>
      </c>
      <c r="J49" s="744">
        <v>600</v>
      </c>
      <c r="K49" s="744">
        <v>0</v>
      </c>
      <c r="M49" t="s">
        <v>1203</v>
      </c>
      <c r="N49" t="s">
        <v>751</v>
      </c>
      <c r="O49" s="735">
        <v>104884.73</v>
      </c>
      <c r="P49" s="735">
        <v>69837.33</v>
      </c>
      <c r="Q49" s="735">
        <v>153467.01</v>
      </c>
    </row>
    <row r="50" spans="1:17" ht="15.75" x14ac:dyDescent="0.25">
      <c r="A50" s="744">
        <v>931405</v>
      </c>
      <c r="B50" s="744" t="s">
        <v>794</v>
      </c>
      <c r="E50" s="744" t="s">
        <v>1198</v>
      </c>
      <c r="F50" s="744">
        <v>741080</v>
      </c>
      <c r="G50" s="744" t="s">
        <v>783</v>
      </c>
      <c r="H50" s="744" t="s">
        <v>751</v>
      </c>
      <c r="I50" s="744">
        <v>0</v>
      </c>
      <c r="J50" s="744">
        <v>500</v>
      </c>
      <c r="K50" s="744">
        <v>0</v>
      </c>
      <c r="M50" t="s">
        <v>803</v>
      </c>
      <c r="N50" t="s">
        <v>772</v>
      </c>
      <c r="O50" s="735">
        <v>0</v>
      </c>
      <c r="P50" s="735">
        <v>0</v>
      </c>
      <c r="Q50" s="735">
        <v>86</v>
      </c>
    </row>
    <row r="51" spans="1:17" ht="15.75" x14ac:dyDescent="0.25">
      <c r="A51" s="744">
        <v>931406</v>
      </c>
      <c r="B51" s="744" t="s">
        <v>803</v>
      </c>
      <c r="E51" s="744" t="s">
        <v>803</v>
      </c>
      <c r="F51" s="744">
        <v>741080</v>
      </c>
      <c r="G51" s="744" t="s">
        <v>783</v>
      </c>
      <c r="H51" s="744" t="s">
        <v>751</v>
      </c>
      <c r="I51" s="744">
        <v>0</v>
      </c>
      <c r="J51" s="744">
        <v>200</v>
      </c>
      <c r="K51" s="744">
        <v>0</v>
      </c>
      <c r="M51" t="s">
        <v>803</v>
      </c>
      <c r="N51" t="s">
        <v>785</v>
      </c>
      <c r="O51" s="735">
        <v>2896</v>
      </c>
      <c r="P51" s="735">
        <v>47872</v>
      </c>
      <c r="Q51" s="735">
        <v>43287</v>
      </c>
    </row>
    <row r="52" spans="1:17" ht="15.75" x14ac:dyDescent="0.25">
      <c r="A52" s="744">
        <v>931409</v>
      </c>
      <c r="B52" s="744" t="s">
        <v>808</v>
      </c>
      <c r="E52" s="744" t="s">
        <v>1219</v>
      </c>
      <c r="F52" s="744">
        <v>741080</v>
      </c>
      <c r="G52" s="744" t="s">
        <v>783</v>
      </c>
      <c r="H52" s="744" t="s">
        <v>751</v>
      </c>
      <c r="I52" s="744">
        <v>0</v>
      </c>
      <c r="J52" s="744">
        <v>1400</v>
      </c>
      <c r="K52" s="744">
        <v>0</v>
      </c>
      <c r="M52" t="s">
        <v>803</v>
      </c>
      <c r="N52" t="s">
        <v>751</v>
      </c>
      <c r="O52" s="735">
        <v>0</v>
      </c>
      <c r="P52" s="735">
        <v>5456</v>
      </c>
      <c r="Q52" s="735">
        <v>1830</v>
      </c>
    </row>
    <row r="53" spans="1:17" ht="15.75" x14ac:dyDescent="0.25">
      <c r="A53" s="744">
        <v>931750</v>
      </c>
      <c r="B53" s="744" t="s">
        <v>798</v>
      </c>
      <c r="E53" s="744" t="s">
        <v>1203</v>
      </c>
      <c r="F53" s="744">
        <v>741080</v>
      </c>
      <c r="G53" s="744" t="s">
        <v>783</v>
      </c>
      <c r="H53" s="744" t="s">
        <v>751</v>
      </c>
      <c r="I53" s="744">
        <v>0</v>
      </c>
      <c r="J53" s="744">
        <v>1400</v>
      </c>
      <c r="K53" s="744">
        <v>-300</v>
      </c>
      <c r="M53" t="s">
        <v>803</v>
      </c>
      <c r="N53" t="s">
        <v>2697</v>
      </c>
      <c r="O53" s="735">
        <v>0</v>
      </c>
      <c r="P53" s="735">
        <v>0</v>
      </c>
      <c r="Q53" s="735">
        <v>17</v>
      </c>
    </row>
    <row r="54" spans="1:17" ht="15.75" x14ac:dyDescent="0.25">
      <c r="A54" s="744">
        <v>931205</v>
      </c>
      <c r="B54" s="744" t="s">
        <v>864</v>
      </c>
      <c r="E54" s="744" t="s">
        <v>1235</v>
      </c>
      <c r="F54" s="744">
        <v>741320</v>
      </c>
      <c r="G54" s="744" t="s">
        <v>773</v>
      </c>
      <c r="H54" s="744" t="s">
        <v>751</v>
      </c>
      <c r="I54" s="744">
        <v>0</v>
      </c>
      <c r="J54" s="744">
        <v>0</v>
      </c>
      <c r="K54" s="744">
        <v>2700</v>
      </c>
      <c r="M54" t="s">
        <v>2544</v>
      </c>
      <c r="N54" t="s">
        <v>772</v>
      </c>
      <c r="O54" s="735">
        <v>42945</v>
      </c>
      <c r="P54" s="735">
        <v>26024</v>
      </c>
      <c r="Q54" s="735">
        <v>30020.65</v>
      </c>
    </row>
    <row r="55" spans="1:17" ht="15.75" x14ac:dyDescent="0.25">
      <c r="A55" s="744">
        <v>931302</v>
      </c>
      <c r="B55" s="744" t="s">
        <v>771</v>
      </c>
      <c r="E55" s="744" t="s">
        <v>2665</v>
      </c>
      <c r="F55" s="744">
        <v>741320</v>
      </c>
      <c r="G55" s="744" t="s">
        <v>773</v>
      </c>
      <c r="H55" s="744" t="s">
        <v>751</v>
      </c>
      <c r="I55" s="744">
        <v>0</v>
      </c>
      <c r="J55" s="744">
        <v>300</v>
      </c>
      <c r="K55" s="744">
        <v>0</v>
      </c>
      <c r="M55" t="s">
        <v>2544</v>
      </c>
      <c r="N55" t="s">
        <v>785</v>
      </c>
      <c r="O55" s="735">
        <v>283403.5</v>
      </c>
      <c r="P55" s="735">
        <v>327942.67</v>
      </c>
      <c r="Q55" s="735">
        <v>208596.91</v>
      </c>
    </row>
    <row r="56" spans="1:17" ht="15.75" x14ac:dyDescent="0.25">
      <c r="A56" s="744">
        <v>931303</v>
      </c>
      <c r="B56" s="744" t="s">
        <v>791</v>
      </c>
      <c r="E56" s="744" t="s">
        <v>2675</v>
      </c>
      <c r="F56" s="744">
        <v>741320</v>
      </c>
      <c r="G56" s="744" t="s">
        <v>773</v>
      </c>
      <c r="H56" s="744" t="s">
        <v>751</v>
      </c>
      <c r="I56" s="744">
        <v>0</v>
      </c>
      <c r="J56" s="744">
        <v>2147</v>
      </c>
      <c r="K56" s="744">
        <v>0</v>
      </c>
      <c r="M56" t="s">
        <v>2544</v>
      </c>
      <c r="N56" t="s">
        <v>774</v>
      </c>
      <c r="O56" s="735">
        <v>9646</v>
      </c>
      <c r="P56" s="735">
        <v>5590</v>
      </c>
      <c r="Q56" s="735">
        <v>3446</v>
      </c>
    </row>
    <row r="57" spans="1:17" ht="15.75" x14ac:dyDescent="0.25">
      <c r="A57" s="744">
        <v>931405</v>
      </c>
      <c r="B57" s="744" t="s">
        <v>794</v>
      </c>
      <c r="E57" s="744" t="s">
        <v>1198</v>
      </c>
      <c r="F57" s="744">
        <v>741320</v>
      </c>
      <c r="G57" s="744" t="s">
        <v>773</v>
      </c>
      <c r="H57" s="744" t="s">
        <v>751</v>
      </c>
      <c r="I57" s="744">
        <v>0</v>
      </c>
      <c r="J57" s="744">
        <v>250</v>
      </c>
      <c r="K57" s="744">
        <v>0</v>
      </c>
      <c r="M57" t="s">
        <v>2544</v>
      </c>
      <c r="N57" t="s">
        <v>751</v>
      </c>
      <c r="O57" s="735">
        <v>163695.76</v>
      </c>
      <c r="P57" s="735">
        <v>151318.07999999999</v>
      </c>
      <c r="Q57" s="735">
        <v>131117.56</v>
      </c>
    </row>
    <row r="58" spans="1:17" ht="15.75" x14ac:dyDescent="0.25">
      <c r="A58" s="744">
        <v>931302</v>
      </c>
      <c r="B58" s="744" t="s">
        <v>771</v>
      </c>
      <c r="E58" s="744" t="s">
        <v>2665</v>
      </c>
      <c r="F58" s="744">
        <v>741360</v>
      </c>
      <c r="G58" s="744" t="s">
        <v>770</v>
      </c>
      <c r="H58" s="744" t="s">
        <v>751</v>
      </c>
      <c r="I58" s="744">
        <v>0</v>
      </c>
      <c r="J58" s="744">
        <v>0</v>
      </c>
      <c r="K58" s="744">
        <v>3</v>
      </c>
      <c r="M58" t="s">
        <v>2544</v>
      </c>
      <c r="N58" t="s">
        <v>789</v>
      </c>
      <c r="O58" s="735">
        <v>27600</v>
      </c>
      <c r="P58" s="735">
        <v>26957</v>
      </c>
      <c r="Q58" s="735">
        <v>7080</v>
      </c>
    </row>
    <row r="59" spans="1:17" ht="15.75" x14ac:dyDescent="0.25">
      <c r="A59" s="744">
        <v>931400</v>
      </c>
      <c r="B59" s="744" t="s">
        <v>804</v>
      </c>
      <c r="F59" s="744">
        <v>741360</v>
      </c>
      <c r="G59" s="744" t="s">
        <v>770</v>
      </c>
      <c r="H59" s="744" t="s">
        <v>751</v>
      </c>
      <c r="I59" s="744">
        <v>0</v>
      </c>
      <c r="J59" s="744">
        <v>45933.18</v>
      </c>
      <c r="K59" s="744">
        <v>45124.62</v>
      </c>
      <c r="M59" t="s">
        <v>2544</v>
      </c>
      <c r="N59" t="s">
        <v>2697</v>
      </c>
      <c r="O59" s="735">
        <v>8539</v>
      </c>
      <c r="P59" s="735">
        <v>7076</v>
      </c>
      <c r="Q59" s="735">
        <v>5974</v>
      </c>
    </row>
    <row r="60" spans="1:17" ht="15.75" x14ac:dyDescent="0.25">
      <c r="A60" s="744">
        <v>931400</v>
      </c>
      <c r="B60" s="744" t="s">
        <v>804</v>
      </c>
      <c r="C60" s="744" t="s">
        <v>2701</v>
      </c>
      <c r="D60" s="744" t="s">
        <v>2702</v>
      </c>
      <c r="E60" s="744" t="s">
        <v>2544</v>
      </c>
      <c r="F60" s="744">
        <v>741360</v>
      </c>
      <c r="G60" s="744" t="s">
        <v>770</v>
      </c>
      <c r="H60" s="744" t="s">
        <v>751</v>
      </c>
      <c r="I60" s="744">
        <v>57773.3</v>
      </c>
      <c r="J60" s="744">
        <v>0</v>
      </c>
      <c r="K60" s="744">
        <v>0</v>
      </c>
      <c r="M60" t="s">
        <v>111</v>
      </c>
      <c r="N60" t="s">
        <v>772</v>
      </c>
      <c r="O60" s="735">
        <v>4336</v>
      </c>
      <c r="P60" s="735">
        <v>1195</v>
      </c>
      <c r="Q60" s="735">
        <v>2137</v>
      </c>
    </row>
    <row r="61" spans="1:17" ht="15.75" x14ac:dyDescent="0.25">
      <c r="A61" s="744">
        <v>931400</v>
      </c>
      <c r="B61" s="744" t="s">
        <v>804</v>
      </c>
      <c r="C61" s="744" t="s">
        <v>2703</v>
      </c>
      <c r="D61" s="744" t="s">
        <v>2704</v>
      </c>
      <c r="E61" s="744" t="s">
        <v>2544</v>
      </c>
      <c r="F61" s="744">
        <v>741360</v>
      </c>
      <c r="G61" s="744" t="s">
        <v>770</v>
      </c>
      <c r="H61" s="744" t="s">
        <v>751</v>
      </c>
      <c r="I61" s="744">
        <v>90134.46</v>
      </c>
      <c r="J61" s="744">
        <v>0</v>
      </c>
      <c r="K61" s="744">
        <v>0</v>
      </c>
      <c r="M61" t="s">
        <v>111</v>
      </c>
      <c r="N61" t="s">
        <v>785</v>
      </c>
      <c r="O61" s="735">
        <v>4683</v>
      </c>
      <c r="P61" s="735">
        <v>2345.25</v>
      </c>
      <c r="Q61" s="735">
        <v>4443.5</v>
      </c>
    </row>
    <row r="62" spans="1:17" ht="15.75" x14ac:dyDescent="0.25">
      <c r="A62" s="744">
        <v>931400</v>
      </c>
      <c r="B62" s="744" t="s">
        <v>804</v>
      </c>
      <c r="C62" s="744" t="s">
        <v>2676</v>
      </c>
      <c r="D62" s="744" t="s">
        <v>805</v>
      </c>
      <c r="E62" s="744" t="s">
        <v>2544</v>
      </c>
      <c r="F62" s="744">
        <v>741360</v>
      </c>
      <c r="G62" s="744" t="s">
        <v>770</v>
      </c>
      <c r="H62" s="744" t="s">
        <v>751</v>
      </c>
      <c r="I62" s="744">
        <v>15474</v>
      </c>
      <c r="J62" s="744">
        <v>-15474</v>
      </c>
      <c r="K62" s="744">
        <v>0</v>
      </c>
      <c r="M62" t="s">
        <v>111</v>
      </c>
      <c r="N62" t="s">
        <v>751</v>
      </c>
      <c r="O62" s="735">
        <v>106.25</v>
      </c>
      <c r="P62" s="735">
        <v>-34</v>
      </c>
      <c r="Q62" s="735">
        <v>14.25</v>
      </c>
    </row>
    <row r="63" spans="1:17" ht="15.75" x14ac:dyDescent="0.25">
      <c r="A63" s="744">
        <v>931400</v>
      </c>
      <c r="B63" s="744" t="s">
        <v>804</v>
      </c>
      <c r="C63" s="744" t="s">
        <v>2705</v>
      </c>
      <c r="D63" s="744" t="s">
        <v>2706</v>
      </c>
      <c r="F63" s="744">
        <v>741360</v>
      </c>
      <c r="G63" s="744" t="s">
        <v>770</v>
      </c>
      <c r="H63" s="744" t="s">
        <v>751</v>
      </c>
      <c r="I63" s="744">
        <v>11250</v>
      </c>
      <c r="J63" s="744">
        <v>0</v>
      </c>
      <c r="K63" s="744">
        <v>0</v>
      </c>
      <c r="M63" t="s">
        <v>111</v>
      </c>
      <c r="N63" t="s">
        <v>2697</v>
      </c>
      <c r="O63" s="735">
        <v>56</v>
      </c>
      <c r="P63" s="735">
        <v>32</v>
      </c>
      <c r="Q63" s="735">
        <v>16</v>
      </c>
    </row>
    <row r="64" spans="1:17" ht="15.75" x14ac:dyDescent="0.25">
      <c r="A64" s="744">
        <v>931400</v>
      </c>
      <c r="B64" s="744" t="s">
        <v>804</v>
      </c>
      <c r="C64" s="744" t="s">
        <v>2683</v>
      </c>
      <c r="D64" s="744" t="s">
        <v>808</v>
      </c>
      <c r="E64" s="744" t="s">
        <v>1219</v>
      </c>
      <c r="F64" s="744">
        <v>741360</v>
      </c>
      <c r="G64" s="744" t="s">
        <v>770</v>
      </c>
      <c r="H64" s="744" t="s">
        <v>751</v>
      </c>
      <c r="I64" s="744">
        <v>31247.22</v>
      </c>
      <c r="J64" s="744">
        <v>-8077</v>
      </c>
      <c r="K64" s="744">
        <v>0</v>
      </c>
      <c r="M64" t="s">
        <v>1219</v>
      </c>
      <c r="N64" t="s">
        <v>772</v>
      </c>
      <c r="O64" s="735">
        <v>149833.07</v>
      </c>
      <c r="P64" s="735">
        <v>225307.8</v>
      </c>
      <c r="Q64" s="735">
        <v>241161.27</v>
      </c>
    </row>
    <row r="65" spans="1:17" ht="15.75" x14ac:dyDescent="0.25">
      <c r="A65" s="744">
        <v>931409</v>
      </c>
      <c r="B65" s="744" t="s">
        <v>808</v>
      </c>
      <c r="E65" s="744" t="s">
        <v>1219</v>
      </c>
      <c r="F65" s="744">
        <v>741360</v>
      </c>
      <c r="G65" s="744" t="s">
        <v>770</v>
      </c>
      <c r="H65" s="744" t="s">
        <v>751</v>
      </c>
      <c r="I65" s="744">
        <v>0</v>
      </c>
      <c r="J65" s="744">
        <v>44910.21</v>
      </c>
      <c r="K65" s="744">
        <v>32732.43</v>
      </c>
      <c r="M65" t="s">
        <v>1219</v>
      </c>
      <c r="N65" t="s">
        <v>785</v>
      </c>
      <c r="O65" s="735">
        <v>1296295.75</v>
      </c>
      <c r="P65" s="735">
        <v>1485615.9</v>
      </c>
      <c r="Q65" s="735">
        <v>1414066.47</v>
      </c>
    </row>
    <row r="66" spans="1:17" ht="15.75" x14ac:dyDescent="0.25">
      <c r="A66" s="744">
        <v>931420</v>
      </c>
      <c r="B66" s="744" t="s">
        <v>767</v>
      </c>
      <c r="E66" s="744" t="s">
        <v>2544</v>
      </c>
      <c r="F66" s="744">
        <v>741360</v>
      </c>
      <c r="G66" s="744" t="s">
        <v>770</v>
      </c>
      <c r="H66" s="744" t="s">
        <v>751</v>
      </c>
      <c r="I66" s="744">
        <v>0</v>
      </c>
      <c r="J66" s="744">
        <v>166637.07999999999</v>
      </c>
      <c r="K66" s="744">
        <v>123613.69</v>
      </c>
      <c r="M66" t="s">
        <v>1219</v>
      </c>
      <c r="N66" t="s">
        <v>774</v>
      </c>
      <c r="O66" s="735">
        <v>6033.93</v>
      </c>
      <c r="P66" s="735">
        <v>11666</v>
      </c>
      <c r="Q66" s="735">
        <v>28284</v>
      </c>
    </row>
    <row r="67" spans="1:17" ht="15.75" x14ac:dyDescent="0.25">
      <c r="A67" s="744">
        <v>931750</v>
      </c>
      <c r="B67" s="744" t="s">
        <v>798</v>
      </c>
      <c r="E67" s="744" t="s">
        <v>1203</v>
      </c>
      <c r="F67" s="744">
        <v>741360</v>
      </c>
      <c r="G67" s="744" t="s">
        <v>770</v>
      </c>
      <c r="H67" s="744" t="s">
        <v>751</v>
      </c>
      <c r="I67" s="744">
        <v>102492.31</v>
      </c>
      <c r="J67" s="744">
        <v>87728.09</v>
      </c>
      <c r="K67" s="744">
        <v>83986.92</v>
      </c>
      <c r="M67" t="s">
        <v>1219</v>
      </c>
      <c r="N67" t="s">
        <v>795</v>
      </c>
      <c r="O67" s="735">
        <v>128761</v>
      </c>
      <c r="P67" s="735">
        <v>101204</v>
      </c>
      <c r="Q67" s="735">
        <v>96748</v>
      </c>
    </row>
    <row r="68" spans="1:17" ht="15.75" x14ac:dyDescent="0.25">
      <c r="A68" s="744">
        <v>931119</v>
      </c>
      <c r="B68" s="744" t="s">
        <v>907</v>
      </c>
      <c r="C68" s="744" t="s">
        <v>2707</v>
      </c>
      <c r="D68" s="744" t="s">
        <v>2708</v>
      </c>
      <c r="E68" s="744" t="s">
        <v>2675</v>
      </c>
      <c r="F68" s="744">
        <v>774810</v>
      </c>
      <c r="G68" s="744" t="s">
        <v>784</v>
      </c>
      <c r="H68" s="744" t="s">
        <v>751</v>
      </c>
      <c r="I68" s="744">
        <v>2000</v>
      </c>
      <c r="J68" s="744">
        <v>0</v>
      </c>
      <c r="K68" s="744">
        <v>0</v>
      </c>
      <c r="M68" t="s">
        <v>1219</v>
      </c>
      <c r="N68" t="s">
        <v>751</v>
      </c>
      <c r="O68" s="735">
        <v>31328.920000000002</v>
      </c>
      <c r="P68" s="735">
        <v>37489.909999999996</v>
      </c>
      <c r="Q68" s="735">
        <v>32822.53</v>
      </c>
    </row>
    <row r="69" spans="1:17" ht="15.75" x14ac:dyDescent="0.25">
      <c r="A69" s="744">
        <v>931171</v>
      </c>
      <c r="B69" s="744" t="s">
        <v>915</v>
      </c>
      <c r="E69" s="744" t="s">
        <v>2528</v>
      </c>
      <c r="F69" s="744">
        <v>774810</v>
      </c>
      <c r="G69" s="744" t="s">
        <v>784</v>
      </c>
      <c r="H69" s="744" t="s">
        <v>751</v>
      </c>
      <c r="I69" s="744">
        <v>0</v>
      </c>
      <c r="J69" s="744">
        <v>350</v>
      </c>
      <c r="K69" s="744">
        <v>0</v>
      </c>
      <c r="M69" t="s">
        <v>809</v>
      </c>
      <c r="N69" t="s">
        <v>751</v>
      </c>
      <c r="O69" s="735">
        <v>0</v>
      </c>
      <c r="P69" s="735">
        <v>0</v>
      </c>
      <c r="Q69" s="735">
        <v>1</v>
      </c>
    </row>
    <row r="70" spans="1:17" ht="15.75" x14ac:dyDescent="0.25">
      <c r="A70" s="744">
        <v>931173</v>
      </c>
      <c r="B70" s="744" t="s">
        <v>916</v>
      </c>
      <c r="E70" s="744" t="s">
        <v>2528</v>
      </c>
      <c r="F70" s="744">
        <v>774810</v>
      </c>
      <c r="G70" s="744" t="s">
        <v>784</v>
      </c>
      <c r="H70" s="744" t="s">
        <v>751</v>
      </c>
      <c r="I70" s="744">
        <v>0</v>
      </c>
      <c r="J70" s="744">
        <v>0</v>
      </c>
      <c r="K70" s="744">
        <v>385</v>
      </c>
      <c r="M70" t="s">
        <v>809</v>
      </c>
      <c r="N70" t="s">
        <v>780</v>
      </c>
      <c r="O70" s="735">
        <v>0</v>
      </c>
      <c r="P70" s="735">
        <v>0</v>
      </c>
      <c r="Q70" s="735">
        <v>123</v>
      </c>
    </row>
    <row r="71" spans="1:17" ht="15.75" x14ac:dyDescent="0.25">
      <c r="A71" s="744">
        <v>931303</v>
      </c>
      <c r="B71" s="744" t="s">
        <v>791</v>
      </c>
      <c r="E71" s="744" t="s">
        <v>2675</v>
      </c>
      <c r="F71" s="744">
        <v>774810</v>
      </c>
      <c r="G71" s="744" t="s">
        <v>784</v>
      </c>
      <c r="H71" s="744" t="s">
        <v>751</v>
      </c>
      <c r="I71" s="744">
        <v>0</v>
      </c>
      <c r="J71" s="744">
        <v>0</v>
      </c>
      <c r="K71" s="744">
        <v>8416</v>
      </c>
      <c r="M71" t="s">
        <v>2670</v>
      </c>
      <c r="N71" t="s">
        <v>772</v>
      </c>
      <c r="O71" s="735">
        <v>2961</v>
      </c>
      <c r="P71" s="735">
        <v>0</v>
      </c>
      <c r="Q71" s="735">
        <v>41852</v>
      </c>
    </row>
    <row r="72" spans="1:17" ht="15.75" x14ac:dyDescent="0.25">
      <c r="A72" s="744">
        <v>931306</v>
      </c>
      <c r="B72" s="744" t="s">
        <v>788</v>
      </c>
      <c r="E72" s="744" t="s">
        <v>788</v>
      </c>
      <c r="F72" s="744">
        <v>774810</v>
      </c>
      <c r="G72" s="744" t="s">
        <v>784</v>
      </c>
      <c r="H72" s="744" t="s">
        <v>751</v>
      </c>
      <c r="I72" s="744">
        <v>0</v>
      </c>
      <c r="J72" s="744">
        <v>350</v>
      </c>
      <c r="K72" s="744">
        <v>350</v>
      </c>
      <c r="M72" t="s">
        <v>2670</v>
      </c>
      <c r="N72" t="s">
        <v>774</v>
      </c>
      <c r="O72" s="735">
        <v>86572</v>
      </c>
      <c r="P72" s="735">
        <v>67565.899999999994</v>
      </c>
      <c r="Q72" s="735">
        <v>866</v>
      </c>
    </row>
    <row r="73" spans="1:17" ht="15.75" x14ac:dyDescent="0.25">
      <c r="A73" s="744">
        <v>931400</v>
      </c>
      <c r="B73" s="744" t="s">
        <v>804</v>
      </c>
      <c r="C73" s="744" t="s">
        <v>2679</v>
      </c>
      <c r="D73" s="744" t="s">
        <v>790</v>
      </c>
      <c r="E73" s="744" t="s">
        <v>2542</v>
      </c>
      <c r="F73" s="744">
        <v>774810</v>
      </c>
      <c r="G73" s="744" t="s">
        <v>784</v>
      </c>
      <c r="H73" s="744" t="s">
        <v>751</v>
      </c>
      <c r="I73" s="744">
        <v>90</v>
      </c>
      <c r="J73" s="744">
        <v>0</v>
      </c>
      <c r="K73" s="744">
        <v>0</v>
      </c>
      <c r="M73" t="s">
        <v>2670</v>
      </c>
      <c r="N73" t="s">
        <v>751</v>
      </c>
      <c r="O73" s="735">
        <v>0</v>
      </c>
      <c r="P73" s="735">
        <v>3</v>
      </c>
      <c r="Q73" s="735">
        <v>10978.15</v>
      </c>
    </row>
    <row r="74" spans="1:17" ht="15.75" x14ac:dyDescent="0.25">
      <c r="A74" s="744">
        <v>931400</v>
      </c>
      <c r="B74" s="744" t="s">
        <v>804</v>
      </c>
      <c r="C74" s="744" t="s">
        <v>2680</v>
      </c>
      <c r="D74" s="744" t="s">
        <v>794</v>
      </c>
      <c r="E74" s="744" t="s">
        <v>1198</v>
      </c>
      <c r="F74" s="744">
        <v>774810</v>
      </c>
      <c r="G74" s="744" t="s">
        <v>784</v>
      </c>
      <c r="H74" s="744" t="s">
        <v>751</v>
      </c>
      <c r="I74" s="744">
        <v>1800</v>
      </c>
      <c r="J74" s="744">
        <v>0</v>
      </c>
      <c r="K74" s="744">
        <v>0</v>
      </c>
      <c r="M74" t="s">
        <v>2670</v>
      </c>
      <c r="N74" t="s">
        <v>780</v>
      </c>
      <c r="O74" s="735">
        <v>1248</v>
      </c>
      <c r="P74" s="735">
        <v>11962</v>
      </c>
      <c r="Q74" s="735">
        <v>22548</v>
      </c>
    </row>
    <row r="75" spans="1:17" ht="15.75" x14ac:dyDescent="0.25">
      <c r="A75" s="744">
        <v>931402</v>
      </c>
      <c r="B75" s="744" t="s">
        <v>782</v>
      </c>
      <c r="E75" s="744" t="s">
        <v>2601</v>
      </c>
      <c r="F75" s="744">
        <v>774810</v>
      </c>
      <c r="G75" s="744" t="s">
        <v>784</v>
      </c>
      <c r="H75" s="744" t="s">
        <v>751</v>
      </c>
      <c r="I75" s="744">
        <v>0</v>
      </c>
      <c r="J75" s="744">
        <v>280</v>
      </c>
      <c r="K75" s="744">
        <v>0</v>
      </c>
      <c r="M75" t="s">
        <v>2670</v>
      </c>
      <c r="N75" t="s">
        <v>2697</v>
      </c>
      <c r="O75" s="735">
        <v>0</v>
      </c>
      <c r="P75" s="735">
        <v>0</v>
      </c>
      <c r="Q75" s="735">
        <v>6</v>
      </c>
    </row>
    <row r="76" spans="1:17" ht="15.75" x14ac:dyDescent="0.25">
      <c r="A76" s="744">
        <v>931406</v>
      </c>
      <c r="B76" s="744" t="s">
        <v>803</v>
      </c>
      <c r="E76" s="744" t="s">
        <v>803</v>
      </c>
      <c r="F76" s="744">
        <v>774810</v>
      </c>
      <c r="G76" s="744" t="s">
        <v>784</v>
      </c>
      <c r="H76" s="744" t="s">
        <v>751</v>
      </c>
      <c r="I76" s="744">
        <v>0</v>
      </c>
      <c r="J76" s="744">
        <v>5256</v>
      </c>
      <c r="K76" s="744">
        <v>1830</v>
      </c>
      <c r="M76" t="s">
        <v>1863</v>
      </c>
      <c r="N76" t="s">
        <v>772</v>
      </c>
      <c r="O76" s="735">
        <v>39658.5</v>
      </c>
      <c r="P76" s="735">
        <v>25832</v>
      </c>
      <c r="Q76" s="735">
        <v>1134</v>
      </c>
    </row>
    <row r="77" spans="1:17" ht="15.75" x14ac:dyDescent="0.25">
      <c r="A77" s="744">
        <v>931400</v>
      </c>
      <c r="B77" s="744" t="s">
        <v>804</v>
      </c>
      <c r="F77" s="744">
        <v>776700</v>
      </c>
      <c r="G77" s="744" t="s">
        <v>785</v>
      </c>
      <c r="H77" s="744" t="s">
        <v>785</v>
      </c>
      <c r="I77" s="744">
        <v>8415.7000000000007</v>
      </c>
      <c r="J77" s="744">
        <v>0</v>
      </c>
      <c r="K77" s="744">
        <v>0</v>
      </c>
      <c r="M77" t="s">
        <v>1863</v>
      </c>
      <c r="N77" t="s">
        <v>785</v>
      </c>
      <c r="O77" s="735">
        <v>8415.7000000000007</v>
      </c>
      <c r="P77" s="735">
        <v>0</v>
      </c>
      <c r="Q77" s="735">
        <v>0</v>
      </c>
    </row>
    <row r="78" spans="1:17" ht="15.75" x14ac:dyDescent="0.25">
      <c r="A78" s="744">
        <v>931400</v>
      </c>
      <c r="B78" s="744" t="s">
        <v>804</v>
      </c>
      <c r="C78" s="744" t="s">
        <v>2676</v>
      </c>
      <c r="D78" s="744" t="s">
        <v>805</v>
      </c>
      <c r="E78" s="744" t="s">
        <v>2544</v>
      </c>
      <c r="F78" s="744">
        <v>776700</v>
      </c>
      <c r="G78" s="744" t="s">
        <v>785</v>
      </c>
      <c r="H78" s="744" t="s">
        <v>785</v>
      </c>
      <c r="I78" s="744">
        <v>283403.5</v>
      </c>
      <c r="J78" s="744">
        <v>0</v>
      </c>
      <c r="K78" s="744">
        <v>0</v>
      </c>
      <c r="M78" t="s">
        <v>1863</v>
      </c>
      <c r="N78" t="s">
        <v>774</v>
      </c>
      <c r="O78" s="735">
        <v>7</v>
      </c>
      <c r="P78" s="735">
        <v>0</v>
      </c>
      <c r="Q78" s="735">
        <v>0</v>
      </c>
    </row>
    <row r="79" spans="1:17" ht="15.75" x14ac:dyDescent="0.25">
      <c r="A79" s="744">
        <v>931400</v>
      </c>
      <c r="B79" s="744" t="s">
        <v>804</v>
      </c>
      <c r="C79" s="744" t="s">
        <v>2677</v>
      </c>
      <c r="D79" s="744" t="s">
        <v>2678</v>
      </c>
      <c r="E79" s="744" t="s">
        <v>803</v>
      </c>
      <c r="F79" s="744">
        <v>776700</v>
      </c>
      <c r="G79" s="744" t="s">
        <v>785</v>
      </c>
      <c r="H79" s="744" t="s">
        <v>785</v>
      </c>
      <c r="I79" s="744">
        <v>2896</v>
      </c>
      <c r="J79" s="744">
        <v>0</v>
      </c>
      <c r="K79" s="744">
        <v>0</v>
      </c>
      <c r="M79" t="s">
        <v>1863</v>
      </c>
      <c r="N79" t="s">
        <v>795</v>
      </c>
      <c r="O79" s="735">
        <v>300</v>
      </c>
      <c r="P79" s="735">
        <v>600</v>
      </c>
      <c r="Q79" s="735">
        <v>890</v>
      </c>
    </row>
    <row r="80" spans="1:17" ht="15.75" x14ac:dyDescent="0.25">
      <c r="A80" s="744">
        <v>931400</v>
      </c>
      <c r="B80" s="744" t="s">
        <v>804</v>
      </c>
      <c r="C80" s="744" t="s">
        <v>2679</v>
      </c>
      <c r="D80" s="744" t="s">
        <v>790</v>
      </c>
      <c r="E80" s="744" t="s">
        <v>2542</v>
      </c>
      <c r="F80" s="744">
        <v>776700</v>
      </c>
      <c r="G80" s="744" t="s">
        <v>785</v>
      </c>
      <c r="H80" s="744" t="s">
        <v>785</v>
      </c>
      <c r="I80" s="744">
        <v>265880.90999999997</v>
      </c>
      <c r="J80" s="744">
        <v>0</v>
      </c>
      <c r="K80" s="744">
        <v>0</v>
      </c>
      <c r="M80" t="s">
        <v>1863</v>
      </c>
      <c r="N80" t="s">
        <v>751</v>
      </c>
      <c r="O80" s="735">
        <v>361061</v>
      </c>
      <c r="P80" s="735">
        <v>409065.19</v>
      </c>
      <c r="Q80" s="735">
        <v>369327.74</v>
      </c>
    </row>
    <row r="81" spans="1:17" ht="15.75" x14ac:dyDescent="0.25">
      <c r="A81" s="744">
        <v>931400</v>
      </c>
      <c r="B81" s="744" t="s">
        <v>804</v>
      </c>
      <c r="C81" s="744" t="s">
        <v>2680</v>
      </c>
      <c r="D81" s="744" t="s">
        <v>794</v>
      </c>
      <c r="E81" s="744" t="s">
        <v>1198</v>
      </c>
      <c r="F81" s="744">
        <v>776700</v>
      </c>
      <c r="G81" s="744" t="s">
        <v>785</v>
      </c>
      <c r="H81" s="744" t="s">
        <v>785</v>
      </c>
      <c r="I81" s="744">
        <v>201197.25</v>
      </c>
      <c r="J81" s="744">
        <v>0</v>
      </c>
      <c r="K81" s="744">
        <v>0</v>
      </c>
      <c r="M81" t="s">
        <v>1863</v>
      </c>
      <c r="N81" t="s">
        <v>789</v>
      </c>
      <c r="O81" s="735">
        <v>20</v>
      </c>
      <c r="P81" s="735">
        <v>0</v>
      </c>
      <c r="Q81" s="735">
        <v>1850.66</v>
      </c>
    </row>
    <row r="82" spans="1:17" ht="15.75" x14ac:dyDescent="0.25">
      <c r="A82" s="744">
        <v>931400</v>
      </c>
      <c r="B82" s="744" t="s">
        <v>804</v>
      </c>
      <c r="C82" s="744" t="s">
        <v>2681</v>
      </c>
      <c r="D82" s="744" t="s">
        <v>782</v>
      </c>
      <c r="E82" s="744" t="s">
        <v>2601</v>
      </c>
      <c r="F82" s="744">
        <v>776700</v>
      </c>
      <c r="G82" s="744" t="s">
        <v>785</v>
      </c>
      <c r="H82" s="744" t="s">
        <v>785</v>
      </c>
      <c r="I82" s="744">
        <v>317355.76</v>
      </c>
      <c r="J82" s="744">
        <v>0</v>
      </c>
      <c r="K82" s="744">
        <v>0</v>
      </c>
      <c r="M82" t="s">
        <v>1863</v>
      </c>
      <c r="N82" t="s">
        <v>2697</v>
      </c>
      <c r="O82" s="735">
        <v>3032.51</v>
      </c>
      <c r="P82" s="735">
        <v>0</v>
      </c>
      <c r="Q82" s="735">
        <v>0</v>
      </c>
    </row>
    <row r="83" spans="1:17" ht="15.75" x14ac:dyDescent="0.25">
      <c r="A83" s="744">
        <v>931400</v>
      </c>
      <c r="B83" s="744" t="s">
        <v>804</v>
      </c>
      <c r="C83" s="744" t="s">
        <v>2682</v>
      </c>
      <c r="D83" s="744" t="s">
        <v>806</v>
      </c>
      <c r="E83" s="744" t="s">
        <v>111</v>
      </c>
      <c r="F83" s="744">
        <v>776700</v>
      </c>
      <c r="G83" s="744" t="s">
        <v>785</v>
      </c>
      <c r="H83" s="744" t="s">
        <v>785</v>
      </c>
      <c r="I83" s="744">
        <v>4683</v>
      </c>
      <c r="J83" s="744">
        <v>0</v>
      </c>
      <c r="K83" s="744">
        <v>0</v>
      </c>
      <c r="M83" t="s">
        <v>763</v>
      </c>
      <c r="N83"/>
      <c r="O83" s="735">
        <v>7181460.6499999994</v>
      </c>
      <c r="P83" s="735">
        <v>7527950.2000000002</v>
      </c>
      <c r="Q83" s="735">
        <v>7175542.54</v>
      </c>
    </row>
    <row r="84" spans="1:17" ht="15.75" x14ac:dyDescent="0.25">
      <c r="A84" s="744">
        <v>931400</v>
      </c>
      <c r="B84" s="744" t="s">
        <v>804</v>
      </c>
      <c r="C84" s="744" t="s">
        <v>2683</v>
      </c>
      <c r="D84" s="744" t="s">
        <v>808</v>
      </c>
      <c r="E84" s="744" t="s">
        <v>1219</v>
      </c>
      <c r="F84" s="744">
        <v>776700</v>
      </c>
      <c r="G84" s="744" t="s">
        <v>785</v>
      </c>
      <c r="H84" s="744" t="s">
        <v>785</v>
      </c>
      <c r="I84" s="744">
        <v>1294059.75</v>
      </c>
      <c r="J84" s="744">
        <v>0</v>
      </c>
      <c r="K84" s="744">
        <v>0</v>
      </c>
      <c r="M84"/>
      <c r="N84"/>
      <c r="O84"/>
      <c r="P84"/>
      <c r="Q84"/>
    </row>
    <row r="85" spans="1:17" ht="15.75" x14ac:dyDescent="0.25">
      <c r="A85" s="744">
        <v>931402</v>
      </c>
      <c r="B85" s="744" t="s">
        <v>782</v>
      </c>
      <c r="E85" s="744" t="s">
        <v>2601</v>
      </c>
      <c r="F85" s="744">
        <v>776700</v>
      </c>
      <c r="G85" s="744" t="s">
        <v>785</v>
      </c>
      <c r="H85" s="744" t="s">
        <v>785</v>
      </c>
      <c r="I85" s="744">
        <v>1203</v>
      </c>
      <c r="J85" s="744">
        <v>359587.35</v>
      </c>
      <c r="K85" s="744">
        <v>305047.34999999998</v>
      </c>
      <c r="M85"/>
      <c r="N85"/>
      <c r="O85"/>
      <c r="P85"/>
      <c r="Q85"/>
    </row>
    <row r="86" spans="1:17" ht="15.75" x14ac:dyDescent="0.25">
      <c r="A86" s="744">
        <v>931403</v>
      </c>
      <c r="B86" s="744" t="s">
        <v>790</v>
      </c>
      <c r="E86" s="744" t="s">
        <v>2542</v>
      </c>
      <c r="F86" s="744">
        <v>776700</v>
      </c>
      <c r="G86" s="744" t="s">
        <v>785</v>
      </c>
      <c r="H86" s="744" t="s">
        <v>785</v>
      </c>
      <c r="I86" s="744">
        <v>522</v>
      </c>
      <c r="J86" s="744">
        <v>251397.8</v>
      </c>
      <c r="K86" s="744">
        <v>216408.75</v>
      </c>
      <c r="M86"/>
      <c r="N86"/>
      <c r="O86"/>
      <c r="P86"/>
      <c r="Q86"/>
    </row>
    <row r="87" spans="1:17" ht="15.75" x14ac:dyDescent="0.25">
      <c r="A87" s="744">
        <v>931405</v>
      </c>
      <c r="B87" s="744" t="s">
        <v>794</v>
      </c>
      <c r="E87" s="744" t="s">
        <v>1198</v>
      </c>
      <c r="F87" s="744">
        <v>776700</v>
      </c>
      <c r="G87" s="744" t="s">
        <v>785</v>
      </c>
      <c r="H87" s="744" t="s">
        <v>785</v>
      </c>
      <c r="I87" s="744">
        <v>0</v>
      </c>
      <c r="J87" s="744">
        <v>366020.8</v>
      </c>
      <c r="K87" s="744">
        <v>428553.94</v>
      </c>
      <c r="M87"/>
      <c r="N87"/>
      <c r="O87"/>
      <c r="P87"/>
      <c r="Q87"/>
    </row>
    <row r="88" spans="1:17" ht="15.75" x14ac:dyDescent="0.25">
      <c r="A88" s="744">
        <v>931406</v>
      </c>
      <c r="B88" s="744" t="s">
        <v>803</v>
      </c>
      <c r="E88" s="744" t="s">
        <v>803</v>
      </c>
      <c r="F88" s="744">
        <v>776700</v>
      </c>
      <c r="G88" s="744" t="s">
        <v>785</v>
      </c>
      <c r="H88" s="744" t="s">
        <v>785</v>
      </c>
      <c r="I88" s="744">
        <v>0</v>
      </c>
      <c r="J88" s="744">
        <v>47872</v>
      </c>
      <c r="K88" s="744">
        <v>43287</v>
      </c>
      <c r="M88"/>
      <c r="N88"/>
      <c r="O88"/>
      <c r="P88"/>
      <c r="Q88"/>
    </row>
    <row r="89" spans="1:17" ht="15.75" x14ac:dyDescent="0.25">
      <c r="A89" s="744">
        <v>931408</v>
      </c>
      <c r="B89" s="744" t="s">
        <v>806</v>
      </c>
      <c r="E89" s="744" t="s">
        <v>111</v>
      </c>
      <c r="F89" s="744">
        <v>776700</v>
      </c>
      <c r="G89" s="744" t="s">
        <v>785</v>
      </c>
      <c r="H89" s="744" t="s">
        <v>785</v>
      </c>
      <c r="I89" s="744">
        <v>0</v>
      </c>
      <c r="J89" s="744">
        <v>2345.25</v>
      </c>
      <c r="K89" s="744">
        <v>4443.5</v>
      </c>
      <c r="M89"/>
      <c r="N89"/>
      <c r="O89"/>
      <c r="P89"/>
      <c r="Q89"/>
    </row>
    <row r="90" spans="1:17" ht="15.75" x14ac:dyDescent="0.25">
      <c r="A90" s="744">
        <v>931409</v>
      </c>
      <c r="B90" s="744" t="s">
        <v>808</v>
      </c>
      <c r="E90" s="744" t="s">
        <v>1219</v>
      </c>
      <c r="F90" s="744">
        <v>776700</v>
      </c>
      <c r="G90" s="744" t="s">
        <v>785</v>
      </c>
      <c r="H90" s="744" t="s">
        <v>785</v>
      </c>
      <c r="I90" s="744">
        <v>2236</v>
      </c>
      <c r="J90" s="744">
        <v>1485615.9</v>
      </c>
      <c r="K90" s="744">
        <v>1414066.47</v>
      </c>
      <c r="M90"/>
      <c r="N90"/>
      <c r="O90"/>
      <c r="P90"/>
      <c r="Q90"/>
    </row>
    <row r="91" spans="1:17" ht="15.75" x14ac:dyDescent="0.25">
      <c r="A91" s="744">
        <v>931421</v>
      </c>
      <c r="B91" s="744" t="s">
        <v>805</v>
      </c>
      <c r="E91" s="744" t="s">
        <v>2544</v>
      </c>
      <c r="F91" s="744">
        <v>776700</v>
      </c>
      <c r="G91" s="744" t="s">
        <v>785</v>
      </c>
      <c r="H91" s="744" t="s">
        <v>785</v>
      </c>
      <c r="I91" s="744">
        <v>0</v>
      </c>
      <c r="J91" s="744">
        <v>327942.67</v>
      </c>
      <c r="K91" s="744">
        <v>208596.91</v>
      </c>
      <c r="M91"/>
      <c r="N91"/>
      <c r="O91"/>
      <c r="P91"/>
      <c r="Q91"/>
    </row>
    <row r="92" spans="1:17" ht="15.75" x14ac:dyDescent="0.25">
      <c r="A92" s="744">
        <v>931750</v>
      </c>
      <c r="B92" s="744" t="s">
        <v>798</v>
      </c>
      <c r="E92" s="744" t="s">
        <v>1203</v>
      </c>
      <c r="F92" s="744">
        <v>776700</v>
      </c>
      <c r="G92" s="744" t="s">
        <v>785</v>
      </c>
      <c r="H92" s="744" t="s">
        <v>785</v>
      </c>
      <c r="I92" s="744">
        <v>1484417</v>
      </c>
      <c r="J92" s="744">
        <v>1804599</v>
      </c>
      <c r="K92" s="744">
        <v>1630151.66</v>
      </c>
      <c r="M92"/>
      <c r="N92"/>
      <c r="O92"/>
      <c r="P92"/>
      <c r="Q92"/>
    </row>
    <row r="93" spans="1:17" ht="15.75" x14ac:dyDescent="0.25">
      <c r="A93" s="744">
        <v>931119</v>
      </c>
      <c r="B93" s="744" t="s">
        <v>907</v>
      </c>
      <c r="C93" s="744" t="s">
        <v>2664</v>
      </c>
      <c r="D93" s="744" t="s">
        <v>771</v>
      </c>
      <c r="E93" s="744" t="s">
        <v>2665</v>
      </c>
      <c r="F93" s="744">
        <v>776710</v>
      </c>
      <c r="G93" s="744" t="s">
        <v>774</v>
      </c>
      <c r="H93" s="744" t="s">
        <v>774</v>
      </c>
      <c r="I93" s="744">
        <v>61</v>
      </c>
      <c r="J93" s="744">
        <v>0</v>
      </c>
      <c r="K93" s="744">
        <v>0</v>
      </c>
      <c r="M93"/>
      <c r="N93"/>
      <c r="O93"/>
      <c r="P93"/>
      <c r="Q93"/>
    </row>
    <row r="94" spans="1:17" ht="15.75" x14ac:dyDescent="0.25">
      <c r="A94" s="744">
        <v>931119</v>
      </c>
      <c r="B94" s="744" t="s">
        <v>907</v>
      </c>
      <c r="C94" s="744" t="s">
        <v>2668</v>
      </c>
      <c r="D94" s="744" t="s">
        <v>2669</v>
      </c>
      <c r="E94" s="744" t="s">
        <v>2670</v>
      </c>
      <c r="F94" s="744">
        <v>776710</v>
      </c>
      <c r="G94" s="744" t="s">
        <v>774</v>
      </c>
      <c r="H94" s="744" t="s">
        <v>774</v>
      </c>
      <c r="I94" s="744">
        <v>86572</v>
      </c>
      <c r="J94" s="744">
        <v>0</v>
      </c>
      <c r="K94" s="744">
        <v>0</v>
      </c>
      <c r="M94"/>
      <c r="N94"/>
      <c r="O94"/>
      <c r="P94"/>
      <c r="Q94"/>
    </row>
    <row r="95" spans="1:17" ht="15.75" x14ac:dyDescent="0.25">
      <c r="A95" s="744">
        <v>931302</v>
      </c>
      <c r="B95" s="744" t="s">
        <v>771</v>
      </c>
      <c r="E95" s="744" t="s">
        <v>2665</v>
      </c>
      <c r="F95" s="744">
        <v>776710</v>
      </c>
      <c r="G95" s="744" t="s">
        <v>774</v>
      </c>
      <c r="H95" s="744" t="s">
        <v>774</v>
      </c>
      <c r="I95" s="744">
        <v>0</v>
      </c>
      <c r="J95" s="744">
        <v>4536.5</v>
      </c>
      <c r="K95" s="744">
        <v>895</v>
      </c>
      <c r="M95"/>
      <c r="N95"/>
      <c r="O95"/>
      <c r="P95"/>
      <c r="Q95"/>
    </row>
    <row r="96" spans="1:17" ht="15.75" x14ac:dyDescent="0.25">
      <c r="A96" s="744">
        <v>931303</v>
      </c>
      <c r="B96" s="744" t="s">
        <v>791</v>
      </c>
      <c r="E96" s="744" t="s">
        <v>2675</v>
      </c>
      <c r="F96" s="744">
        <v>776710</v>
      </c>
      <c r="G96" s="744" t="s">
        <v>774</v>
      </c>
      <c r="H96" s="744" t="s">
        <v>774</v>
      </c>
      <c r="I96" s="744">
        <v>0</v>
      </c>
      <c r="J96" s="744">
        <v>1640</v>
      </c>
      <c r="K96" s="744">
        <v>0</v>
      </c>
      <c r="M96"/>
      <c r="N96"/>
      <c r="O96"/>
      <c r="P96"/>
      <c r="Q96"/>
    </row>
    <row r="97" spans="1:17" ht="15.75" x14ac:dyDescent="0.25">
      <c r="A97" s="744">
        <v>931305</v>
      </c>
      <c r="B97" s="744" t="s">
        <v>781</v>
      </c>
      <c r="E97" s="744" t="s">
        <v>781</v>
      </c>
      <c r="F97" s="744">
        <v>776710</v>
      </c>
      <c r="G97" s="744" t="s">
        <v>774</v>
      </c>
      <c r="H97" s="744" t="s">
        <v>774</v>
      </c>
      <c r="I97" s="744">
        <v>0</v>
      </c>
      <c r="J97" s="744">
        <v>0</v>
      </c>
      <c r="K97" s="744">
        <v>4</v>
      </c>
      <c r="M97"/>
      <c r="N97"/>
      <c r="O97"/>
      <c r="P97"/>
      <c r="Q97"/>
    </row>
    <row r="98" spans="1:17" ht="15.75" x14ac:dyDescent="0.25">
      <c r="A98" s="744">
        <v>931306</v>
      </c>
      <c r="B98" s="744" t="s">
        <v>788</v>
      </c>
      <c r="E98" s="744" t="s">
        <v>788</v>
      </c>
      <c r="F98" s="744">
        <v>776710</v>
      </c>
      <c r="G98" s="744" t="s">
        <v>774</v>
      </c>
      <c r="H98" s="744" t="s">
        <v>774</v>
      </c>
      <c r="I98" s="744">
        <v>0</v>
      </c>
      <c r="J98" s="744">
        <v>1100</v>
      </c>
      <c r="K98" s="744">
        <v>0</v>
      </c>
      <c r="M98"/>
      <c r="N98"/>
      <c r="O98"/>
      <c r="P98"/>
      <c r="Q98"/>
    </row>
    <row r="99" spans="1:17" ht="15.75" x14ac:dyDescent="0.25">
      <c r="A99" s="744">
        <v>931307</v>
      </c>
      <c r="B99" s="744" t="s">
        <v>810</v>
      </c>
      <c r="E99" s="744" t="s">
        <v>2670</v>
      </c>
      <c r="F99" s="744">
        <v>776710</v>
      </c>
      <c r="G99" s="744" t="s">
        <v>774</v>
      </c>
      <c r="H99" s="744" t="s">
        <v>774</v>
      </c>
      <c r="I99" s="744">
        <v>0</v>
      </c>
      <c r="J99" s="744">
        <v>67565.899999999994</v>
      </c>
      <c r="K99" s="744">
        <v>866</v>
      </c>
      <c r="M99"/>
      <c r="N99"/>
      <c r="O99"/>
      <c r="P99"/>
      <c r="Q99"/>
    </row>
    <row r="100" spans="1:17" ht="15.75" x14ac:dyDescent="0.25">
      <c r="A100" s="744">
        <v>931400</v>
      </c>
      <c r="B100" s="744" t="s">
        <v>804</v>
      </c>
      <c r="F100" s="744">
        <v>776710</v>
      </c>
      <c r="G100" s="744" t="s">
        <v>774</v>
      </c>
      <c r="H100" s="744" t="s">
        <v>774</v>
      </c>
      <c r="I100" s="744">
        <v>7</v>
      </c>
      <c r="J100" s="744">
        <v>0</v>
      </c>
      <c r="K100" s="744">
        <v>0</v>
      </c>
      <c r="M100"/>
      <c r="N100"/>
      <c r="O100"/>
      <c r="P100"/>
      <c r="Q100"/>
    </row>
    <row r="101" spans="1:17" ht="15.75" x14ac:dyDescent="0.25">
      <c r="A101" s="744">
        <v>931400</v>
      </c>
      <c r="B101" s="744" t="s">
        <v>804</v>
      </c>
      <c r="C101" s="744" t="s">
        <v>2676</v>
      </c>
      <c r="D101" s="744" t="s">
        <v>805</v>
      </c>
      <c r="E101" s="744" t="s">
        <v>2544</v>
      </c>
      <c r="F101" s="744">
        <v>776710</v>
      </c>
      <c r="G101" s="744" t="s">
        <v>774</v>
      </c>
      <c r="H101" s="744" t="s">
        <v>774</v>
      </c>
      <c r="I101" s="744">
        <v>9646</v>
      </c>
      <c r="J101" s="744">
        <v>0</v>
      </c>
      <c r="K101" s="744">
        <v>0</v>
      </c>
      <c r="M101"/>
      <c r="N101"/>
      <c r="O101"/>
      <c r="P101"/>
      <c r="Q101"/>
    </row>
    <row r="102" spans="1:17" x14ac:dyDescent="0.25">
      <c r="A102" s="744">
        <v>931400</v>
      </c>
      <c r="B102" s="744" t="s">
        <v>804</v>
      </c>
      <c r="C102" s="744" t="s">
        <v>2679</v>
      </c>
      <c r="D102" s="744" t="s">
        <v>790</v>
      </c>
      <c r="E102" s="744" t="s">
        <v>2542</v>
      </c>
      <c r="F102" s="744">
        <v>776710</v>
      </c>
      <c r="G102" s="744" t="s">
        <v>774</v>
      </c>
      <c r="H102" s="744" t="s">
        <v>774</v>
      </c>
      <c r="I102" s="744">
        <v>75</v>
      </c>
      <c r="J102" s="744">
        <v>0</v>
      </c>
      <c r="K102" s="744">
        <v>0</v>
      </c>
    </row>
    <row r="103" spans="1:17" x14ac:dyDescent="0.25">
      <c r="A103" s="744">
        <v>931400</v>
      </c>
      <c r="B103" s="744" t="s">
        <v>804</v>
      </c>
      <c r="C103" s="744" t="s">
        <v>2680</v>
      </c>
      <c r="D103" s="744" t="s">
        <v>794</v>
      </c>
      <c r="E103" s="744" t="s">
        <v>1198</v>
      </c>
      <c r="F103" s="744">
        <v>776710</v>
      </c>
      <c r="G103" s="744" t="s">
        <v>774</v>
      </c>
      <c r="H103" s="744" t="s">
        <v>774</v>
      </c>
      <c r="I103" s="744">
        <v>574</v>
      </c>
      <c r="J103" s="744">
        <v>0</v>
      </c>
      <c r="K103" s="744">
        <v>0</v>
      </c>
    </row>
    <row r="104" spans="1:17" x14ac:dyDescent="0.25">
      <c r="A104" s="744">
        <v>931400</v>
      </c>
      <c r="B104" s="744" t="s">
        <v>804</v>
      </c>
      <c r="C104" s="744" t="s">
        <v>2681</v>
      </c>
      <c r="D104" s="744" t="s">
        <v>782</v>
      </c>
      <c r="E104" s="744" t="s">
        <v>2601</v>
      </c>
      <c r="F104" s="744">
        <v>776710</v>
      </c>
      <c r="G104" s="744" t="s">
        <v>774</v>
      </c>
      <c r="H104" s="744" t="s">
        <v>774</v>
      </c>
      <c r="I104" s="744">
        <v>480</v>
      </c>
      <c r="J104" s="744">
        <v>0</v>
      </c>
      <c r="K104" s="744">
        <v>0</v>
      </c>
    </row>
    <row r="105" spans="1:17" x14ac:dyDescent="0.25">
      <c r="A105" s="744">
        <v>931400</v>
      </c>
      <c r="B105" s="744" t="s">
        <v>804</v>
      </c>
      <c r="C105" s="744" t="s">
        <v>2683</v>
      </c>
      <c r="D105" s="744" t="s">
        <v>808</v>
      </c>
      <c r="E105" s="744" t="s">
        <v>1219</v>
      </c>
      <c r="F105" s="744">
        <v>776710</v>
      </c>
      <c r="G105" s="744" t="s">
        <v>774</v>
      </c>
      <c r="H105" s="744" t="s">
        <v>774</v>
      </c>
      <c r="I105" s="744">
        <v>6033.93</v>
      </c>
      <c r="J105" s="744">
        <v>0</v>
      </c>
      <c r="K105" s="744">
        <v>0</v>
      </c>
    </row>
    <row r="106" spans="1:17" x14ac:dyDescent="0.25">
      <c r="A106" s="744">
        <v>931402</v>
      </c>
      <c r="B106" s="744" t="s">
        <v>782</v>
      </c>
      <c r="E106" s="744" t="s">
        <v>2601</v>
      </c>
      <c r="F106" s="744">
        <v>776710</v>
      </c>
      <c r="G106" s="744" t="s">
        <v>774</v>
      </c>
      <c r="H106" s="744" t="s">
        <v>774</v>
      </c>
      <c r="I106" s="744">
        <v>0</v>
      </c>
      <c r="J106" s="744">
        <v>1250</v>
      </c>
      <c r="K106" s="744">
        <v>1440</v>
      </c>
    </row>
    <row r="107" spans="1:17" x14ac:dyDescent="0.25">
      <c r="A107" s="744">
        <v>931403</v>
      </c>
      <c r="B107" s="744" t="s">
        <v>790</v>
      </c>
      <c r="E107" s="744" t="s">
        <v>2542</v>
      </c>
      <c r="F107" s="744">
        <v>776710</v>
      </c>
      <c r="G107" s="744" t="s">
        <v>774</v>
      </c>
      <c r="H107" s="744" t="s">
        <v>774</v>
      </c>
      <c r="I107" s="744">
        <v>0</v>
      </c>
      <c r="J107" s="744">
        <v>0</v>
      </c>
      <c r="K107" s="744">
        <v>600</v>
      </c>
    </row>
    <row r="108" spans="1:17" x14ac:dyDescent="0.25">
      <c r="A108" s="744">
        <v>931405</v>
      </c>
      <c r="B108" s="744" t="s">
        <v>794</v>
      </c>
      <c r="E108" s="744" t="s">
        <v>1198</v>
      </c>
      <c r="F108" s="744">
        <v>776710</v>
      </c>
      <c r="G108" s="744" t="s">
        <v>774</v>
      </c>
      <c r="H108" s="744" t="s">
        <v>774</v>
      </c>
      <c r="I108" s="744">
        <v>0</v>
      </c>
      <c r="J108" s="744">
        <v>4202.5</v>
      </c>
      <c r="K108" s="744">
        <v>1366</v>
      </c>
    </row>
    <row r="109" spans="1:17" x14ac:dyDescent="0.25">
      <c r="A109" s="744">
        <v>931409</v>
      </c>
      <c r="B109" s="744" t="s">
        <v>808</v>
      </c>
      <c r="E109" s="744" t="s">
        <v>1219</v>
      </c>
      <c r="F109" s="744">
        <v>776710</v>
      </c>
      <c r="G109" s="744" t="s">
        <v>774</v>
      </c>
      <c r="H109" s="744" t="s">
        <v>774</v>
      </c>
      <c r="I109" s="744">
        <v>0</v>
      </c>
      <c r="J109" s="744">
        <v>11666</v>
      </c>
      <c r="K109" s="744">
        <v>28284</v>
      </c>
    </row>
    <row r="110" spans="1:17" x14ac:dyDescent="0.25">
      <c r="A110" s="744">
        <v>931421</v>
      </c>
      <c r="B110" s="744" t="s">
        <v>805</v>
      </c>
      <c r="E110" s="744" t="s">
        <v>2544</v>
      </c>
      <c r="F110" s="744">
        <v>776710</v>
      </c>
      <c r="G110" s="744" t="s">
        <v>774</v>
      </c>
      <c r="H110" s="744" t="s">
        <v>774</v>
      </c>
      <c r="I110" s="744">
        <v>0</v>
      </c>
      <c r="J110" s="744">
        <v>5590</v>
      </c>
      <c r="K110" s="744">
        <v>3446</v>
      </c>
    </row>
    <row r="111" spans="1:17" x14ac:dyDescent="0.25">
      <c r="A111" s="744">
        <v>931750</v>
      </c>
      <c r="B111" s="744" t="s">
        <v>798</v>
      </c>
      <c r="E111" s="744" t="s">
        <v>1203</v>
      </c>
      <c r="F111" s="744">
        <v>776710</v>
      </c>
      <c r="G111" s="744" t="s">
        <v>774</v>
      </c>
      <c r="H111" s="744" t="s">
        <v>774</v>
      </c>
      <c r="I111" s="744">
        <v>43854</v>
      </c>
      <c r="J111" s="744">
        <v>66139</v>
      </c>
      <c r="K111" s="744">
        <v>60669.98</v>
      </c>
    </row>
    <row r="112" spans="1:17" x14ac:dyDescent="0.25">
      <c r="A112" s="744">
        <v>931400</v>
      </c>
      <c r="B112" s="744" t="s">
        <v>804</v>
      </c>
      <c r="F112" s="744">
        <v>776720</v>
      </c>
      <c r="G112" s="744" t="s">
        <v>795</v>
      </c>
      <c r="H112" s="744" t="s">
        <v>795</v>
      </c>
      <c r="I112" s="744">
        <v>300</v>
      </c>
      <c r="J112" s="744">
        <v>600</v>
      </c>
      <c r="K112" s="744">
        <v>890</v>
      </c>
    </row>
    <row r="113" spans="1:11" x14ac:dyDescent="0.25">
      <c r="A113" s="744">
        <v>931400</v>
      </c>
      <c r="B113" s="744" t="s">
        <v>804</v>
      </c>
      <c r="C113" s="744" t="s">
        <v>2680</v>
      </c>
      <c r="D113" s="744" t="s">
        <v>794</v>
      </c>
      <c r="E113" s="744" t="s">
        <v>1198</v>
      </c>
      <c r="F113" s="744">
        <v>776720</v>
      </c>
      <c r="G113" s="744" t="s">
        <v>795</v>
      </c>
      <c r="H113" s="744" t="s">
        <v>795</v>
      </c>
      <c r="I113" s="744">
        <v>135386</v>
      </c>
      <c r="J113" s="744">
        <v>0</v>
      </c>
      <c r="K113" s="744">
        <v>0</v>
      </c>
    </row>
    <row r="114" spans="1:11" x14ac:dyDescent="0.25">
      <c r="A114" s="744">
        <v>931400</v>
      </c>
      <c r="B114" s="744" t="s">
        <v>804</v>
      </c>
      <c r="C114" s="744" t="s">
        <v>2683</v>
      </c>
      <c r="D114" s="744" t="s">
        <v>808</v>
      </c>
      <c r="E114" s="744" t="s">
        <v>1219</v>
      </c>
      <c r="F114" s="744">
        <v>776720</v>
      </c>
      <c r="G114" s="744" t="s">
        <v>795</v>
      </c>
      <c r="H114" s="744" t="s">
        <v>795</v>
      </c>
      <c r="I114" s="744">
        <v>128686</v>
      </c>
      <c r="J114" s="744">
        <v>0</v>
      </c>
      <c r="K114" s="744">
        <v>0</v>
      </c>
    </row>
    <row r="115" spans="1:11" x14ac:dyDescent="0.25">
      <c r="A115" s="744">
        <v>931405</v>
      </c>
      <c r="B115" s="744" t="s">
        <v>794</v>
      </c>
      <c r="E115" s="744" t="s">
        <v>1198</v>
      </c>
      <c r="F115" s="744">
        <v>776720</v>
      </c>
      <c r="G115" s="744" t="s">
        <v>795</v>
      </c>
      <c r="H115" s="744" t="s">
        <v>795</v>
      </c>
      <c r="I115" s="744">
        <v>18</v>
      </c>
      <c r="J115" s="744">
        <v>113370</v>
      </c>
      <c r="K115" s="744">
        <v>87050</v>
      </c>
    </row>
    <row r="116" spans="1:11" x14ac:dyDescent="0.25">
      <c r="A116" s="744">
        <v>931409</v>
      </c>
      <c r="B116" s="744" t="s">
        <v>808</v>
      </c>
      <c r="E116" s="744" t="s">
        <v>1219</v>
      </c>
      <c r="F116" s="744">
        <v>776720</v>
      </c>
      <c r="G116" s="744" t="s">
        <v>795</v>
      </c>
      <c r="H116" s="744" t="s">
        <v>795</v>
      </c>
      <c r="I116" s="744">
        <v>75</v>
      </c>
      <c r="J116" s="744">
        <v>101204</v>
      </c>
      <c r="K116" s="744">
        <v>96748</v>
      </c>
    </row>
    <row r="117" spans="1:11" x14ac:dyDescent="0.25">
      <c r="A117" s="744">
        <v>931750</v>
      </c>
      <c r="B117" s="744" t="s">
        <v>798</v>
      </c>
      <c r="E117" s="744" t="s">
        <v>1203</v>
      </c>
      <c r="F117" s="744">
        <v>776720</v>
      </c>
      <c r="G117" s="744" t="s">
        <v>795</v>
      </c>
      <c r="H117" s="744" t="s">
        <v>795</v>
      </c>
      <c r="I117" s="744">
        <v>410148</v>
      </c>
      <c r="J117" s="744">
        <v>315224</v>
      </c>
      <c r="K117" s="744">
        <v>230417</v>
      </c>
    </row>
    <row r="118" spans="1:11" x14ac:dyDescent="0.25">
      <c r="A118" s="744">
        <v>931400</v>
      </c>
      <c r="B118" s="744" t="s">
        <v>804</v>
      </c>
      <c r="F118" s="744">
        <v>776740</v>
      </c>
      <c r="G118" s="744" t="s">
        <v>796</v>
      </c>
      <c r="H118" s="744" t="s">
        <v>751</v>
      </c>
      <c r="I118" s="744">
        <v>0</v>
      </c>
      <c r="J118" s="744">
        <v>0</v>
      </c>
      <c r="K118" s="744">
        <v>23675.75</v>
      </c>
    </row>
    <row r="119" spans="1:11" x14ac:dyDescent="0.25">
      <c r="A119" s="744">
        <v>931400</v>
      </c>
      <c r="B119" s="744" t="s">
        <v>804</v>
      </c>
      <c r="C119" s="744" t="s">
        <v>2680</v>
      </c>
      <c r="D119" s="744" t="s">
        <v>794</v>
      </c>
      <c r="E119" s="744" t="s">
        <v>1198</v>
      </c>
      <c r="F119" s="744">
        <v>776740</v>
      </c>
      <c r="G119" s="744" t="s">
        <v>796</v>
      </c>
      <c r="H119" s="744" t="s">
        <v>751</v>
      </c>
      <c r="I119" s="744">
        <v>200</v>
      </c>
      <c r="J119" s="744">
        <v>0</v>
      </c>
      <c r="K119" s="744">
        <v>0</v>
      </c>
    </row>
    <row r="120" spans="1:11" x14ac:dyDescent="0.25">
      <c r="A120" s="744">
        <v>931405</v>
      </c>
      <c r="B120" s="744" t="s">
        <v>794</v>
      </c>
      <c r="E120" s="744" t="s">
        <v>1198</v>
      </c>
      <c r="F120" s="744">
        <v>776740</v>
      </c>
      <c r="G120" s="744" t="s">
        <v>796</v>
      </c>
      <c r="H120" s="744" t="s">
        <v>751</v>
      </c>
      <c r="I120" s="744">
        <v>0</v>
      </c>
      <c r="J120" s="744">
        <v>200</v>
      </c>
      <c r="K120" s="744">
        <v>315</v>
      </c>
    </row>
    <row r="121" spans="1:11" x14ac:dyDescent="0.25">
      <c r="A121" s="744">
        <v>931421</v>
      </c>
      <c r="B121" s="744" t="s">
        <v>805</v>
      </c>
      <c r="E121" s="744" t="s">
        <v>2544</v>
      </c>
      <c r="F121" s="744">
        <v>776740</v>
      </c>
      <c r="G121" s="744" t="s">
        <v>796</v>
      </c>
      <c r="H121" s="744" t="s">
        <v>751</v>
      </c>
      <c r="I121" s="744">
        <v>0</v>
      </c>
      <c r="J121" s="744">
        <v>0</v>
      </c>
      <c r="K121" s="744">
        <v>2395</v>
      </c>
    </row>
    <row r="122" spans="1:11" x14ac:dyDescent="0.25">
      <c r="A122" s="744">
        <v>931750</v>
      </c>
      <c r="B122" s="744" t="s">
        <v>798</v>
      </c>
      <c r="E122" s="744" t="s">
        <v>1203</v>
      </c>
      <c r="F122" s="744">
        <v>776740</v>
      </c>
      <c r="G122" s="744" t="s">
        <v>796</v>
      </c>
      <c r="H122" s="744" t="s">
        <v>751</v>
      </c>
      <c r="I122" s="744">
        <v>0</v>
      </c>
      <c r="J122" s="744">
        <v>0</v>
      </c>
      <c r="K122" s="744">
        <v>8165</v>
      </c>
    </row>
    <row r="123" spans="1:11" x14ac:dyDescent="0.25">
      <c r="A123" s="744">
        <v>931183</v>
      </c>
      <c r="B123" s="744" t="s">
        <v>918</v>
      </c>
      <c r="F123" s="744">
        <v>776760</v>
      </c>
      <c r="G123" s="744" t="s">
        <v>786</v>
      </c>
      <c r="H123" s="744" t="s">
        <v>751</v>
      </c>
      <c r="I123" s="744">
        <v>349402</v>
      </c>
      <c r="J123" s="744">
        <v>361595.51</v>
      </c>
      <c r="K123" s="744">
        <v>298868.37</v>
      </c>
    </row>
    <row r="124" spans="1:11" x14ac:dyDescent="0.25">
      <c r="A124" s="744">
        <v>931205</v>
      </c>
      <c r="B124" s="744" t="s">
        <v>864</v>
      </c>
      <c r="F124" s="744">
        <v>776760</v>
      </c>
      <c r="G124" s="744" t="s">
        <v>786</v>
      </c>
      <c r="H124" s="744" t="s">
        <v>751</v>
      </c>
      <c r="I124" s="744">
        <v>0</v>
      </c>
      <c r="J124" s="744">
        <v>0</v>
      </c>
      <c r="K124" s="744">
        <v>1651</v>
      </c>
    </row>
    <row r="125" spans="1:11" x14ac:dyDescent="0.25">
      <c r="A125" s="744">
        <v>931400</v>
      </c>
      <c r="B125" s="744" t="s">
        <v>804</v>
      </c>
      <c r="F125" s="744">
        <v>776760</v>
      </c>
      <c r="G125" s="744" t="s">
        <v>786</v>
      </c>
      <c r="H125" s="744" t="s">
        <v>751</v>
      </c>
      <c r="I125" s="744">
        <v>294</v>
      </c>
      <c r="J125" s="744">
        <v>1536.5</v>
      </c>
      <c r="K125" s="744">
        <v>8</v>
      </c>
    </row>
    <row r="126" spans="1:11" x14ac:dyDescent="0.25">
      <c r="A126" s="744">
        <v>931400</v>
      </c>
      <c r="B126" s="744" t="s">
        <v>804</v>
      </c>
      <c r="C126" s="744" t="s">
        <v>2680</v>
      </c>
      <c r="D126" s="744" t="s">
        <v>794</v>
      </c>
      <c r="E126" s="744" t="s">
        <v>1198</v>
      </c>
      <c r="F126" s="744">
        <v>776760</v>
      </c>
      <c r="G126" s="744" t="s">
        <v>786</v>
      </c>
      <c r="H126" s="744" t="s">
        <v>751</v>
      </c>
      <c r="I126" s="744">
        <v>48</v>
      </c>
      <c r="J126" s="744">
        <v>0</v>
      </c>
      <c r="K126" s="744">
        <v>0</v>
      </c>
    </row>
    <row r="127" spans="1:11" x14ac:dyDescent="0.25">
      <c r="A127" s="744">
        <v>931402</v>
      </c>
      <c r="B127" s="744" t="s">
        <v>782</v>
      </c>
      <c r="E127" s="744" t="s">
        <v>2601</v>
      </c>
      <c r="F127" s="744">
        <v>776760</v>
      </c>
      <c r="G127" s="744" t="s">
        <v>786</v>
      </c>
      <c r="H127" s="744" t="s">
        <v>751</v>
      </c>
      <c r="I127" s="744">
        <v>0</v>
      </c>
      <c r="J127" s="744">
        <v>0</v>
      </c>
      <c r="K127" s="744">
        <v>1368</v>
      </c>
    </row>
    <row r="128" spans="1:11" x14ac:dyDescent="0.25">
      <c r="A128" s="744">
        <v>931405</v>
      </c>
      <c r="B128" s="744" t="s">
        <v>794</v>
      </c>
      <c r="E128" s="744" t="s">
        <v>1198</v>
      </c>
      <c r="F128" s="744">
        <v>776760</v>
      </c>
      <c r="G128" s="744" t="s">
        <v>786</v>
      </c>
      <c r="H128" s="744" t="s">
        <v>751</v>
      </c>
      <c r="I128" s="744">
        <v>0</v>
      </c>
      <c r="J128" s="744">
        <v>219</v>
      </c>
      <c r="K128" s="744">
        <v>400</v>
      </c>
    </row>
    <row r="129" spans="1:11" x14ac:dyDescent="0.25">
      <c r="A129" s="744">
        <v>931170</v>
      </c>
      <c r="B129" s="744" t="s">
        <v>913</v>
      </c>
      <c r="E129" s="744" t="s">
        <v>2528</v>
      </c>
      <c r="F129" s="744">
        <v>777520</v>
      </c>
      <c r="G129" s="744" t="s">
        <v>906</v>
      </c>
      <c r="H129" s="744" t="s">
        <v>751</v>
      </c>
      <c r="I129" s="744">
        <v>0</v>
      </c>
      <c r="J129" s="744">
        <v>0</v>
      </c>
      <c r="K129" s="744">
        <v>18563</v>
      </c>
    </row>
    <row r="130" spans="1:11" x14ac:dyDescent="0.25">
      <c r="A130" s="744">
        <v>931405</v>
      </c>
      <c r="B130" s="744" t="s">
        <v>794</v>
      </c>
      <c r="E130" s="744" t="s">
        <v>1198</v>
      </c>
      <c r="F130" s="744">
        <v>777610</v>
      </c>
      <c r="G130" s="744" t="s">
        <v>797</v>
      </c>
      <c r="H130" s="744" t="s">
        <v>751</v>
      </c>
      <c r="I130" s="744">
        <v>0</v>
      </c>
      <c r="J130" s="744">
        <v>150</v>
      </c>
      <c r="K130" s="744">
        <v>0</v>
      </c>
    </row>
    <row r="131" spans="1:11" x14ac:dyDescent="0.25">
      <c r="A131" s="744">
        <v>931119</v>
      </c>
      <c r="B131" s="744" t="s">
        <v>907</v>
      </c>
      <c r="F131" s="744">
        <v>777660</v>
      </c>
      <c r="G131" s="744" t="s">
        <v>775</v>
      </c>
      <c r="H131" s="744" t="s">
        <v>2697</v>
      </c>
      <c r="I131" s="744">
        <v>113.61</v>
      </c>
      <c r="J131" s="744">
        <v>0</v>
      </c>
      <c r="K131" s="744">
        <v>0</v>
      </c>
    </row>
    <row r="132" spans="1:11" x14ac:dyDescent="0.25">
      <c r="A132" s="744">
        <v>931119</v>
      </c>
      <c r="B132" s="744" t="s">
        <v>907</v>
      </c>
      <c r="C132" s="744" t="s">
        <v>2666</v>
      </c>
      <c r="D132" s="744" t="s">
        <v>2667</v>
      </c>
      <c r="E132" s="744" t="s">
        <v>788</v>
      </c>
      <c r="F132" s="744">
        <v>777660</v>
      </c>
      <c r="G132" s="744" t="s">
        <v>775</v>
      </c>
      <c r="H132" s="744" t="s">
        <v>2697</v>
      </c>
      <c r="I132" s="744">
        <v>637.04</v>
      </c>
      <c r="J132" s="744">
        <v>0</v>
      </c>
      <c r="K132" s="744">
        <v>0</v>
      </c>
    </row>
    <row r="133" spans="1:11" x14ac:dyDescent="0.25">
      <c r="A133" s="744">
        <v>931302</v>
      </c>
      <c r="B133" s="744" t="s">
        <v>771</v>
      </c>
      <c r="E133" s="744" t="s">
        <v>2665</v>
      </c>
      <c r="F133" s="744">
        <v>777660</v>
      </c>
      <c r="G133" s="744" t="s">
        <v>775</v>
      </c>
      <c r="H133" s="744" t="s">
        <v>2697</v>
      </c>
      <c r="I133" s="744">
        <v>0</v>
      </c>
      <c r="J133" s="744">
        <v>0</v>
      </c>
      <c r="K133" s="744">
        <v>111</v>
      </c>
    </row>
    <row r="134" spans="1:11" x14ac:dyDescent="0.25">
      <c r="A134" s="744">
        <v>931306</v>
      </c>
      <c r="B134" s="744" t="s">
        <v>788</v>
      </c>
      <c r="E134" s="744" t="s">
        <v>788</v>
      </c>
      <c r="F134" s="744">
        <v>777660</v>
      </c>
      <c r="G134" s="744" t="s">
        <v>775</v>
      </c>
      <c r="H134" s="744" t="s">
        <v>2697</v>
      </c>
      <c r="I134" s="744">
        <v>0</v>
      </c>
      <c r="J134" s="744">
        <v>1756.19</v>
      </c>
      <c r="K134" s="744">
        <v>729</v>
      </c>
    </row>
    <row r="135" spans="1:11" x14ac:dyDescent="0.25">
      <c r="A135" s="744">
        <v>931307</v>
      </c>
      <c r="B135" s="744" t="s">
        <v>810</v>
      </c>
      <c r="E135" s="744" t="s">
        <v>2670</v>
      </c>
      <c r="F135" s="744">
        <v>777660</v>
      </c>
      <c r="G135" s="744" t="s">
        <v>775</v>
      </c>
      <c r="H135" s="744" t="s">
        <v>2697</v>
      </c>
      <c r="I135" s="744">
        <v>0</v>
      </c>
      <c r="J135" s="744">
        <v>0</v>
      </c>
      <c r="K135" s="744">
        <v>6</v>
      </c>
    </row>
    <row r="136" spans="1:11" x14ac:dyDescent="0.25">
      <c r="A136" s="744">
        <v>931400</v>
      </c>
      <c r="B136" s="744" t="s">
        <v>804</v>
      </c>
      <c r="C136" s="744" t="s">
        <v>2676</v>
      </c>
      <c r="D136" s="744" t="s">
        <v>805</v>
      </c>
      <c r="E136" s="744" t="s">
        <v>2544</v>
      </c>
      <c r="F136" s="744">
        <v>777660</v>
      </c>
      <c r="G136" s="744" t="s">
        <v>775</v>
      </c>
      <c r="H136" s="744" t="s">
        <v>2697</v>
      </c>
      <c r="I136" s="744">
        <v>8220</v>
      </c>
      <c r="J136" s="744">
        <v>0</v>
      </c>
      <c r="K136" s="744">
        <v>0</v>
      </c>
    </row>
    <row r="137" spans="1:11" x14ac:dyDescent="0.25">
      <c r="A137" s="744">
        <v>931400</v>
      </c>
      <c r="B137" s="744" t="s">
        <v>804</v>
      </c>
      <c r="C137" s="744" t="s">
        <v>2679</v>
      </c>
      <c r="D137" s="744" t="s">
        <v>790</v>
      </c>
      <c r="E137" s="744" t="s">
        <v>2542</v>
      </c>
      <c r="F137" s="744">
        <v>777660</v>
      </c>
      <c r="G137" s="744" t="s">
        <v>775</v>
      </c>
      <c r="H137" s="744" t="s">
        <v>2697</v>
      </c>
      <c r="I137" s="744">
        <v>12</v>
      </c>
      <c r="J137" s="744">
        <v>0</v>
      </c>
      <c r="K137" s="744">
        <v>0</v>
      </c>
    </row>
    <row r="138" spans="1:11" x14ac:dyDescent="0.25">
      <c r="A138" s="744">
        <v>931400</v>
      </c>
      <c r="B138" s="744" t="s">
        <v>804</v>
      </c>
      <c r="C138" s="744" t="s">
        <v>2680</v>
      </c>
      <c r="D138" s="744" t="s">
        <v>794</v>
      </c>
      <c r="E138" s="744" t="s">
        <v>1198</v>
      </c>
      <c r="F138" s="744">
        <v>777660</v>
      </c>
      <c r="G138" s="744" t="s">
        <v>775</v>
      </c>
      <c r="H138" s="744" t="s">
        <v>2697</v>
      </c>
      <c r="I138" s="744">
        <v>580</v>
      </c>
      <c r="J138" s="744">
        <v>0</v>
      </c>
      <c r="K138" s="744">
        <v>0</v>
      </c>
    </row>
    <row r="139" spans="1:11" x14ac:dyDescent="0.25">
      <c r="A139" s="744">
        <v>931405</v>
      </c>
      <c r="B139" s="744" t="s">
        <v>794</v>
      </c>
      <c r="E139" s="744" t="s">
        <v>1198</v>
      </c>
      <c r="F139" s="744">
        <v>777660</v>
      </c>
      <c r="G139" s="744" t="s">
        <v>775</v>
      </c>
      <c r="H139" s="744" t="s">
        <v>2697</v>
      </c>
      <c r="I139" s="744">
        <v>0</v>
      </c>
      <c r="J139" s="744">
        <v>3220</v>
      </c>
      <c r="K139" s="744">
        <v>3559</v>
      </c>
    </row>
    <row r="140" spans="1:11" x14ac:dyDescent="0.25">
      <c r="A140" s="744">
        <v>931421</v>
      </c>
      <c r="B140" s="744" t="s">
        <v>805</v>
      </c>
      <c r="E140" s="744" t="s">
        <v>2544</v>
      </c>
      <c r="F140" s="744">
        <v>777660</v>
      </c>
      <c r="G140" s="744" t="s">
        <v>775</v>
      </c>
      <c r="H140" s="744" t="s">
        <v>2697</v>
      </c>
      <c r="I140" s="744">
        <v>0</v>
      </c>
      <c r="J140" s="744">
        <v>6876</v>
      </c>
      <c r="K140" s="744">
        <v>4859</v>
      </c>
    </row>
    <row r="141" spans="1:11" x14ac:dyDescent="0.25">
      <c r="A141" s="744">
        <v>931205</v>
      </c>
      <c r="B141" s="744" t="s">
        <v>864</v>
      </c>
      <c r="E141" s="744" t="s">
        <v>1235</v>
      </c>
      <c r="F141" s="744">
        <v>778150</v>
      </c>
      <c r="G141" s="744" t="s">
        <v>919</v>
      </c>
      <c r="H141" s="744" t="s">
        <v>789</v>
      </c>
      <c r="I141" s="744">
        <v>0</v>
      </c>
      <c r="J141" s="744">
        <v>8378</v>
      </c>
      <c r="K141" s="744">
        <v>5323</v>
      </c>
    </row>
    <row r="142" spans="1:11" x14ac:dyDescent="0.25">
      <c r="A142" s="744">
        <v>931401</v>
      </c>
      <c r="B142" s="744" t="s">
        <v>807</v>
      </c>
      <c r="E142" s="744" t="s">
        <v>1235</v>
      </c>
      <c r="F142" s="744">
        <v>778150</v>
      </c>
      <c r="G142" s="744" t="s">
        <v>919</v>
      </c>
      <c r="H142" s="744" t="s">
        <v>789</v>
      </c>
      <c r="I142" s="744">
        <v>49025</v>
      </c>
      <c r="J142" s="744">
        <v>0</v>
      </c>
      <c r="K142" s="744">
        <v>0</v>
      </c>
    </row>
    <row r="143" spans="1:11" x14ac:dyDescent="0.25">
      <c r="A143" s="744">
        <v>931170</v>
      </c>
      <c r="B143" s="744" t="s">
        <v>913</v>
      </c>
      <c r="E143" s="744" t="s">
        <v>2528</v>
      </c>
      <c r="F143" s="744">
        <v>778200</v>
      </c>
      <c r="G143" s="744" t="s">
        <v>931</v>
      </c>
      <c r="H143" s="744" t="s">
        <v>751</v>
      </c>
      <c r="I143" s="744">
        <v>436087</v>
      </c>
      <c r="J143" s="744">
        <v>0</v>
      </c>
      <c r="K143" s="744">
        <v>0</v>
      </c>
    </row>
    <row r="144" spans="1:11" x14ac:dyDescent="0.25">
      <c r="A144" s="744">
        <v>931170</v>
      </c>
      <c r="B144" s="744" t="s">
        <v>913</v>
      </c>
      <c r="E144" s="744" t="s">
        <v>2528</v>
      </c>
      <c r="F144" s="744">
        <v>778280</v>
      </c>
      <c r="G144" s="744" t="s">
        <v>914</v>
      </c>
      <c r="H144" s="744" t="s">
        <v>751</v>
      </c>
      <c r="I144" s="744">
        <v>0</v>
      </c>
      <c r="J144" s="744">
        <v>0</v>
      </c>
      <c r="K144" s="744">
        <v>2704.08</v>
      </c>
    </row>
    <row r="145" spans="1:11" x14ac:dyDescent="0.25">
      <c r="A145" s="744">
        <v>931119</v>
      </c>
      <c r="B145" s="744" t="s">
        <v>907</v>
      </c>
      <c r="F145" s="744">
        <v>780160</v>
      </c>
      <c r="G145" s="744" t="s">
        <v>776</v>
      </c>
      <c r="H145" s="744" t="s">
        <v>2697</v>
      </c>
      <c r="I145" s="744">
        <v>795.9</v>
      </c>
      <c r="J145" s="744">
        <v>0</v>
      </c>
      <c r="K145" s="744">
        <v>0</v>
      </c>
    </row>
    <row r="146" spans="1:11" x14ac:dyDescent="0.25">
      <c r="A146" s="744">
        <v>931119</v>
      </c>
      <c r="B146" s="744" t="s">
        <v>907</v>
      </c>
      <c r="C146" s="744" t="s">
        <v>2664</v>
      </c>
      <c r="D146" s="744" t="s">
        <v>771</v>
      </c>
      <c r="E146" s="744" t="s">
        <v>2665</v>
      </c>
      <c r="F146" s="744">
        <v>780160</v>
      </c>
      <c r="G146" s="744" t="s">
        <v>776</v>
      </c>
      <c r="H146" s="744" t="s">
        <v>2697</v>
      </c>
      <c r="I146" s="744">
        <v>272</v>
      </c>
      <c r="J146" s="744">
        <v>0</v>
      </c>
      <c r="K146" s="744">
        <v>0</v>
      </c>
    </row>
    <row r="147" spans="1:11" x14ac:dyDescent="0.25">
      <c r="A147" s="744">
        <v>931119</v>
      </c>
      <c r="B147" s="744" t="s">
        <v>907</v>
      </c>
      <c r="C147" s="744" t="s">
        <v>2666</v>
      </c>
      <c r="D147" s="744" t="s">
        <v>2667</v>
      </c>
      <c r="E147" s="744" t="s">
        <v>788</v>
      </c>
      <c r="F147" s="744">
        <v>780160</v>
      </c>
      <c r="G147" s="744" t="s">
        <v>776</v>
      </c>
      <c r="H147" s="744" t="s">
        <v>2697</v>
      </c>
      <c r="I147" s="744">
        <v>15260.45</v>
      </c>
      <c r="J147" s="744">
        <v>0</v>
      </c>
      <c r="K147" s="744">
        <v>0</v>
      </c>
    </row>
    <row r="148" spans="1:11" x14ac:dyDescent="0.25">
      <c r="A148" s="744">
        <v>931205</v>
      </c>
      <c r="B148" s="744" t="s">
        <v>864</v>
      </c>
      <c r="E148" s="744" t="s">
        <v>1235</v>
      </c>
      <c r="F148" s="744">
        <v>780160</v>
      </c>
      <c r="G148" s="744" t="s">
        <v>776</v>
      </c>
      <c r="H148" s="744" t="s">
        <v>2697</v>
      </c>
      <c r="I148" s="744">
        <v>0</v>
      </c>
      <c r="J148" s="744">
        <v>0</v>
      </c>
      <c r="K148" s="744">
        <v>110</v>
      </c>
    </row>
    <row r="149" spans="1:11" x14ac:dyDescent="0.25">
      <c r="A149" s="744">
        <v>931302</v>
      </c>
      <c r="B149" s="744" t="s">
        <v>771</v>
      </c>
      <c r="E149" s="744" t="s">
        <v>2665</v>
      </c>
      <c r="F149" s="744">
        <v>780160</v>
      </c>
      <c r="G149" s="744" t="s">
        <v>776</v>
      </c>
      <c r="H149" s="744" t="s">
        <v>2697</v>
      </c>
      <c r="I149" s="744">
        <v>0</v>
      </c>
      <c r="J149" s="744">
        <v>1145.95</v>
      </c>
      <c r="K149" s="744">
        <v>3830</v>
      </c>
    </row>
    <row r="150" spans="1:11" x14ac:dyDescent="0.25">
      <c r="A150" s="744">
        <v>931303</v>
      </c>
      <c r="B150" s="744" t="s">
        <v>791</v>
      </c>
      <c r="E150" s="744" t="s">
        <v>2675</v>
      </c>
      <c r="F150" s="744">
        <v>780160</v>
      </c>
      <c r="G150" s="744" t="s">
        <v>776</v>
      </c>
      <c r="H150" s="744" t="s">
        <v>2697</v>
      </c>
      <c r="I150" s="744">
        <v>0</v>
      </c>
      <c r="J150" s="744">
        <v>0</v>
      </c>
      <c r="K150" s="744">
        <v>384</v>
      </c>
    </row>
    <row r="151" spans="1:11" x14ac:dyDescent="0.25">
      <c r="A151" s="744">
        <v>931305</v>
      </c>
      <c r="B151" s="744" t="s">
        <v>781</v>
      </c>
      <c r="E151" s="744" t="s">
        <v>781</v>
      </c>
      <c r="F151" s="744">
        <v>780160</v>
      </c>
      <c r="G151" s="744" t="s">
        <v>776</v>
      </c>
      <c r="H151" s="744" t="s">
        <v>2697</v>
      </c>
      <c r="I151" s="744">
        <v>0</v>
      </c>
      <c r="J151" s="744">
        <v>0</v>
      </c>
      <c r="K151" s="744">
        <v>399.75</v>
      </c>
    </row>
    <row r="152" spans="1:11" x14ac:dyDescent="0.25">
      <c r="A152" s="744">
        <v>931306</v>
      </c>
      <c r="B152" s="744" t="s">
        <v>788</v>
      </c>
      <c r="E152" s="744" t="s">
        <v>788</v>
      </c>
      <c r="F152" s="744">
        <v>780160</v>
      </c>
      <c r="G152" s="744" t="s">
        <v>776</v>
      </c>
      <c r="H152" s="744" t="s">
        <v>2697</v>
      </c>
      <c r="I152" s="744">
        <v>207.97</v>
      </c>
      <c r="J152" s="744">
        <v>29997.55</v>
      </c>
      <c r="K152" s="744">
        <v>23108.37</v>
      </c>
    </row>
    <row r="153" spans="1:11" x14ac:dyDescent="0.25">
      <c r="A153" s="744">
        <v>931400</v>
      </c>
      <c r="B153" s="744" t="s">
        <v>804</v>
      </c>
      <c r="F153" s="744">
        <v>780160</v>
      </c>
      <c r="G153" s="744" t="s">
        <v>776</v>
      </c>
      <c r="H153" s="744" t="s">
        <v>2697</v>
      </c>
      <c r="I153" s="744">
        <v>2123</v>
      </c>
      <c r="J153" s="744">
        <v>0</v>
      </c>
      <c r="K153" s="744">
        <v>0</v>
      </c>
    </row>
    <row r="154" spans="1:11" x14ac:dyDescent="0.25">
      <c r="A154" s="744">
        <v>931400</v>
      </c>
      <c r="B154" s="744" t="s">
        <v>804</v>
      </c>
      <c r="C154" s="744" t="s">
        <v>2676</v>
      </c>
      <c r="D154" s="744" t="s">
        <v>805</v>
      </c>
      <c r="E154" s="744" t="s">
        <v>2544</v>
      </c>
      <c r="F154" s="744">
        <v>780160</v>
      </c>
      <c r="G154" s="744" t="s">
        <v>776</v>
      </c>
      <c r="H154" s="744" t="s">
        <v>2697</v>
      </c>
      <c r="I154" s="744">
        <v>319</v>
      </c>
      <c r="J154" s="744">
        <v>0</v>
      </c>
      <c r="K154" s="744">
        <v>0</v>
      </c>
    </row>
    <row r="155" spans="1:11" x14ac:dyDescent="0.25">
      <c r="A155" s="744">
        <v>931400</v>
      </c>
      <c r="B155" s="744" t="s">
        <v>804</v>
      </c>
      <c r="C155" s="744" t="s">
        <v>2679</v>
      </c>
      <c r="D155" s="744" t="s">
        <v>790</v>
      </c>
      <c r="E155" s="744" t="s">
        <v>2542</v>
      </c>
      <c r="F155" s="744">
        <v>780160</v>
      </c>
      <c r="G155" s="744" t="s">
        <v>776</v>
      </c>
      <c r="H155" s="744" t="s">
        <v>2697</v>
      </c>
      <c r="I155" s="744">
        <v>5405</v>
      </c>
      <c r="J155" s="744">
        <v>0</v>
      </c>
      <c r="K155" s="744">
        <v>0</v>
      </c>
    </row>
    <row r="156" spans="1:11" x14ac:dyDescent="0.25">
      <c r="A156" s="744">
        <v>931400</v>
      </c>
      <c r="B156" s="744" t="s">
        <v>804</v>
      </c>
      <c r="C156" s="744" t="s">
        <v>2680</v>
      </c>
      <c r="D156" s="744" t="s">
        <v>794</v>
      </c>
      <c r="E156" s="744" t="s">
        <v>1198</v>
      </c>
      <c r="F156" s="744">
        <v>780160</v>
      </c>
      <c r="G156" s="744" t="s">
        <v>776</v>
      </c>
      <c r="H156" s="744" t="s">
        <v>2697</v>
      </c>
      <c r="I156" s="744">
        <v>17455</v>
      </c>
      <c r="J156" s="744">
        <v>0</v>
      </c>
      <c r="K156" s="744">
        <v>0</v>
      </c>
    </row>
    <row r="157" spans="1:11" x14ac:dyDescent="0.25">
      <c r="A157" s="744">
        <v>931400</v>
      </c>
      <c r="B157" s="744" t="s">
        <v>804</v>
      </c>
      <c r="C157" s="744" t="s">
        <v>2681</v>
      </c>
      <c r="D157" s="744" t="s">
        <v>782</v>
      </c>
      <c r="E157" s="744" t="s">
        <v>2601</v>
      </c>
      <c r="F157" s="744">
        <v>780160</v>
      </c>
      <c r="G157" s="744" t="s">
        <v>776</v>
      </c>
      <c r="H157" s="744" t="s">
        <v>2697</v>
      </c>
      <c r="I157" s="744">
        <v>10328</v>
      </c>
      <c r="J157" s="744">
        <v>0</v>
      </c>
      <c r="K157" s="744">
        <v>0</v>
      </c>
    </row>
    <row r="158" spans="1:11" x14ac:dyDescent="0.25">
      <c r="A158" s="744">
        <v>931400</v>
      </c>
      <c r="B158" s="744" t="s">
        <v>804</v>
      </c>
      <c r="C158" s="744" t="s">
        <v>2682</v>
      </c>
      <c r="D158" s="744" t="s">
        <v>806</v>
      </c>
      <c r="E158" s="744" t="s">
        <v>111</v>
      </c>
      <c r="F158" s="744">
        <v>780160</v>
      </c>
      <c r="G158" s="744" t="s">
        <v>776</v>
      </c>
      <c r="H158" s="744" t="s">
        <v>2697</v>
      </c>
      <c r="I158" s="744">
        <v>56</v>
      </c>
      <c r="J158" s="744">
        <v>0</v>
      </c>
      <c r="K158" s="744">
        <v>0</v>
      </c>
    </row>
    <row r="159" spans="1:11" x14ac:dyDescent="0.25">
      <c r="A159" s="744">
        <v>931402</v>
      </c>
      <c r="B159" s="744" t="s">
        <v>782</v>
      </c>
      <c r="E159" s="744" t="s">
        <v>2601</v>
      </c>
      <c r="F159" s="744">
        <v>780160</v>
      </c>
      <c r="G159" s="744" t="s">
        <v>776</v>
      </c>
      <c r="H159" s="744" t="s">
        <v>2697</v>
      </c>
      <c r="I159" s="744">
        <v>8</v>
      </c>
      <c r="J159" s="744">
        <v>6696</v>
      </c>
      <c r="K159" s="744">
        <v>5616</v>
      </c>
    </row>
    <row r="160" spans="1:11" x14ac:dyDescent="0.25">
      <c r="A160" s="744">
        <v>931403</v>
      </c>
      <c r="B160" s="744" t="s">
        <v>790</v>
      </c>
      <c r="E160" s="744" t="s">
        <v>2542</v>
      </c>
      <c r="F160" s="744">
        <v>780160</v>
      </c>
      <c r="G160" s="744" t="s">
        <v>776</v>
      </c>
      <c r="H160" s="744" t="s">
        <v>2697</v>
      </c>
      <c r="I160" s="744">
        <v>0</v>
      </c>
      <c r="J160" s="744">
        <v>8322</v>
      </c>
      <c r="K160" s="744">
        <v>7351</v>
      </c>
    </row>
    <row r="161" spans="1:11" x14ac:dyDescent="0.25">
      <c r="A161" s="744">
        <v>931405</v>
      </c>
      <c r="B161" s="744" t="s">
        <v>794</v>
      </c>
      <c r="E161" s="744" t="s">
        <v>1198</v>
      </c>
      <c r="F161" s="744">
        <v>780160</v>
      </c>
      <c r="G161" s="744" t="s">
        <v>776</v>
      </c>
      <c r="H161" s="744" t="s">
        <v>2697</v>
      </c>
      <c r="I161" s="744">
        <v>0</v>
      </c>
      <c r="J161" s="744">
        <v>16321</v>
      </c>
      <c r="K161" s="744">
        <v>14850</v>
      </c>
    </row>
    <row r="162" spans="1:11" x14ac:dyDescent="0.25">
      <c r="A162" s="744">
        <v>931406</v>
      </c>
      <c r="B162" s="744" t="s">
        <v>803</v>
      </c>
      <c r="E162" s="744" t="s">
        <v>803</v>
      </c>
      <c r="F162" s="744">
        <v>780160</v>
      </c>
      <c r="G162" s="744" t="s">
        <v>776</v>
      </c>
      <c r="H162" s="744" t="s">
        <v>2697</v>
      </c>
      <c r="I162" s="744">
        <v>0</v>
      </c>
      <c r="J162" s="744">
        <v>0</v>
      </c>
      <c r="K162" s="744">
        <v>17</v>
      </c>
    </row>
    <row r="163" spans="1:11" x14ac:dyDescent="0.25">
      <c r="A163" s="744">
        <v>931408</v>
      </c>
      <c r="B163" s="744" t="s">
        <v>806</v>
      </c>
      <c r="E163" s="744" t="s">
        <v>111</v>
      </c>
      <c r="F163" s="744">
        <v>780160</v>
      </c>
      <c r="G163" s="744" t="s">
        <v>776</v>
      </c>
      <c r="H163" s="744" t="s">
        <v>2697</v>
      </c>
      <c r="I163" s="744">
        <v>0</v>
      </c>
      <c r="J163" s="744">
        <v>32</v>
      </c>
      <c r="K163" s="744">
        <v>16</v>
      </c>
    </row>
    <row r="164" spans="1:11" x14ac:dyDescent="0.25">
      <c r="A164" s="744">
        <v>931421</v>
      </c>
      <c r="B164" s="744" t="s">
        <v>805</v>
      </c>
      <c r="E164" s="744" t="s">
        <v>2544</v>
      </c>
      <c r="F164" s="744">
        <v>780160</v>
      </c>
      <c r="G164" s="744" t="s">
        <v>776</v>
      </c>
      <c r="H164" s="744" t="s">
        <v>2697</v>
      </c>
      <c r="I164" s="744">
        <v>0</v>
      </c>
      <c r="J164" s="744">
        <v>200</v>
      </c>
      <c r="K164" s="744">
        <v>1115</v>
      </c>
    </row>
    <row r="165" spans="1:11" x14ac:dyDescent="0.25">
      <c r="A165" s="744">
        <v>931119</v>
      </c>
      <c r="B165" s="744" t="s">
        <v>907</v>
      </c>
      <c r="F165" s="744">
        <v>781080</v>
      </c>
      <c r="G165" s="744" t="s">
        <v>777</v>
      </c>
      <c r="H165" s="744" t="s">
        <v>751</v>
      </c>
      <c r="I165" s="744">
        <v>-107</v>
      </c>
      <c r="J165" s="744">
        <v>0</v>
      </c>
      <c r="K165" s="744">
        <v>0</v>
      </c>
    </row>
    <row r="166" spans="1:11" x14ac:dyDescent="0.25">
      <c r="A166" s="744">
        <v>931119</v>
      </c>
      <c r="B166" s="744" t="s">
        <v>907</v>
      </c>
      <c r="C166" s="744" t="s">
        <v>2666</v>
      </c>
      <c r="D166" s="744" t="s">
        <v>2667</v>
      </c>
      <c r="E166" s="744" t="s">
        <v>788</v>
      </c>
      <c r="F166" s="744">
        <v>781080</v>
      </c>
      <c r="G166" s="744" t="s">
        <v>777</v>
      </c>
      <c r="H166" s="744" t="s">
        <v>751</v>
      </c>
      <c r="I166" s="744">
        <v>-98.2</v>
      </c>
      <c r="J166" s="744">
        <v>0</v>
      </c>
      <c r="K166" s="744">
        <v>0</v>
      </c>
    </row>
    <row r="167" spans="1:11" x14ac:dyDescent="0.25">
      <c r="A167" s="744">
        <v>931302</v>
      </c>
      <c r="B167" s="744" t="s">
        <v>771</v>
      </c>
      <c r="E167" s="744" t="s">
        <v>2665</v>
      </c>
      <c r="F167" s="744">
        <v>781080</v>
      </c>
      <c r="G167" s="744" t="s">
        <v>777</v>
      </c>
      <c r="H167" s="744" t="s">
        <v>751</v>
      </c>
      <c r="I167" s="744">
        <v>0</v>
      </c>
      <c r="J167" s="744">
        <v>-14</v>
      </c>
      <c r="K167" s="744">
        <v>0</v>
      </c>
    </row>
    <row r="168" spans="1:11" x14ac:dyDescent="0.25">
      <c r="A168" s="744">
        <v>931303</v>
      </c>
      <c r="B168" s="744" t="s">
        <v>791</v>
      </c>
      <c r="E168" s="744" t="s">
        <v>2675</v>
      </c>
      <c r="F168" s="744">
        <v>781080</v>
      </c>
      <c r="G168" s="744" t="s">
        <v>777</v>
      </c>
      <c r="H168" s="744" t="s">
        <v>751</v>
      </c>
      <c r="I168" s="744">
        <v>0</v>
      </c>
      <c r="J168" s="744">
        <v>-99</v>
      </c>
      <c r="K168" s="744">
        <v>0</v>
      </c>
    </row>
    <row r="169" spans="1:11" x14ac:dyDescent="0.25">
      <c r="A169" s="744">
        <v>931305</v>
      </c>
      <c r="B169" s="744" t="s">
        <v>781</v>
      </c>
      <c r="E169" s="744" t="s">
        <v>781</v>
      </c>
      <c r="F169" s="744">
        <v>781080</v>
      </c>
      <c r="G169" s="744" t="s">
        <v>777</v>
      </c>
      <c r="H169" s="744" t="s">
        <v>751</v>
      </c>
      <c r="I169" s="744">
        <v>0</v>
      </c>
      <c r="J169" s="744">
        <v>-10</v>
      </c>
      <c r="K169" s="744">
        <v>0</v>
      </c>
    </row>
    <row r="170" spans="1:11" x14ac:dyDescent="0.25">
      <c r="A170" s="744">
        <v>931306</v>
      </c>
      <c r="B170" s="744" t="s">
        <v>788</v>
      </c>
      <c r="E170" s="744" t="s">
        <v>788</v>
      </c>
      <c r="F170" s="744">
        <v>781080</v>
      </c>
      <c r="G170" s="744" t="s">
        <v>777</v>
      </c>
      <c r="H170" s="744" t="s">
        <v>751</v>
      </c>
      <c r="I170" s="744">
        <v>0</v>
      </c>
      <c r="J170" s="744">
        <v>-22.92</v>
      </c>
      <c r="K170" s="744">
        <v>0</v>
      </c>
    </row>
    <row r="171" spans="1:11" x14ac:dyDescent="0.25">
      <c r="A171" s="744">
        <v>931400</v>
      </c>
      <c r="B171" s="744" t="s">
        <v>804</v>
      </c>
      <c r="F171" s="744">
        <v>781080</v>
      </c>
      <c r="G171" s="744" t="s">
        <v>777</v>
      </c>
      <c r="H171" s="744" t="s">
        <v>751</v>
      </c>
      <c r="I171" s="744">
        <v>37</v>
      </c>
      <c r="J171" s="744">
        <v>0</v>
      </c>
      <c r="K171" s="744">
        <v>0</v>
      </c>
    </row>
    <row r="172" spans="1:11" x14ac:dyDescent="0.25">
      <c r="A172" s="744">
        <v>931400</v>
      </c>
      <c r="B172" s="744" t="s">
        <v>804</v>
      </c>
      <c r="C172" s="744" t="s">
        <v>2676</v>
      </c>
      <c r="D172" s="744" t="s">
        <v>805</v>
      </c>
      <c r="E172" s="744" t="s">
        <v>2544</v>
      </c>
      <c r="F172" s="744">
        <v>781080</v>
      </c>
      <c r="G172" s="744" t="s">
        <v>777</v>
      </c>
      <c r="H172" s="744" t="s">
        <v>751</v>
      </c>
      <c r="I172" s="744">
        <v>314</v>
      </c>
      <c r="J172" s="744">
        <v>0</v>
      </c>
      <c r="K172" s="744">
        <v>0</v>
      </c>
    </row>
    <row r="173" spans="1:11" x14ac:dyDescent="0.25">
      <c r="A173" s="744">
        <v>931400</v>
      </c>
      <c r="B173" s="744" t="s">
        <v>804</v>
      </c>
      <c r="C173" s="744" t="s">
        <v>2679</v>
      </c>
      <c r="D173" s="744" t="s">
        <v>790</v>
      </c>
      <c r="E173" s="744" t="s">
        <v>2542</v>
      </c>
      <c r="F173" s="744">
        <v>781080</v>
      </c>
      <c r="G173" s="744" t="s">
        <v>777</v>
      </c>
      <c r="H173" s="744" t="s">
        <v>751</v>
      </c>
      <c r="I173" s="744">
        <v>-155.94999999999999</v>
      </c>
      <c r="J173" s="744">
        <v>0</v>
      </c>
      <c r="K173" s="744">
        <v>0</v>
      </c>
    </row>
    <row r="174" spans="1:11" x14ac:dyDescent="0.25">
      <c r="A174" s="744">
        <v>931400</v>
      </c>
      <c r="B174" s="744" t="s">
        <v>804</v>
      </c>
      <c r="C174" s="744" t="s">
        <v>2680</v>
      </c>
      <c r="D174" s="744" t="s">
        <v>794</v>
      </c>
      <c r="E174" s="744" t="s">
        <v>1198</v>
      </c>
      <c r="F174" s="744">
        <v>781080</v>
      </c>
      <c r="G174" s="744" t="s">
        <v>777</v>
      </c>
      <c r="H174" s="744" t="s">
        <v>751</v>
      </c>
      <c r="I174" s="744">
        <v>44.02</v>
      </c>
      <c r="J174" s="744">
        <v>0</v>
      </c>
      <c r="K174" s="744">
        <v>0</v>
      </c>
    </row>
    <row r="175" spans="1:11" x14ac:dyDescent="0.25">
      <c r="A175" s="744">
        <v>931400</v>
      </c>
      <c r="B175" s="744" t="s">
        <v>804</v>
      </c>
      <c r="C175" s="744" t="s">
        <v>2681</v>
      </c>
      <c r="D175" s="744" t="s">
        <v>782</v>
      </c>
      <c r="E175" s="744" t="s">
        <v>2601</v>
      </c>
      <c r="F175" s="744">
        <v>781080</v>
      </c>
      <c r="G175" s="744" t="s">
        <v>777</v>
      </c>
      <c r="H175" s="744" t="s">
        <v>751</v>
      </c>
      <c r="I175" s="744">
        <v>-40</v>
      </c>
      <c r="J175" s="744">
        <v>0</v>
      </c>
      <c r="K175" s="744">
        <v>0</v>
      </c>
    </row>
    <row r="176" spans="1:11" x14ac:dyDescent="0.25">
      <c r="A176" s="744">
        <v>931400</v>
      </c>
      <c r="B176" s="744" t="s">
        <v>804</v>
      </c>
      <c r="C176" s="744" t="s">
        <v>2682</v>
      </c>
      <c r="D176" s="744" t="s">
        <v>806</v>
      </c>
      <c r="E176" s="744" t="s">
        <v>111</v>
      </c>
      <c r="F176" s="744">
        <v>781080</v>
      </c>
      <c r="G176" s="744" t="s">
        <v>777</v>
      </c>
      <c r="H176" s="744" t="s">
        <v>751</v>
      </c>
      <c r="I176" s="744">
        <v>-31.75</v>
      </c>
      <c r="J176" s="744">
        <v>0</v>
      </c>
      <c r="K176" s="744">
        <v>0</v>
      </c>
    </row>
    <row r="177" spans="1:11" x14ac:dyDescent="0.25">
      <c r="A177" s="744">
        <v>931400</v>
      </c>
      <c r="B177" s="744" t="s">
        <v>804</v>
      </c>
      <c r="C177" s="744" t="s">
        <v>2683</v>
      </c>
      <c r="D177" s="744" t="s">
        <v>808</v>
      </c>
      <c r="E177" s="744" t="s">
        <v>1219</v>
      </c>
      <c r="F177" s="744">
        <v>781080</v>
      </c>
      <c r="G177" s="744" t="s">
        <v>777</v>
      </c>
      <c r="H177" s="744" t="s">
        <v>751</v>
      </c>
      <c r="I177" s="744">
        <v>81.7</v>
      </c>
      <c r="J177" s="744">
        <v>0</v>
      </c>
      <c r="K177" s="744">
        <v>0</v>
      </c>
    </row>
    <row r="178" spans="1:11" x14ac:dyDescent="0.25">
      <c r="A178" s="744">
        <v>931402</v>
      </c>
      <c r="B178" s="744" t="s">
        <v>782</v>
      </c>
      <c r="E178" s="744" t="s">
        <v>2601</v>
      </c>
      <c r="F178" s="744">
        <v>781080</v>
      </c>
      <c r="G178" s="744" t="s">
        <v>777</v>
      </c>
      <c r="H178" s="744" t="s">
        <v>751</v>
      </c>
      <c r="I178" s="744">
        <v>0</v>
      </c>
      <c r="J178" s="744">
        <v>-11</v>
      </c>
      <c r="K178" s="744">
        <v>25.64</v>
      </c>
    </row>
    <row r="179" spans="1:11" x14ac:dyDescent="0.25">
      <c r="A179" s="744">
        <v>931403</v>
      </c>
      <c r="B179" s="744" t="s">
        <v>790</v>
      </c>
      <c r="E179" s="744" t="s">
        <v>2542</v>
      </c>
      <c r="F179" s="744">
        <v>781080</v>
      </c>
      <c r="G179" s="744" t="s">
        <v>777</v>
      </c>
      <c r="H179" s="744" t="s">
        <v>751</v>
      </c>
      <c r="I179" s="744">
        <v>0</v>
      </c>
      <c r="J179" s="744">
        <v>-91.12</v>
      </c>
      <c r="K179" s="744">
        <v>34</v>
      </c>
    </row>
    <row r="180" spans="1:11" x14ac:dyDescent="0.25">
      <c r="A180" s="744">
        <v>931405</v>
      </c>
      <c r="B180" s="744" t="s">
        <v>794</v>
      </c>
      <c r="E180" s="744" t="s">
        <v>1198</v>
      </c>
      <c r="F180" s="744">
        <v>781080</v>
      </c>
      <c r="G180" s="744" t="s">
        <v>777</v>
      </c>
      <c r="H180" s="744" t="s">
        <v>751</v>
      </c>
      <c r="I180" s="744">
        <v>0</v>
      </c>
      <c r="J180" s="744">
        <v>-13.89</v>
      </c>
      <c r="K180" s="744">
        <v>20.010000000000002</v>
      </c>
    </row>
    <row r="181" spans="1:11" x14ac:dyDescent="0.25">
      <c r="A181" s="744">
        <v>931408</v>
      </c>
      <c r="B181" s="744" t="s">
        <v>806</v>
      </c>
      <c r="E181" s="744" t="s">
        <v>111</v>
      </c>
      <c r="F181" s="744">
        <v>781080</v>
      </c>
      <c r="G181" s="744" t="s">
        <v>777</v>
      </c>
      <c r="H181" s="744" t="s">
        <v>751</v>
      </c>
      <c r="I181" s="744">
        <v>0</v>
      </c>
      <c r="J181" s="744">
        <v>-114</v>
      </c>
      <c r="K181" s="744">
        <v>14.25</v>
      </c>
    </row>
    <row r="182" spans="1:11" x14ac:dyDescent="0.25">
      <c r="A182" s="744">
        <v>931409</v>
      </c>
      <c r="B182" s="744" t="s">
        <v>808</v>
      </c>
      <c r="E182" s="744" t="s">
        <v>1219</v>
      </c>
      <c r="F182" s="744">
        <v>781080</v>
      </c>
      <c r="G182" s="744" t="s">
        <v>777</v>
      </c>
      <c r="H182" s="744" t="s">
        <v>751</v>
      </c>
      <c r="I182" s="744">
        <v>0</v>
      </c>
      <c r="J182" s="744">
        <v>-743.3</v>
      </c>
      <c r="K182" s="744">
        <v>90.1</v>
      </c>
    </row>
    <row r="183" spans="1:11" x14ac:dyDescent="0.25">
      <c r="A183" s="744">
        <v>931421</v>
      </c>
      <c r="B183" s="744" t="s">
        <v>805</v>
      </c>
      <c r="E183" s="744" t="s">
        <v>2544</v>
      </c>
      <c r="F183" s="744">
        <v>781080</v>
      </c>
      <c r="G183" s="744" t="s">
        <v>777</v>
      </c>
      <c r="H183" s="744" t="s">
        <v>751</v>
      </c>
      <c r="I183" s="744">
        <v>0</v>
      </c>
      <c r="J183" s="744">
        <v>155</v>
      </c>
      <c r="K183" s="744">
        <v>113.26</v>
      </c>
    </row>
    <row r="184" spans="1:11" x14ac:dyDescent="0.25">
      <c r="A184" s="744">
        <v>931750</v>
      </c>
      <c r="B184" s="744" t="s">
        <v>798</v>
      </c>
      <c r="E184" s="744" t="s">
        <v>1203</v>
      </c>
      <c r="F184" s="744">
        <v>781080</v>
      </c>
      <c r="G184" s="744" t="s">
        <v>777</v>
      </c>
      <c r="H184" s="744" t="s">
        <v>751</v>
      </c>
      <c r="I184" s="744">
        <v>-774.1</v>
      </c>
      <c r="J184" s="744">
        <v>42</v>
      </c>
      <c r="K184" s="744">
        <v>-25</v>
      </c>
    </row>
    <row r="185" spans="1:11" x14ac:dyDescent="0.25">
      <c r="A185" s="744">
        <v>931173</v>
      </c>
      <c r="B185" s="744" t="s">
        <v>916</v>
      </c>
      <c r="E185" s="744" t="s">
        <v>2528</v>
      </c>
      <c r="F185" s="744">
        <v>781120</v>
      </c>
      <c r="G185" s="744" t="s">
        <v>883</v>
      </c>
      <c r="H185" s="744" t="s">
        <v>751</v>
      </c>
      <c r="I185" s="744">
        <v>0</v>
      </c>
      <c r="J185" s="744">
        <v>0</v>
      </c>
      <c r="K185" s="744">
        <v>17.52</v>
      </c>
    </row>
    <row r="186" spans="1:11" x14ac:dyDescent="0.25">
      <c r="A186" s="744">
        <v>931183</v>
      </c>
      <c r="B186" s="744" t="s">
        <v>918</v>
      </c>
      <c r="E186" s="744" t="s">
        <v>1235</v>
      </c>
      <c r="F186" s="744">
        <v>781120</v>
      </c>
      <c r="G186" s="744" t="s">
        <v>883</v>
      </c>
      <c r="H186" s="744" t="s">
        <v>751</v>
      </c>
      <c r="I186" s="744">
        <v>0</v>
      </c>
      <c r="J186" s="744">
        <v>0</v>
      </c>
      <c r="K186" s="744">
        <v>563.59</v>
      </c>
    </row>
    <row r="187" spans="1:11" x14ac:dyDescent="0.25">
      <c r="A187" s="744">
        <v>931750</v>
      </c>
      <c r="B187" s="744" t="s">
        <v>798</v>
      </c>
      <c r="E187" s="744" t="s">
        <v>1203</v>
      </c>
      <c r="F187" s="744">
        <v>781180</v>
      </c>
      <c r="G187" s="744" t="s">
        <v>800</v>
      </c>
      <c r="H187" s="744" t="s">
        <v>751</v>
      </c>
      <c r="I187" s="744">
        <v>0</v>
      </c>
      <c r="J187" s="744">
        <v>0</v>
      </c>
      <c r="K187" s="744">
        <v>1096.07</v>
      </c>
    </row>
    <row r="188" spans="1:11" x14ac:dyDescent="0.25">
      <c r="A188" s="744">
        <v>931173</v>
      </c>
      <c r="B188" s="744" t="s">
        <v>916</v>
      </c>
      <c r="E188" s="744" t="s">
        <v>2528</v>
      </c>
      <c r="F188" s="744">
        <v>781220</v>
      </c>
      <c r="G188" s="744" t="s">
        <v>779</v>
      </c>
      <c r="H188" s="744" t="s">
        <v>751</v>
      </c>
      <c r="I188" s="744">
        <v>0</v>
      </c>
      <c r="J188" s="744">
        <v>500</v>
      </c>
      <c r="K188" s="744">
        <v>0</v>
      </c>
    </row>
    <row r="189" spans="1:11" x14ac:dyDescent="0.25">
      <c r="A189" s="744">
        <v>931302</v>
      </c>
      <c r="B189" s="744" t="s">
        <v>771</v>
      </c>
      <c r="E189" s="744" t="s">
        <v>2665</v>
      </c>
      <c r="F189" s="744">
        <v>781220</v>
      </c>
      <c r="G189" s="744" t="s">
        <v>779</v>
      </c>
      <c r="H189" s="744" t="s">
        <v>751</v>
      </c>
      <c r="I189" s="744">
        <v>0</v>
      </c>
      <c r="J189" s="744">
        <v>0</v>
      </c>
      <c r="K189" s="744">
        <v>475.16</v>
      </c>
    </row>
    <row r="190" spans="1:11" x14ac:dyDescent="0.25">
      <c r="A190" s="744">
        <v>931303</v>
      </c>
      <c r="B190" s="744" t="s">
        <v>791</v>
      </c>
      <c r="E190" s="744" t="s">
        <v>2675</v>
      </c>
      <c r="F190" s="744">
        <v>781220</v>
      </c>
      <c r="G190" s="744" t="s">
        <v>779</v>
      </c>
      <c r="H190" s="744" t="s">
        <v>751</v>
      </c>
      <c r="I190" s="744">
        <v>0</v>
      </c>
      <c r="J190" s="744">
        <v>0</v>
      </c>
      <c r="K190" s="744">
        <v>410</v>
      </c>
    </row>
    <row r="191" spans="1:11" x14ac:dyDescent="0.25">
      <c r="A191" s="744">
        <v>931304</v>
      </c>
      <c r="B191" s="744" t="s">
        <v>809</v>
      </c>
      <c r="E191" s="744" t="s">
        <v>809</v>
      </c>
      <c r="F191" s="744">
        <v>781220</v>
      </c>
      <c r="G191" s="744" t="s">
        <v>779</v>
      </c>
      <c r="H191" s="744" t="s">
        <v>751</v>
      </c>
      <c r="I191" s="744">
        <v>0</v>
      </c>
      <c r="J191" s="744">
        <v>0</v>
      </c>
      <c r="K191" s="744">
        <v>1</v>
      </c>
    </row>
    <row r="192" spans="1:11" x14ac:dyDescent="0.25">
      <c r="A192" s="744">
        <v>931305</v>
      </c>
      <c r="B192" s="744" t="s">
        <v>781</v>
      </c>
      <c r="E192" s="744" t="s">
        <v>781</v>
      </c>
      <c r="F192" s="744">
        <v>781220</v>
      </c>
      <c r="G192" s="744" t="s">
        <v>779</v>
      </c>
      <c r="H192" s="744" t="s">
        <v>751</v>
      </c>
      <c r="I192" s="744">
        <v>0</v>
      </c>
      <c r="J192" s="744">
        <v>0</v>
      </c>
      <c r="K192" s="744">
        <v>161</v>
      </c>
    </row>
    <row r="193" spans="1:11" x14ac:dyDescent="0.25">
      <c r="A193" s="744">
        <v>931307</v>
      </c>
      <c r="B193" s="744" t="s">
        <v>810</v>
      </c>
      <c r="E193" s="744" t="s">
        <v>2670</v>
      </c>
      <c r="F193" s="744">
        <v>781220</v>
      </c>
      <c r="G193" s="744" t="s">
        <v>779</v>
      </c>
      <c r="H193" s="744" t="s">
        <v>751</v>
      </c>
      <c r="I193" s="744">
        <v>0</v>
      </c>
      <c r="J193" s="744">
        <v>3</v>
      </c>
      <c r="K193" s="744">
        <v>49</v>
      </c>
    </row>
    <row r="194" spans="1:11" x14ac:dyDescent="0.25">
      <c r="A194" s="744">
        <v>931405</v>
      </c>
      <c r="B194" s="744" t="s">
        <v>794</v>
      </c>
      <c r="E194" s="744" t="s">
        <v>1198</v>
      </c>
      <c r="F194" s="744">
        <v>781220</v>
      </c>
      <c r="G194" s="744" t="s">
        <v>779</v>
      </c>
      <c r="H194" s="744" t="s">
        <v>751</v>
      </c>
      <c r="I194" s="744">
        <v>0</v>
      </c>
      <c r="J194" s="744">
        <v>0</v>
      </c>
      <c r="K194" s="744">
        <v>311.5</v>
      </c>
    </row>
    <row r="195" spans="1:11" x14ac:dyDescent="0.25">
      <c r="A195" s="744">
        <v>931750</v>
      </c>
      <c r="B195" s="744" t="s">
        <v>798</v>
      </c>
      <c r="E195" s="744" t="s">
        <v>1203</v>
      </c>
      <c r="F195" s="744">
        <v>781320</v>
      </c>
      <c r="G195" s="744" t="s">
        <v>801</v>
      </c>
      <c r="H195" s="744" t="s">
        <v>751</v>
      </c>
      <c r="I195" s="744">
        <v>0</v>
      </c>
      <c r="J195" s="744">
        <v>4455.7</v>
      </c>
      <c r="K195" s="744">
        <v>0</v>
      </c>
    </row>
    <row r="196" spans="1:11" x14ac:dyDescent="0.25">
      <c r="A196" s="744">
        <v>931183</v>
      </c>
      <c r="B196" s="744" t="s">
        <v>918</v>
      </c>
      <c r="E196" s="744" t="s">
        <v>1235</v>
      </c>
      <c r="F196" s="744">
        <v>781360</v>
      </c>
      <c r="G196" s="744" t="s">
        <v>787</v>
      </c>
      <c r="H196" s="744" t="s">
        <v>751</v>
      </c>
      <c r="I196" s="744">
        <v>1030</v>
      </c>
      <c r="J196" s="744">
        <v>0</v>
      </c>
      <c r="K196" s="744">
        <v>7105.76</v>
      </c>
    </row>
    <row r="197" spans="1:11" x14ac:dyDescent="0.25">
      <c r="A197" s="744">
        <v>931306</v>
      </c>
      <c r="B197" s="744" t="s">
        <v>788</v>
      </c>
      <c r="E197" s="744" t="s">
        <v>788</v>
      </c>
      <c r="F197" s="744">
        <v>781360</v>
      </c>
      <c r="G197" s="744" t="s">
        <v>787</v>
      </c>
      <c r="H197" s="744" t="s">
        <v>751</v>
      </c>
      <c r="I197" s="744">
        <v>0</v>
      </c>
      <c r="J197" s="744">
        <v>0</v>
      </c>
      <c r="K197" s="744">
        <v>10</v>
      </c>
    </row>
    <row r="198" spans="1:11" x14ac:dyDescent="0.25">
      <c r="A198" s="744">
        <v>931400</v>
      </c>
      <c r="B198" s="744" t="s">
        <v>804</v>
      </c>
      <c r="F198" s="744">
        <v>781360</v>
      </c>
      <c r="G198" s="744" t="s">
        <v>787</v>
      </c>
      <c r="H198" s="744" t="s">
        <v>751</v>
      </c>
      <c r="I198" s="744">
        <v>185</v>
      </c>
      <c r="J198" s="744">
        <v>0</v>
      </c>
      <c r="K198" s="744">
        <v>0</v>
      </c>
    </row>
    <row r="199" spans="1:11" x14ac:dyDescent="0.25">
      <c r="A199" s="744">
        <v>931400</v>
      </c>
      <c r="B199" s="744" t="s">
        <v>804</v>
      </c>
      <c r="C199" s="744" t="s">
        <v>2679</v>
      </c>
      <c r="D199" s="744" t="s">
        <v>790</v>
      </c>
      <c r="E199" s="744" t="s">
        <v>2542</v>
      </c>
      <c r="F199" s="744">
        <v>781360</v>
      </c>
      <c r="G199" s="744" t="s">
        <v>787</v>
      </c>
      <c r="H199" s="744" t="s">
        <v>751</v>
      </c>
      <c r="I199" s="744">
        <v>88.75</v>
      </c>
      <c r="J199" s="744">
        <v>0</v>
      </c>
      <c r="K199" s="744">
        <v>0</v>
      </c>
    </row>
    <row r="200" spans="1:11" x14ac:dyDescent="0.25">
      <c r="A200" s="744">
        <v>931400</v>
      </c>
      <c r="B200" s="744" t="s">
        <v>804</v>
      </c>
      <c r="C200" s="744" t="s">
        <v>2680</v>
      </c>
      <c r="D200" s="744" t="s">
        <v>794</v>
      </c>
      <c r="E200" s="744" t="s">
        <v>1198</v>
      </c>
      <c r="F200" s="744">
        <v>781360</v>
      </c>
      <c r="G200" s="744" t="s">
        <v>787</v>
      </c>
      <c r="H200" s="744" t="s">
        <v>751</v>
      </c>
      <c r="I200" s="744">
        <v>1026.55</v>
      </c>
      <c r="J200" s="744">
        <v>0</v>
      </c>
      <c r="K200" s="744">
        <v>0</v>
      </c>
    </row>
    <row r="201" spans="1:11" x14ac:dyDescent="0.25">
      <c r="A201" s="744">
        <v>931400</v>
      </c>
      <c r="B201" s="744" t="s">
        <v>804</v>
      </c>
      <c r="C201" s="744" t="s">
        <v>2681</v>
      </c>
      <c r="D201" s="744" t="s">
        <v>782</v>
      </c>
      <c r="E201" s="744" t="s">
        <v>2601</v>
      </c>
      <c r="F201" s="744">
        <v>781360</v>
      </c>
      <c r="G201" s="744" t="s">
        <v>787</v>
      </c>
      <c r="H201" s="744" t="s">
        <v>751</v>
      </c>
      <c r="I201" s="744">
        <v>435.33</v>
      </c>
      <c r="J201" s="744">
        <v>0</v>
      </c>
      <c r="K201" s="744">
        <v>0</v>
      </c>
    </row>
    <row r="202" spans="1:11" x14ac:dyDescent="0.25">
      <c r="A202" s="744">
        <v>931400</v>
      </c>
      <c r="B202" s="744" t="s">
        <v>804</v>
      </c>
      <c r="C202" s="744" t="s">
        <v>2682</v>
      </c>
      <c r="D202" s="744" t="s">
        <v>806</v>
      </c>
      <c r="E202" s="744" t="s">
        <v>111</v>
      </c>
      <c r="F202" s="744">
        <v>781360</v>
      </c>
      <c r="G202" s="744" t="s">
        <v>787</v>
      </c>
      <c r="H202" s="744" t="s">
        <v>751</v>
      </c>
      <c r="I202" s="744">
        <v>138</v>
      </c>
      <c r="J202" s="744">
        <v>0</v>
      </c>
      <c r="K202" s="744">
        <v>0</v>
      </c>
    </row>
    <row r="203" spans="1:11" x14ac:dyDescent="0.25">
      <c r="A203" s="744">
        <v>931402</v>
      </c>
      <c r="B203" s="744" t="s">
        <v>782</v>
      </c>
      <c r="E203" s="744" t="s">
        <v>2601</v>
      </c>
      <c r="F203" s="744">
        <v>781360</v>
      </c>
      <c r="G203" s="744" t="s">
        <v>787</v>
      </c>
      <c r="H203" s="744" t="s">
        <v>751</v>
      </c>
      <c r="I203" s="744">
        <v>0</v>
      </c>
      <c r="J203" s="744">
        <v>725.9</v>
      </c>
      <c r="K203" s="744">
        <v>0</v>
      </c>
    </row>
    <row r="204" spans="1:11" x14ac:dyDescent="0.25">
      <c r="A204" s="744">
        <v>931403</v>
      </c>
      <c r="B204" s="744" t="s">
        <v>790</v>
      </c>
      <c r="E204" s="744" t="s">
        <v>2542</v>
      </c>
      <c r="F204" s="744">
        <v>781360</v>
      </c>
      <c r="G204" s="744" t="s">
        <v>787</v>
      </c>
      <c r="H204" s="744" t="s">
        <v>751</v>
      </c>
      <c r="I204" s="744">
        <v>0</v>
      </c>
      <c r="J204" s="744">
        <v>766</v>
      </c>
      <c r="K204" s="744">
        <v>0</v>
      </c>
    </row>
    <row r="205" spans="1:11" x14ac:dyDescent="0.25">
      <c r="A205" s="744">
        <v>931405</v>
      </c>
      <c r="B205" s="744" t="s">
        <v>794</v>
      </c>
      <c r="E205" s="744" t="s">
        <v>1198</v>
      </c>
      <c r="F205" s="744">
        <v>781360</v>
      </c>
      <c r="G205" s="744" t="s">
        <v>787</v>
      </c>
      <c r="H205" s="744" t="s">
        <v>751</v>
      </c>
      <c r="I205" s="744">
        <v>0</v>
      </c>
      <c r="J205" s="744">
        <v>1422.96</v>
      </c>
      <c r="K205" s="744">
        <v>0</v>
      </c>
    </row>
    <row r="206" spans="1:11" x14ac:dyDescent="0.25">
      <c r="A206" s="744">
        <v>931408</v>
      </c>
      <c r="B206" s="744" t="s">
        <v>806</v>
      </c>
      <c r="E206" s="744" t="s">
        <v>111</v>
      </c>
      <c r="F206" s="744">
        <v>781360</v>
      </c>
      <c r="G206" s="744" t="s">
        <v>787</v>
      </c>
      <c r="H206" s="744" t="s">
        <v>751</v>
      </c>
      <c r="I206" s="744">
        <v>0</v>
      </c>
      <c r="J206" s="744">
        <v>80</v>
      </c>
      <c r="K206" s="744">
        <v>0</v>
      </c>
    </row>
    <row r="207" spans="1:11" x14ac:dyDescent="0.25">
      <c r="A207" s="744">
        <v>931750</v>
      </c>
      <c r="B207" s="744" t="s">
        <v>798</v>
      </c>
      <c r="E207" s="744" t="s">
        <v>1203</v>
      </c>
      <c r="F207" s="744">
        <v>781360</v>
      </c>
      <c r="G207" s="744" t="s">
        <v>787</v>
      </c>
      <c r="H207" s="744" t="s">
        <v>751</v>
      </c>
      <c r="I207" s="744">
        <v>1538.24</v>
      </c>
      <c r="J207" s="744">
        <v>1372.22</v>
      </c>
      <c r="K207" s="744">
        <v>19213.259999999998</v>
      </c>
    </row>
    <row r="208" spans="1:11" x14ac:dyDescent="0.25">
      <c r="A208" s="744">
        <v>931119</v>
      </c>
      <c r="B208" s="744" t="s">
        <v>907</v>
      </c>
      <c r="C208" s="744" t="s">
        <v>2664</v>
      </c>
      <c r="D208" s="744" t="s">
        <v>771</v>
      </c>
      <c r="E208" s="744" t="s">
        <v>2665</v>
      </c>
      <c r="F208" s="744">
        <v>781480</v>
      </c>
      <c r="G208" s="744" t="s">
        <v>780</v>
      </c>
      <c r="H208" s="744" t="s">
        <v>780</v>
      </c>
      <c r="I208" s="744">
        <v>465</v>
      </c>
      <c r="J208" s="744">
        <v>0</v>
      </c>
      <c r="K208" s="744">
        <v>0</v>
      </c>
    </row>
    <row r="209" spans="1:11" x14ac:dyDescent="0.25">
      <c r="A209" s="744">
        <v>931119</v>
      </c>
      <c r="B209" s="744" t="s">
        <v>907</v>
      </c>
      <c r="C209" s="744" t="s">
        <v>2666</v>
      </c>
      <c r="D209" s="744" t="s">
        <v>2667</v>
      </c>
      <c r="E209" s="744" t="s">
        <v>788</v>
      </c>
      <c r="F209" s="744">
        <v>781480</v>
      </c>
      <c r="G209" s="744" t="s">
        <v>780</v>
      </c>
      <c r="H209" s="744" t="s">
        <v>780</v>
      </c>
      <c r="I209" s="744">
        <v>118</v>
      </c>
      <c r="J209" s="744">
        <v>0</v>
      </c>
      <c r="K209" s="744">
        <v>0</v>
      </c>
    </row>
    <row r="210" spans="1:11" x14ac:dyDescent="0.25">
      <c r="A210" s="744">
        <v>931119</v>
      </c>
      <c r="B210" s="744" t="s">
        <v>907</v>
      </c>
      <c r="C210" s="744" t="s">
        <v>2668</v>
      </c>
      <c r="D210" s="744" t="s">
        <v>2669</v>
      </c>
      <c r="E210" s="744" t="s">
        <v>2670</v>
      </c>
      <c r="F210" s="744">
        <v>781480</v>
      </c>
      <c r="G210" s="744" t="s">
        <v>780</v>
      </c>
      <c r="H210" s="744" t="s">
        <v>780</v>
      </c>
      <c r="I210" s="744">
        <v>1248</v>
      </c>
      <c r="J210" s="744">
        <v>0</v>
      </c>
      <c r="K210" s="744">
        <v>0</v>
      </c>
    </row>
    <row r="211" spans="1:11" x14ac:dyDescent="0.25">
      <c r="A211" s="744">
        <v>931119</v>
      </c>
      <c r="B211" s="744" t="s">
        <v>907</v>
      </c>
      <c r="C211" s="744" t="s">
        <v>2671</v>
      </c>
      <c r="D211" s="744" t="s">
        <v>2672</v>
      </c>
      <c r="E211" s="744" t="s">
        <v>781</v>
      </c>
      <c r="F211" s="744">
        <v>781480</v>
      </c>
      <c r="G211" s="744" t="s">
        <v>780</v>
      </c>
      <c r="H211" s="744" t="s">
        <v>780</v>
      </c>
      <c r="I211" s="744">
        <v>3091</v>
      </c>
      <c r="J211" s="744">
        <v>0</v>
      </c>
      <c r="K211" s="744">
        <v>0</v>
      </c>
    </row>
    <row r="212" spans="1:11" x14ac:dyDescent="0.25">
      <c r="A212" s="744">
        <v>931302</v>
      </c>
      <c r="B212" s="744" t="s">
        <v>771</v>
      </c>
      <c r="E212" s="744" t="s">
        <v>2665</v>
      </c>
      <c r="F212" s="744">
        <v>781480</v>
      </c>
      <c r="G212" s="744" t="s">
        <v>780</v>
      </c>
      <c r="H212" s="744" t="s">
        <v>780</v>
      </c>
      <c r="I212" s="744">
        <v>0</v>
      </c>
      <c r="J212" s="744">
        <v>2043</v>
      </c>
      <c r="K212" s="744">
        <v>7745</v>
      </c>
    </row>
    <row r="213" spans="1:11" x14ac:dyDescent="0.25">
      <c r="A213" s="744">
        <v>931303</v>
      </c>
      <c r="B213" s="744" t="s">
        <v>791</v>
      </c>
      <c r="E213" s="744" t="s">
        <v>2675</v>
      </c>
      <c r="F213" s="744">
        <v>781480</v>
      </c>
      <c r="G213" s="744" t="s">
        <v>780</v>
      </c>
      <c r="H213" s="744" t="s">
        <v>780</v>
      </c>
      <c r="I213" s="744">
        <v>316</v>
      </c>
      <c r="J213" s="744">
        <v>23276</v>
      </c>
      <c r="K213" s="744">
        <v>66852</v>
      </c>
    </row>
    <row r="214" spans="1:11" x14ac:dyDescent="0.25">
      <c r="A214" s="744">
        <v>931304</v>
      </c>
      <c r="B214" s="744" t="s">
        <v>809</v>
      </c>
      <c r="E214" s="744" t="s">
        <v>809</v>
      </c>
      <c r="F214" s="744">
        <v>781480</v>
      </c>
      <c r="G214" s="744" t="s">
        <v>780</v>
      </c>
      <c r="H214" s="744" t="s">
        <v>780</v>
      </c>
      <c r="I214" s="744">
        <v>0</v>
      </c>
      <c r="J214" s="744">
        <v>0</v>
      </c>
      <c r="K214" s="744">
        <v>123</v>
      </c>
    </row>
    <row r="215" spans="1:11" x14ac:dyDescent="0.25">
      <c r="A215" s="744">
        <v>931305</v>
      </c>
      <c r="B215" s="744" t="s">
        <v>781</v>
      </c>
      <c r="E215" s="744" t="s">
        <v>781</v>
      </c>
      <c r="F215" s="744">
        <v>781480</v>
      </c>
      <c r="G215" s="744" t="s">
        <v>780</v>
      </c>
      <c r="H215" s="744" t="s">
        <v>780</v>
      </c>
      <c r="I215" s="744">
        <v>0</v>
      </c>
      <c r="J215" s="744">
        <v>19489</v>
      </c>
      <c r="K215" s="744">
        <v>44120</v>
      </c>
    </row>
    <row r="216" spans="1:11" x14ac:dyDescent="0.25">
      <c r="A216" s="744">
        <v>931306</v>
      </c>
      <c r="B216" s="744" t="s">
        <v>788</v>
      </c>
      <c r="E216" s="744" t="s">
        <v>788</v>
      </c>
      <c r="F216" s="744">
        <v>781480</v>
      </c>
      <c r="G216" s="744" t="s">
        <v>780</v>
      </c>
      <c r="H216" s="744" t="s">
        <v>780</v>
      </c>
      <c r="I216" s="744">
        <v>0</v>
      </c>
      <c r="J216" s="744">
        <v>1155</v>
      </c>
      <c r="K216" s="744">
        <v>2160</v>
      </c>
    </row>
    <row r="217" spans="1:11" x14ac:dyDescent="0.25">
      <c r="A217" s="744">
        <v>931307</v>
      </c>
      <c r="B217" s="744" t="s">
        <v>810</v>
      </c>
      <c r="E217" s="744" t="s">
        <v>2670</v>
      </c>
      <c r="F217" s="744">
        <v>781480</v>
      </c>
      <c r="G217" s="744" t="s">
        <v>780</v>
      </c>
      <c r="H217" s="744" t="s">
        <v>780</v>
      </c>
      <c r="I217" s="744">
        <v>0</v>
      </c>
      <c r="J217" s="744">
        <v>11962</v>
      </c>
      <c r="K217" s="744">
        <v>22548</v>
      </c>
    </row>
    <row r="218" spans="1:11" x14ac:dyDescent="0.25">
      <c r="A218" s="744">
        <v>931307</v>
      </c>
      <c r="B218" s="744" t="s">
        <v>810</v>
      </c>
      <c r="E218" s="744" t="s">
        <v>2670</v>
      </c>
      <c r="F218" s="744">
        <v>781560</v>
      </c>
      <c r="G218" s="744" t="s">
        <v>811</v>
      </c>
      <c r="H218" s="744" t="s">
        <v>751</v>
      </c>
      <c r="I218" s="744">
        <v>0</v>
      </c>
      <c r="J218" s="744">
        <v>0</v>
      </c>
      <c r="K218" s="744">
        <v>10929.15</v>
      </c>
    </row>
    <row r="219" spans="1:11" x14ac:dyDescent="0.25">
      <c r="A219" s="744">
        <v>931750</v>
      </c>
      <c r="B219" s="744" t="s">
        <v>798</v>
      </c>
      <c r="E219" s="744" t="s">
        <v>1203</v>
      </c>
      <c r="F219" s="744">
        <v>790040</v>
      </c>
      <c r="G219" s="744" t="s">
        <v>802</v>
      </c>
      <c r="H219" s="744" t="s">
        <v>751</v>
      </c>
      <c r="I219" s="744">
        <v>0</v>
      </c>
      <c r="J219" s="744">
        <v>0</v>
      </c>
      <c r="K219" s="744">
        <v>4250</v>
      </c>
    </row>
    <row r="220" spans="1:11" x14ac:dyDescent="0.25">
      <c r="A220" s="744">
        <v>931170</v>
      </c>
      <c r="B220" s="744" t="s">
        <v>913</v>
      </c>
      <c r="E220" s="744" t="s">
        <v>2528</v>
      </c>
      <c r="F220" s="744">
        <v>790600</v>
      </c>
      <c r="G220" s="744" t="s">
        <v>902</v>
      </c>
      <c r="H220" s="744" t="s">
        <v>751</v>
      </c>
      <c r="I220" s="744">
        <v>260000</v>
      </c>
      <c r="J220" s="744">
        <v>260000</v>
      </c>
      <c r="K220" s="744">
        <v>260000</v>
      </c>
    </row>
  </sheetData>
  <autoFilter ref="A1:K220" xr:uid="{9891DBF1-0165-4264-B537-C2B9045DB5A5}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87BAB-7B14-4458-A12E-996403C5D6DA}">
  <dimension ref="A1:J7521"/>
  <sheetViews>
    <sheetView workbookViewId="0"/>
  </sheetViews>
  <sheetFormatPr defaultRowHeight="15.75" x14ac:dyDescent="0.25"/>
  <cols>
    <col min="1" max="2" width="16.21875" customWidth="1"/>
    <col min="3" max="3" width="52.6640625" customWidth="1"/>
    <col min="4" max="5" width="16.21875" customWidth="1"/>
    <col min="8" max="8" width="28.44140625" bestFit="1" customWidth="1"/>
    <col min="9" max="9" width="15.33203125" bestFit="1" customWidth="1"/>
    <col min="10" max="10" width="9.77734375" style="785" bestFit="1" customWidth="1"/>
    <col min="11" max="15" width="17.33203125" bestFit="1" customWidth="1"/>
    <col min="16" max="16" width="11.77734375" bestFit="1" customWidth="1"/>
  </cols>
  <sheetData>
    <row r="1" spans="1:10" ht="47.25" x14ac:dyDescent="0.25">
      <c r="A1" s="780" t="s">
        <v>2709</v>
      </c>
      <c r="B1" s="780" t="s">
        <v>2710</v>
      </c>
      <c r="C1" s="780" t="s">
        <v>152</v>
      </c>
      <c r="D1" s="780" t="s">
        <v>2711</v>
      </c>
      <c r="E1" s="780" t="s">
        <v>3534</v>
      </c>
      <c r="F1" s="780" t="s">
        <v>841</v>
      </c>
      <c r="H1" s="343" t="s">
        <v>2709</v>
      </c>
      <c r="I1" s="343" t="s">
        <v>841</v>
      </c>
      <c r="J1" s="737" t="s">
        <v>747</v>
      </c>
    </row>
    <row r="2" spans="1:10" x14ac:dyDescent="0.25">
      <c r="A2" t="s">
        <v>788</v>
      </c>
      <c r="B2" t="s">
        <v>3374</v>
      </c>
      <c r="C2" t="s">
        <v>2779</v>
      </c>
      <c r="D2" s="432">
        <v>12</v>
      </c>
      <c r="E2">
        <v>780160</v>
      </c>
      <c r="F2" t="s">
        <v>2697</v>
      </c>
      <c r="H2" t="s">
        <v>864</v>
      </c>
      <c r="I2" t="s">
        <v>772</v>
      </c>
      <c r="J2" s="737">
        <v>58.333333333333336</v>
      </c>
    </row>
    <row r="3" spans="1:10" x14ac:dyDescent="0.25">
      <c r="A3" t="s">
        <v>2665</v>
      </c>
      <c r="B3" t="s">
        <v>3340</v>
      </c>
      <c r="C3" t="s">
        <v>2779</v>
      </c>
      <c r="D3" s="432">
        <v>2</v>
      </c>
      <c r="E3">
        <v>780160</v>
      </c>
      <c r="F3" t="s">
        <v>2697</v>
      </c>
      <c r="H3" t="s">
        <v>864</v>
      </c>
      <c r="I3" t="s">
        <v>751</v>
      </c>
      <c r="J3" s="737">
        <v>52348.666666666672</v>
      </c>
    </row>
    <row r="4" spans="1:10" x14ac:dyDescent="0.25">
      <c r="A4" t="s">
        <v>788</v>
      </c>
      <c r="B4" t="s">
        <v>3375</v>
      </c>
      <c r="C4" t="s">
        <v>2779</v>
      </c>
      <c r="D4" s="432">
        <v>1</v>
      </c>
      <c r="E4">
        <v>780160</v>
      </c>
      <c r="F4" t="s">
        <v>2697</v>
      </c>
      <c r="H4" t="s">
        <v>864</v>
      </c>
      <c r="I4" t="s">
        <v>789</v>
      </c>
      <c r="J4" s="737">
        <v>504</v>
      </c>
    </row>
    <row r="5" spans="1:10" x14ac:dyDescent="0.25">
      <c r="A5" t="s">
        <v>864</v>
      </c>
      <c r="B5" t="s">
        <v>1863</v>
      </c>
      <c r="C5" t="s">
        <v>2776</v>
      </c>
      <c r="D5">
        <v>1</v>
      </c>
      <c r="E5">
        <v>741000</v>
      </c>
      <c r="F5" t="s">
        <v>789</v>
      </c>
      <c r="H5" t="s">
        <v>864</v>
      </c>
      <c r="I5" t="s">
        <v>2697</v>
      </c>
      <c r="J5" s="737">
        <v>76</v>
      </c>
    </row>
    <row r="6" spans="1:10" x14ac:dyDescent="0.25">
      <c r="A6" t="s">
        <v>864</v>
      </c>
      <c r="B6" t="s">
        <v>1863</v>
      </c>
      <c r="C6" t="s">
        <v>2794</v>
      </c>
      <c r="D6">
        <v>1</v>
      </c>
      <c r="E6">
        <v>741000</v>
      </c>
      <c r="F6" t="s">
        <v>789</v>
      </c>
      <c r="H6" t="s">
        <v>781</v>
      </c>
      <c r="I6" t="s">
        <v>772</v>
      </c>
      <c r="J6" s="737">
        <v>222.2</v>
      </c>
    </row>
    <row r="7" spans="1:10" x14ac:dyDescent="0.25">
      <c r="A7" t="s">
        <v>3541</v>
      </c>
      <c r="B7" t="s">
        <v>1863</v>
      </c>
      <c r="C7" t="s">
        <v>2798</v>
      </c>
      <c r="D7">
        <v>1</v>
      </c>
      <c r="E7">
        <v>741020</v>
      </c>
      <c r="F7" s="771" t="s">
        <v>772</v>
      </c>
      <c r="H7" t="s">
        <v>781</v>
      </c>
      <c r="I7" t="s">
        <v>774</v>
      </c>
      <c r="J7" s="737">
        <v>1</v>
      </c>
    </row>
    <row r="8" spans="1:10" x14ac:dyDescent="0.25">
      <c r="A8" t="s">
        <v>2665</v>
      </c>
      <c r="B8" t="s">
        <v>1863</v>
      </c>
      <c r="C8" t="s">
        <v>2779</v>
      </c>
      <c r="D8" s="432">
        <v>1</v>
      </c>
      <c r="E8">
        <v>780160</v>
      </c>
      <c r="F8" t="s">
        <v>2697</v>
      </c>
      <c r="H8" t="s">
        <v>781</v>
      </c>
      <c r="I8" t="s">
        <v>751</v>
      </c>
      <c r="J8" s="737">
        <v>927</v>
      </c>
    </row>
    <row r="9" spans="1:10" x14ac:dyDescent="0.25">
      <c r="A9" t="s">
        <v>864</v>
      </c>
      <c r="B9" t="s">
        <v>3526</v>
      </c>
      <c r="C9" t="s">
        <v>2779</v>
      </c>
      <c r="D9" s="432">
        <v>1</v>
      </c>
      <c r="E9">
        <v>780160</v>
      </c>
      <c r="F9" t="s">
        <v>2697</v>
      </c>
      <c r="H9" t="s">
        <v>781</v>
      </c>
      <c r="I9" t="s">
        <v>780</v>
      </c>
      <c r="J9" s="737">
        <v>5442.2</v>
      </c>
    </row>
    <row r="10" spans="1:10" x14ac:dyDescent="0.25">
      <c r="A10" t="s">
        <v>864</v>
      </c>
      <c r="B10" t="s">
        <v>3352</v>
      </c>
      <c r="C10" t="s">
        <v>2779</v>
      </c>
      <c r="D10" s="432">
        <v>2</v>
      </c>
      <c r="E10">
        <v>780160</v>
      </c>
      <c r="F10" t="s">
        <v>2697</v>
      </c>
      <c r="H10" t="s">
        <v>781</v>
      </c>
      <c r="I10" t="s">
        <v>2697</v>
      </c>
      <c r="J10" s="737">
        <v>134</v>
      </c>
    </row>
    <row r="11" spans="1:10" x14ac:dyDescent="0.25">
      <c r="A11" t="s">
        <v>2544</v>
      </c>
      <c r="B11" t="s">
        <v>3152</v>
      </c>
      <c r="C11" t="s">
        <v>2779</v>
      </c>
      <c r="D11" s="432">
        <v>4</v>
      </c>
      <c r="E11">
        <v>780160</v>
      </c>
      <c r="F11" t="s">
        <v>2697</v>
      </c>
      <c r="H11" t="s">
        <v>788</v>
      </c>
      <c r="I11" t="s">
        <v>772</v>
      </c>
      <c r="J11" s="737">
        <v>23944.91666666665</v>
      </c>
    </row>
    <row r="12" spans="1:10" x14ac:dyDescent="0.25">
      <c r="A12" t="s">
        <v>781</v>
      </c>
      <c r="B12" t="s">
        <v>3355</v>
      </c>
      <c r="C12" t="s">
        <v>2779</v>
      </c>
      <c r="D12" s="432">
        <v>2</v>
      </c>
      <c r="E12">
        <v>780160</v>
      </c>
      <c r="F12" t="s">
        <v>2697</v>
      </c>
      <c r="H12" t="s">
        <v>788</v>
      </c>
      <c r="I12" t="s">
        <v>774</v>
      </c>
      <c r="J12" s="737">
        <v>8</v>
      </c>
    </row>
    <row r="13" spans="1:10" x14ac:dyDescent="0.25">
      <c r="A13" t="s">
        <v>2670</v>
      </c>
      <c r="B13" t="s">
        <v>3296</v>
      </c>
      <c r="C13" t="s">
        <v>2880</v>
      </c>
      <c r="D13" s="432">
        <v>749</v>
      </c>
      <c r="E13">
        <v>781480</v>
      </c>
      <c r="F13" t="s">
        <v>780</v>
      </c>
      <c r="H13" t="s">
        <v>788</v>
      </c>
      <c r="I13" t="s">
        <v>751</v>
      </c>
      <c r="J13" s="737">
        <v>16</v>
      </c>
    </row>
    <row r="14" spans="1:10" x14ac:dyDescent="0.25">
      <c r="A14" t="s">
        <v>2675</v>
      </c>
      <c r="B14" t="s">
        <v>3444</v>
      </c>
      <c r="C14" t="s">
        <v>2779</v>
      </c>
      <c r="D14" s="432">
        <v>2</v>
      </c>
      <c r="E14">
        <v>780160</v>
      </c>
      <c r="F14" t="s">
        <v>2697</v>
      </c>
      <c r="H14" t="s">
        <v>788</v>
      </c>
      <c r="I14" t="s">
        <v>780</v>
      </c>
      <c r="J14" s="737">
        <v>99</v>
      </c>
    </row>
    <row r="15" spans="1:10" x14ac:dyDescent="0.25">
      <c r="A15" t="s">
        <v>2544</v>
      </c>
      <c r="B15" t="s">
        <v>3153</v>
      </c>
      <c r="C15" t="s">
        <v>2779</v>
      </c>
      <c r="D15" s="432">
        <v>3</v>
      </c>
      <c r="E15">
        <v>780160</v>
      </c>
      <c r="F15" t="s">
        <v>2697</v>
      </c>
      <c r="H15" t="s">
        <v>788</v>
      </c>
      <c r="I15" t="s">
        <v>2697</v>
      </c>
      <c r="J15" s="737">
        <v>5342</v>
      </c>
    </row>
    <row r="16" spans="1:10" x14ac:dyDescent="0.25">
      <c r="A16" t="s">
        <v>1096</v>
      </c>
      <c r="B16" t="s">
        <v>3263</v>
      </c>
      <c r="C16" t="s">
        <v>2800</v>
      </c>
      <c r="D16" s="432">
        <v>26.3</v>
      </c>
      <c r="E16">
        <v>776710</v>
      </c>
      <c r="F16" t="s">
        <v>774</v>
      </c>
      <c r="H16" t="s">
        <v>803</v>
      </c>
      <c r="I16" t="s">
        <v>772</v>
      </c>
      <c r="J16" s="737">
        <v>6.333333333333333</v>
      </c>
    </row>
    <row r="17" spans="1:10" x14ac:dyDescent="0.25">
      <c r="A17" t="s">
        <v>1203</v>
      </c>
      <c r="B17" t="s">
        <v>2713</v>
      </c>
      <c r="C17" t="s">
        <v>2712</v>
      </c>
      <c r="D17" s="432">
        <v>2.1363636363636362</v>
      </c>
      <c r="E17">
        <v>776741</v>
      </c>
      <c r="F17" t="s">
        <v>751</v>
      </c>
      <c r="H17" t="s">
        <v>803</v>
      </c>
      <c r="I17" t="s">
        <v>774</v>
      </c>
      <c r="J17" s="737">
        <v>44</v>
      </c>
    </row>
    <row r="18" spans="1:10" x14ac:dyDescent="0.25">
      <c r="A18" t="s">
        <v>2601</v>
      </c>
      <c r="B18" t="s">
        <v>2713</v>
      </c>
      <c r="C18" t="s">
        <v>2712</v>
      </c>
      <c r="D18" s="432">
        <v>3</v>
      </c>
      <c r="E18">
        <v>741020</v>
      </c>
      <c r="F18" s="771" t="s">
        <v>772</v>
      </c>
      <c r="H18" t="s">
        <v>803</v>
      </c>
      <c r="I18" t="s">
        <v>751</v>
      </c>
      <c r="J18" s="737">
        <v>9</v>
      </c>
    </row>
    <row r="19" spans="1:10" x14ac:dyDescent="0.25">
      <c r="A19" t="s">
        <v>3541</v>
      </c>
      <c r="B19" t="s">
        <v>2713</v>
      </c>
      <c r="C19" t="s">
        <v>2712</v>
      </c>
      <c r="D19" s="432">
        <v>3</v>
      </c>
      <c r="E19">
        <v>741020</v>
      </c>
      <c r="F19" s="771" t="s">
        <v>772</v>
      </c>
      <c r="H19" t="s">
        <v>803</v>
      </c>
      <c r="I19" t="s">
        <v>2697</v>
      </c>
      <c r="J19" s="737">
        <v>2</v>
      </c>
    </row>
    <row r="20" spans="1:10" x14ac:dyDescent="0.25">
      <c r="A20" t="s">
        <v>1198</v>
      </c>
      <c r="B20" t="s">
        <v>2713</v>
      </c>
      <c r="C20" t="s">
        <v>2712</v>
      </c>
      <c r="D20" s="432">
        <v>5</v>
      </c>
      <c r="E20">
        <v>741020</v>
      </c>
      <c r="F20" s="771" t="s">
        <v>772</v>
      </c>
      <c r="H20" t="s">
        <v>3512</v>
      </c>
      <c r="I20" t="s">
        <v>772</v>
      </c>
      <c r="J20" s="737">
        <v>65.2</v>
      </c>
    </row>
    <row r="21" spans="1:10" x14ac:dyDescent="0.25">
      <c r="A21" t="s">
        <v>1203</v>
      </c>
      <c r="B21" t="s">
        <v>2713</v>
      </c>
      <c r="C21" t="s">
        <v>2712</v>
      </c>
      <c r="D21" s="432">
        <v>29</v>
      </c>
      <c r="E21">
        <v>741020</v>
      </c>
      <c r="F21" s="771" t="s">
        <v>772</v>
      </c>
      <c r="H21" t="s">
        <v>1096</v>
      </c>
      <c r="I21" t="s">
        <v>772</v>
      </c>
      <c r="J21" s="737">
        <v>99983.45818181819</v>
      </c>
    </row>
    <row r="22" spans="1:10" x14ac:dyDescent="0.25">
      <c r="A22" t="s">
        <v>2544</v>
      </c>
      <c r="B22" t="s">
        <v>2713</v>
      </c>
      <c r="C22" t="s">
        <v>2712</v>
      </c>
      <c r="D22" s="432">
        <v>1</v>
      </c>
      <c r="E22">
        <v>741020</v>
      </c>
      <c r="F22" s="771" t="s">
        <v>772</v>
      </c>
      <c r="H22" t="s">
        <v>1096</v>
      </c>
      <c r="I22" t="s">
        <v>774</v>
      </c>
      <c r="J22" s="737">
        <v>2034.8</v>
      </c>
    </row>
    <row r="23" spans="1:10" x14ac:dyDescent="0.25">
      <c r="A23" t="s">
        <v>1096</v>
      </c>
      <c r="B23" t="s">
        <v>2713</v>
      </c>
      <c r="C23" t="s">
        <v>2712</v>
      </c>
      <c r="D23" s="432">
        <v>8.8181818181818183</v>
      </c>
      <c r="E23">
        <v>741020</v>
      </c>
      <c r="F23" s="771" t="s">
        <v>772</v>
      </c>
      <c r="H23" t="s">
        <v>1096</v>
      </c>
      <c r="I23" t="s">
        <v>3539</v>
      </c>
      <c r="J23" s="737">
        <v>17987.620000000017</v>
      </c>
    </row>
    <row r="24" spans="1:10" x14ac:dyDescent="0.25">
      <c r="A24" t="s">
        <v>803</v>
      </c>
      <c r="B24" t="s">
        <v>2891</v>
      </c>
      <c r="C24" t="s">
        <v>785</v>
      </c>
      <c r="D24" s="432">
        <v>44</v>
      </c>
      <c r="E24">
        <v>776710</v>
      </c>
      <c r="F24" t="s">
        <v>774</v>
      </c>
      <c r="H24" t="s">
        <v>1096</v>
      </c>
      <c r="I24" t="s">
        <v>751</v>
      </c>
      <c r="J24" s="737">
        <v>266</v>
      </c>
    </row>
    <row r="25" spans="1:10" x14ac:dyDescent="0.25">
      <c r="A25" t="s">
        <v>2601</v>
      </c>
      <c r="B25" t="s">
        <v>772</v>
      </c>
      <c r="C25" t="s">
        <v>2882</v>
      </c>
      <c r="D25">
        <v>1</v>
      </c>
      <c r="E25">
        <v>741020</v>
      </c>
      <c r="F25" t="s">
        <v>772</v>
      </c>
      <c r="H25" t="s">
        <v>809</v>
      </c>
      <c r="I25" t="s">
        <v>751</v>
      </c>
      <c r="J25" s="737">
        <v>1</v>
      </c>
    </row>
    <row r="26" spans="1:10" x14ac:dyDescent="0.25">
      <c r="A26" t="s">
        <v>2601</v>
      </c>
      <c r="B26" t="s">
        <v>772</v>
      </c>
      <c r="C26" t="s">
        <v>2883</v>
      </c>
      <c r="D26">
        <v>1</v>
      </c>
      <c r="E26">
        <v>741020</v>
      </c>
      <c r="F26" t="s">
        <v>772</v>
      </c>
      <c r="H26" t="s">
        <v>809</v>
      </c>
      <c r="I26" t="s">
        <v>780</v>
      </c>
      <c r="J26" s="737">
        <v>42.6</v>
      </c>
    </row>
    <row r="27" spans="1:10" x14ac:dyDescent="0.25">
      <c r="A27" t="s">
        <v>2601</v>
      </c>
      <c r="B27" t="s">
        <v>772</v>
      </c>
      <c r="C27" t="s">
        <v>2884</v>
      </c>
      <c r="D27">
        <v>1</v>
      </c>
      <c r="E27">
        <v>741020</v>
      </c>
      <c r="F27" t="s">
        <v>772</v>
      </c>
      <c r="H27" t="s">
        <v>2665</v>
      </c>
      <c r="I27" t="s">
        <v>772</v>
      </c>
      <c r="J27" s="737">
        <v>250</v>
      </c>
    </row>
    <row r="28" spans="1:10" x14ac:dyDescent="0.25">
      <c r="A28" t="s">
        <v>2601</v>
      </c>
      <c r="B28" t="s">
        <v>772</v>
      </c>
      <c r="C28" t="s">
        <v>2885</v>
      </c>
      <c r="D28">
        <v>1</v>
      </c>
      <c r="E28">
        <v>741020</v>
      </c>
      <c r="F28" t="s">
        <v>772</v>
      </c>
      <c r="H28" t="s">
        <v>2665</v>
      </c>
      <c r="I28" t="s">
        <v>774</v>
      </c>
      <c r="J28" s="737">
        <v>80.5</v>
      </c>
    </row>
    <row r="29" spans="1:10" x14ac:dyDescent="0.25">
      <c r="A29" t="s">
        <v>2601</v>
      </c>
      <c r="B29" t="s">
        <v>772</v>
      </c>
      <c r="C29" t="s">
        <v>2886</v>
      </c>
      <c r="D29">
        <v>1</v>
      </c>
      <c r="E29">
        <v>741020</v>
      </c>
      <c r="F29" t="s">
        <v>772</v>
      </c>
      <c r="H29" t="s">
        <v>2665</v>
      </c>
      <c r="I29" t="s">
        <v>751</v>
      </c>
      <c r="J29" s="737">
        <v>289.90999999999997</v>
      </c>
    </row>
    <row r="30" spans="1:10" x14ac:dyDescent="0.25">
      <c r="A30" t="s">
        <v>2601</v>
      </c>
      <c r="B30" t="s">
        <v>772</v>
      </c>
      <c r="C30" t="s">
        <v>2887</v>
      </c>
      <c r="D30">
        <v>1</v>
      </c>
      <c r="E30">
        <v>741020</v>
      </c>
      <c r="F30" t="s">
        <v>772</v>
      </c>
      <c r="H30" t="s">
        <v>2665</v>
      </c>
      <c r="I30" t="s">
        <v>780</v>
      </c>
      <c r="J30" s="737">
        <v>88</v>
      </c>
    </row>
    <row r="31" spans="1:10" x14ac:dyDescent="0.25">
      <c r="A31" t="s">
        <v>2601</v>
      </c>
      <c r="B31" t="s">
        <v>772</v>
      </c>
      <c r="C31" t="s">
        <v>2888</v>
      </c>
      <c r="D31">
        <v>1</v>
      </c>
      <c r="E31">
        <v>741020</v>
      </c>
      <c r="F31" t="s">
        <v>772</v>
      </c>
      <c r="H31" t="s">
        <v>2665</v>
      </c>
      <c r="I31" t="s">
        <v>2697</v>
      </c>
      <c r="J31" s="737">
        <v>650</v>
      </c>
    </row>
    <row r="32" spans="1:10" x14ac:dyDescent="0.25">
      <c r="A32" t="s">
        <v>788</v>
      </c>
      <c r="B32" t="s">
        <v>772</v>
      </c>
      <c r="C32" t="s">
        <v>2883</v>
      </c>
      <c r="D32">
        <v>4</v>
      </c>
      <c r="E32">
        <v>741020</v>
      </c>
      <c r="F32" t="s">
        <v>772</v>
      </c>
      <c r="H32" t="s">
        <v>2670</v>
      </c>
      <c r="I32" t="s">
        <v>772</v>
      </c>
      <c r="J32" s="737">
        <v>19314.149999999998</v>
      </c>
    </row>
    <row r="33" spans="1:10" x14ac:dyDescent="0.25">
      <c r="A33" t="s">
        <v>788</v>
      </c>
      <c r="B33" t="s">
        <v>772</v>
      </c>
      <c r="C33" t="s">
        <v>2884</v>
      </c>
      <c r="D33">
        <v>2</v>
      </c>
      <c r="E33">
        <v>741020</v>
      </c>
      <c r="F33" t="s">
        <v>772</v>
      </c>
      <c r="H33" t="s">
        <v>2670</v>
      </c>
      <c r="I33" t="s">
        <v>751</v>
      </c>
      <c r="J33" s="737">
        <v>168.16</v>
      </c>
    </row>
    <row r="34" spans="1:10" x14ac:dyDescent="0.25">
      <c r="A34" t="s">
        <v>788</v>
      </c>
      <c r="B34" t="s">
        <v>772</v>
      </c>
      <c r="C34" t="s">
        <v>2886</v>
      </c>
      <c r="D34">
        <v>12</v>
      </c>
      <c r="E34">
        <v>741020</v>
      </c>
      <c r="F34" t="s">
        <v>772</v>
      </c>
      <c r="H34" t="s">
        <v>2670</v>
      </c>
      <c r="I34" t="s">
        <v>780</v>
      </c>
      <c r="J34" s="737">
        <v>5498.4000000000015</v>
      </c>
    </row>
    <row r="35" spans="1:10" x14ac:dyDescent="0.25">
      <c r="A35" t="s">
        <v>788</v>
      </c>
      <c r="B35" t="s">
        <v>772</v>
      </c>
      <c r="C35" t="s">
        <v>2908</v>
      </c>
      <c r="D35">
        <v>1</v>
      </c>
      <c r="E35">
        <v>741020</v>
      </c>
      <c r="F35" t="s">
        <v>772</v>
      </c>
      <c r="H35" t="s">
        <v>2670</v>
      </c>
      <c r="I35" t="s">
        <v>2697</v>
      </c>
      <c r="J35" s="737">
        <v>66</v>
      </c>
    </row>
    <row r="36" spans="1:10" x14ac:dyDescent="0.25">
      <c r="A36" t="s">
        <v>788</v>
      </c>
      <c r="B36" t="s">
        <v>772</v>
      </c>
      <c r="C36" t="s">
        <v>2909</v>
      </c>
      <c r="D36">
        <v>2</v>
      </c>
      <c r="E36">
        <v>741020</v>
      </c>
      <c r="F36" t="s">
        <v>772</v>
      </c>
      <c r="H36" t="s">
        <v>2675</v>
      </c>
      <c r="I36" t="s">
        <v>772</v>
      </c>
      <c r="J36" s="737">
        <v>244</v>
      </c>
    </row>
    <row r="37" spans="1:10" x14ac:dyDescent="0.25">
      <c r="A37" t="s">
        <v>788</v>
      </c>
      <c r="B37" t="s">
        <v>772</v>
      </c>
      <c r="C37" t="s">
        <v>2910</v>
      </c>
      <c r="D37">
        <v>2</v>
      </c>
      <c r="E37">
        <v>741020</v>
      </c>
      <c r="F37" t="s">
        <v>772</v>
      </c>
      <c r="H37" t="s">
        <v>2675</v>
      </c>
      <c r="I37" t="s">
        <v>774</v>
      </c>
      <c r="J37" s="737">
        <v>94</v>
      </c>
    </row>
    <row r="38" spans="1:10" x14ac:dyDescent="0.25">
      <c r="A38" t="s">
        <v>788</v>
      </c>
      <c r="B38" t="s">
        <v>772</v>
      </c>
      <c r="C38" t="s">
        <v>2888</v>
      </c>
      <c r="D38">
        <v>2</v>
      </c>
      <c r="E38">
        <v>741020</v>
      </c>
      <c r="F38" t="s">
        <v>772</v>
      </c>
      <c r="H38" t="s">
        <v>2675</v>
      </c>
      <c r="I38" t="s">
        <v>751</v>
      </c>
      <c r="J38" s="737">
        <v>17</v>
      </c>
    </row>
    <row r="39" spans="1:10" x14ac:dyDescent="0.25">
      <c r="A39" t="s">
        <v>788</v>
      </c>
      <c r="B39" t="s">
        <v>772</v>
      </c>
      <c r="C39" t="s">
        <v>2911</v>
      </c>
      <c r="D39">
        <v>1</v>
      </c>
      <c r="E39">
        <v>741020</v>
      </c>
      <c r="F39" t="s">
        <v>772</v>
      </c>
      <c r="H39" t="s">
        <v>2675</v>
      </c>
      <c r="I39" t="s">
        <v>780</v>
      </c>
      <c r="J39" s="737">
        <v>7057.9090909090919</v>
      </c>
    </row>
    <row r="40" spans="1:10" x14ac:dyDescent="0.25">
      <c r="A40" t="s">
        <v>2542</v>
      </c>
      <c r="B40" t="s">
        <v>772</v>
      </c>
      <c r="C40" t="s">
        <v>2886</v>
      </c>
      <c r="D40">
        <v>2</v>
      </c>
      <c r="E40">
        <v>741020</v>
      </c>
      <c r="F40" t="s">
        <v>772</v>
      </c>
      <c r="H40" t="s">
        <v>2675</v>
      </c>
      <c r="I40" t="s">
        <v>2697</v>
      </c>
      <c r="J40" s="737">
        <v>80</v>
      </c>
    </row>
    <row r="41" spans="1:10" x14ac:dyDescent="0.25">
      <c r="A41" t="s">
        <v>2542</v>
      </c>
      <c r="B41" t="s">
        <v>772</v>
      </c>
      <c r="C41" t="s">
        <v>2910</v>
      </c>
      <c r="D41">
        <v>1</v>
      </c>
      <c r="E41">
        <v>741020</v>
      </c>
      <c r="F41" t="s">
        <v>772</v>
      </c>
      <c r="H41" t="s">
        <v>1203</v>
      </c>
      <c r="I41" t="s">
        <v>772</v>
      </c>
      <c r="J41" s="737">
        <v>72378.95</v>
      </c>
    </row>
    <row r="42" spans="1:10" x14ac:dyDescent="0.25">
      <c r="A42" t="s">
        <v>2542</v>
      </c>
      <c r="B42" t="s">
        <v>772</v>
      </c>
      <c r="C42" t="s">
        <v>2798</v>
      </c>
      <c r="D42">
        <v>1</v>
      </c>
      <c r="E42">
        <v>741020</v>
      </c>
      <c r="F42" t="s">
        <v>772</v>
      </c>
      <c r="H42" t="s">
        <v>1203</v>
      </c>
      <c r="I42" t="s">
        <v>774</v>
      </c>
      <c r="J42" s="737">
        <v>7214.05</v>
      </c>
    </row>
    <row r="43" spans="1:10" x14ac:dyDescent="0.25">
      <c r="A43" t="s">
        <v>1198</v>
      </c>
      <c r="B43" t="s">
        <v>772</v>
      </c>
      <c r="C43" t="s">
        <v>2886</v>
      </c>
      <c r="D43">
        <v>2</v>
      </c>
      <c r="E43">
        <v>741020</v>
      </c>
      <c r="F43" t="s">
        <v>772</v>
      </c>
      <c r="H43" t="s">
        <v>1203</v>
      </c>
      <c r="I43" t="s">
        <v>3539</v>
      </c>
      <c r="J43" s="737">
        <v>29539.899999999976</v>
      </c>
    </row>
    <row r="44" spans="1:10" x14ac:dyDescent="0.25">
      <c r="A44" t="s">
        <v>1203</v>
      </c>
      <c r="B44" t="s">
        <v>772</v>
      </c>
      <c r="C44" t="s">
        <v>2883</v>
      </c>
      <c r="D44">
        <v>17</v>
      </c>
      <c r="E44">
        <v>741020</v>
      </c>
      <c r="F44" t="s">
        <v>772</v>
      </c>
      <c r="H44" t="s">
        <v>1203</v>
      </c>
      <c r="I44" t="s">
        <v>751</v>
      </c>
      <c r="J44" s="737">
        <v>1305.1363636363635</v>
      </c>
    </row>
    <row r="45" spans="1:10" x14ac:dyDescent="0.25">
      <c r="A45" t="s">
        <v>1203</v>
      </c>
      <c r="B45" t="s">
        <v>772</v>
      </c>
      <c r="C45" t="s">
        <v>3057</v>
      </c>
      <c r="D45">
        <v>1</v>
      </c>
      <c r="E45">
        <v>741020</v>
      </c>
      <c r="F45" t="s">
        <v>772</v>
      </c>
      <c r="H45" t="s">
        <v>1198</v>
      </c>
      <c r="I45" t="s">
        <v>772</v>
      </c>
      <c r="J45" s="737">
        <v>25317.833333333332</v>
      </c>
    </row>
    <row r="46" spans="1:10" x14ac:dyDescent="0.25">
      <c r="A46" t="s">
        <v>1203</v>
      </c>
      <c r="B46" t="s">
        <v>772</v>
      </c>
      <c r="C46" t="s">
        <v>3058</v>
      </c>
      <c r="D46">
        <v>2</v>
      </c>
      <c r="E46">
        <v>741020</v>
      </c>
      <c r="F46" t="s">
        <v>772</v>
      </c>
      <c r="H46" t="s">
        <v>1198</v>
      </c>
      <c r="I46" t="s">
        <v>774</v>
      </c>
      <c r="J46" s="737">
        <v>6844.24</v>
      </c>
    </row>
    <row r="47" spans="1:10" x14ac:dyDescent="0.25">
      <c r="A47" t="s">
        <v>1203</v>
      </c>
      <c r="B47" t="s">
        <v>772</v>
      </c>
      <c r="C47" t="s">
        <v>3059</v>
      </c>
      <c r="D47">
        <v>2</v>
      </c>
      <c r="E47">
        <v>741020</v>
      </c>
      <c r="F47" t="s">
        <v>772</v>
      </c>
      <c r="H47" t="s">
        <v>1198</v>
      </c>
      <c r="I47" t="s">
        <v>3539</v>
      </c>
      <c r="J47" s="737">
        <v>17997.500000000004</v>
      </c>
    </row>
    <row r="48" spans="1:10" x14ac:dyDescent="0.25">
      <c r="A48" t="s">
        <v>1203</v>
      </c>
      <c r="B48" t="s">
        <v>772</v>
      </c>
      <c r="C48" t="s">
        <v>3060</v>
      </c>
      <c r="D48">
        <v>2</v>
      </c>
      <c r="E48">
        <v>741020</v>
      </c>
      <c r="F48" t="s">
        <v>772</v>
      </c>
      <c r="H48" t="s">
        <v>1198</v>
      </c>
      <c r="I48" t="s">
        <v>751</v>
      </c>
      <c r="J48" s="737">
        <v>478</v>
      </c>
    </row>
    <row r="49" spans="1:10" x14ac:dyDescent="0.25">
      <c r="A49" t="s">
        <v>1203</v>
      </c>
      <c r="B49" t="s">
        <v>772</v>
      </c>
      <c r="C49" t="s">
        <v>2884</v>
      </c>
      <c r="D49">
        <v>7</v>
      </c>
      <c r="E49">
        <v>741020</v>
      </c>
      <c r="F49" t="s">
        <v>772</v>
      </c>
      <c r="H49" t="s">
        <v>1198</v>
      </c>
      <c r="I49" t="s">
        <v>2697</v>
      </c>
      <c r="J49" s="737">
        <v>8821</v>
      </c>
    </row>
    <row r="50" spans="1:10" x14ac:dyDescent="0.25">
      <c r="A50" t="s">
        <v>1203</v>
      </c>
      <c r="B50" t="s">
        <v>772</v>
      </c>
      <c r="C50" t="s">
        <v>3061</v>
      </c>
      <c r="D50">
        <v>1</v>
      </c>
      <c r="E50">
        <v>741020</v>
      </c>
      <c r="F50" t="s">
        <v>772</v>
      </c>
      <c r="H50" t="s">
        <v>3541</v>
      </c>
      <c r="I50" t="s">
        <v>772</v>
      </c>
      <c r="J50" s="737">
        <v>15472.668333333339</v>
      </c>
    </row>
    <row r="51" spans="1:10" x14ac:dyDescent="0.25">
      <c r="A51" t="s">
        <v>1203</v>
      </c>
      <c r="B51" t="s">
        <v>772</v>
      </c>
      <c r="C51" t="s">
        <v>3062</v>
      </c>
      <c r="D51">
        <v>10</v>
      </c>
      <c r="E51">
        <v>741020</v>
      </c>
      <c r="F51" t="s">
        <v>772</v>
      </c>
      <c r="H51" t="s">
        <v>3541</v>
      </c>
      <c r="I51" t="s">
        <v>774</v>
      </c>
      <c r="J51" s="737">
        <v>16462.996666666666</v>
      </c>
    </row>
    <row r="52" spans="1:10" x14ac:dyDescent="0.25">
      <c r="A52" t="s">
        <v>1203</v>
      </c>
      <c r="B52" t="s">
        <v>772</v>
      </c>
      <c r="C52" t="s">
        <v>3063</v>
      </c>
      <c r="D52">
        <v>2</v>
      </c>
      <c r="E52">
        <v>741020</v>
      </c>
      <c r="F52" t="s">
        <v>772</v>
      </c>
      <c r="H52" t="s">
        <v>3541</v>
      </c>
      <c r="I52" t="s">
        <v>751</v>
      </c>
      <c r="J52" s="737">
        <v>160.4</v>
      </c>
    </row>
    <row r="53" spans="1:10" x14ac:dyDescent="0.25">
      <c r="A53" t="s">
        <v>1203</v>
      </c>
      <c r="B53" t="s">
        <v>772</v>
      </c>
      <c r="C53" t="s">
        <v>3064</v>
      </c>
      <c r="D53">
        <v>1</v>
      </c>
      <c r="E53">
        <v>741020</v>
      </c>
      <c r="F53" t="s">
        <v>772</v>
      </c>
      <c r="H53" t="s">
        <v>3541</v>
      </c>
      <c r="I53" t="s">
        <v>2697</v>
      </c>
      <c r="J53" s="737">
        <v>854</v>
      </c>
    </row>
    <row r="54" spans="1:10" x14ac:dyDescent="0.25">
      <c r="A54" t="s">
        <v>1203</v>
      </c>
      <c r="B54" t="s">
        <v>772</v>
      </c>
      <c r="C54" t="s">
        <v>3065</v>
      </c>
      <c r="D54">
        <v>1</v>
      </c>
      <c r="E54">
        <v>741020</v>
      </c>
      <c r="F54" t="s">
        <v>772</v>
      </c>
      <c r="H54" t="s">
        <v>3540</v>
      </c>
      <c r="I54" t="s">
        <v>772</v>
      </c>
      <c r="J54" s="737">
        <v>3723.3000000000006</v>
      </c>
    </row>
    <row r="55" spans="1:10" x14ac:dyDescent="0.25">
      <c r="A55" t="s">
        <v>1203</v>
      </c>
      <c r="B55" t="s">
        <v>772</v>
      </c>
      <c r="C55" t="s">
        <v>2886</v>
      </c>
      <c r="D55">
        <v>13</v>
      </c>
      <c r="E55">
        <v>741020</v>
      </c>
      <c r="F55" t="s">
        <v>772</v>
      </c>
      <c r="H55" t="s">
        <v>2543</v>
      </c>
      <c r="I55" t="s">
        <v>772</v>
      </c>
      <c r="J55" s="737">
        <v>282.04166666666669</v>
      </c>
    </row>
    <row r="56" spans="1:10" x14ac:dyDescent="0.25">
      <c r="A56" t="s">
        <v>1203</v>
      </c>
      <c r="B56" t="s">
        <v>772</v>
      </c>
      <c r="C56" t="s">
        <v>3066</v>
      </c>
      <c r="D56">
        <v>1</v>
      </c>
      <c r="E56">
        <v>741020</v>
      </c>
      <c r="F56" t="s">
        <v>772</v>
      </c>
      <c r="H56" t="s">
        <v>2543</v>
      </c>
      <c r="I56" t="s">
        <v>774</v>
      </c>
      <c r="J56" s="737">
        <v>78</v>
      </c>
    </row>
    <row r="57" spans="1:10" x14ac:dyDescent="0.25">
      <c r="A57" t="s">
        <v>1203</v>
      </c>
      <c r="B57" t="s">
        <v>772</v>
      </c>
      <c r="C57" t="s">
        <v>3067</v>
      </c>
      <c r="D57">
        <v>9</v>
      </c>
      <c r="E57">
        <v>741020</v>
      </c>
      <c r="F57" t="s">
        <v>772</v>
      </c>
      <c r="H57" t="s">
        <v>2543</v>
      </c>
      <c r="I57" t="s">
        <v>751</v>
      </c>
      <c r="J57" s="737">
        <v>12</v>
      </c>
    </row>
    <row r="58" spans="1:10" x14ac:dyDescent="0.25">
      <c r="A58" t="s">
        <v>1203</v>
      </c>
      <c r="B58" t="s">
        <v>772</v>
      </c>
      <c r="C58" t="s">
        <v>3068</v>
      </c>
      <c r="D58">
        <v>12</v>
      </c>
      <c r="E58">
        <v>741020</v>
      </c>
      <c r="F58" t="s">
        <v>772</v>
      </c>
      <c r="H58" t="s">
        <v>2543</v>
      </c>
      <c r="I58" t="s">
        <v>2697</v>
      </c>
      <c r="J58" s="737">
        <v>3</v>
      </c>
    </row>
    <row r="59" spans="1:10" x14ac:dyDescent="0.25">
      <c r="A59" t="s">
        <v>1203</v>
      </c>
      <c r="B59" t="s">
        <v>772</v>
      </c>
      <c r="C59" t="s">
        <v>3069</v>
      </c>
      <c r="D59">
        <v>3</v>
      </c>
      <c r="E59">
        <v>741020</v>
      </c>
      <c r="F59" t="s">
        <v>772</v>
      </c>
      <c r="H59" t="s">
        <v>2544</v>
      </c>
      <c r="I59" t="s">
        <v>772</v>
      </c>
      <c r="J59" s="737">
        <v>5340.84</v>
      </c>
    </row>
    <row r="60" spans="1:10" x14ac:dyDescent="0.25">
      <c r="A60" t="s">
        <v>1203</v>
      </c>
      <c r="B60" t="s">
        <v>772</v>
      </c>
      <c r="C60" t="s">
        <v>3070</v>
      </c>
      <c r="D60">
        <v>1</v>
      </c>
      <c r="E60">
        <v>741020</v>
      </c>
      <c r="F60" t="s">
        <v>772</v>
      </c>
      <c r="H60" t="s">
        <v>2544</v>
      </c>
      <c r="I60" t="s">
        <v>774</v>
      </c>
      <c r="J60" s="737">
        <v>972.6</v>
      </c>
    </row>
    <row r="61" spans="1:10" x14ac:dyDescent="0.25">
      <c r="A61" t="s">
        <v>1203</v>
      </c>
      <c r="B61" t="s">
        <v>772</v>
      </c>
      <c r="C61" t="s">
        <v>2910</v>
      </c>
      <c r="D61">
        <v>4</v>
      </c>
      <c r="E61">
        <v>741020</v>
      </c>
      <c r="F61" t="s">
        <v>772</v>
      </c>
      <c r="H61" t="s">
        <v>2544</v>
      </c>
      <c r="I61" t="s">
        <v>751</v>
      </c>
      <c r="J61" s="737">
        <v>207</v>
      </c>
    </row>
    <row r="62" spans="1:10" x14ac:dyDescent="0.25">
      <c r="A62" t="s">
        <v>1203</v>
      </c>
      <c r="B62" t="s">
        <v>772</v>
      </c>
      <c r="C62" t="s">
        <v>3071</v>
      </c>
      <c r="D62">
        <v>2</v>
      </c>
      <c r="E62">
        <v>741020</v>
      </c>
      <c r="F62" t="s">
        <v>772</v>
      </c>
      <c r="H62" t="s">
        <v>2544</v>
      </c>
      <c r="I62" t="s">
        <v>789</v>
      </c>
      <c r="J62" s="737">
        <v>2752</v>
      </c>
    </row>
    <row r="63" spans="1:10" x14ac:dyDescent="0.25">
      <c r="A63" t="s">
        <v>1203</v>
      </c>
      <c r="B63" t="s">
        <v>772</v>
      </c>
      <c r="C63" t="s">
        <v>3072</v>
      </c>
      <c r="D63">
        <v>3</v>
      </c>
      <c r="E63">
        <v>741020</v>
      </c>
      <c r="F63" t="s">
        <v>772</v>
      </c>
      <c r="H63" t="s">
        <v>2544</v>
      </c>
      <c r="I63" t="s">
        <v>2697</v>
      </c>
      <c r="J63" s="737">
        <v>1864.5</v>
      </c>
    </row>
    <row r="64" spans="1:10" x14ac:dyDescent="0.25">
      <c r="A64" t="s">
        <v>1203</v>
      </c>
      <c r="B64" t="s">
        <v>772</v>
      </c>
      <c r="C64" t="s">
        <v>3073</v>
      </c>
      <c r="D64">
        <v>5</v>
      </c>
      <c r="E64">
        <v>741020</v>
      </c>
      <c r="F64" t="s">
        <v>772</v>
      </c>
      <c r="H64" t="s">
        <v>2601</v>
      </c>
      <c r="I64" t="s">
        <v>772</v>
      </c>
      <c r="J64" s="737">
        <v>13908.931666666664</v>
      </c>
    </row>
    <row r="65" spans="1:10" x14ac:dyDescent="0.25">
      <c r="A65" t="s">
        <v>1203</v>
      </c>
      <c r="B65" t="s">
        <v>772</v>
      </c>
      <c r="C65" t="s">
        <v>3074</v>
      </c>
      <c r="D65">
        <v>1</v>
      </c>
      <c r="E65">
        <v>741020</v>
      </c>
      <c r="F65" t="s">
        <v>772</v>
      </c>
      <c r="H65" t="s">
        <v>2601</v>
      </c>
      <c r="I65" t="s">
        <v>774</v>
      </c>
      <c r="J65" s="737">
        <v>23064.2</v>
      </c>
    </row>
    <row r="66" spans="1:10" x14ac:dyDescent="0.25">
      <c r="A66" t="s">
        <v>1203</v>
      </c>
      <c r="B66" t="s">
        <v>772</v>
      </c>
      <c r="C66" t="s">
        <v>3075</v>
      </c>
      <c r="D66">
        <v>3</v>
      </c>
      <c r="E66">
        <v>741020</v>
      </c>
      <c r="F66" t="s">
        <v>772</v>
      </c>
      <c r="H66" t="s">
        <v>2601</v>
      </c>
      <c r="I66" t="s">
        <v>751</v>
      </c>
      <c r="J66" s="737">
        <v>192</v>
      </c>
    </row>
    <row r="67" spans="1:10" x14ac:dyDescent="0.25">
      <c r="A67" t="s">
        <v>1203</v>
      </c>
      <c r="B67" t="s">
        <v>772</v>
      </c>
      <c r="C67" t="s">
        <v>2911</v>
      </c>
      <c r="D67">
        <v>1</v>
      </c>
      <c r="E67">
        <v>741020</v>
      </c>
      <c r="F67" t="s">
        <v>772</v>
      </c>
      <c r="H67" t="s">
        <v>2601</v>
      </c>
      <c r="I67" t="s">
        <v>2697</v>
      </c>
      <c r="J67" s="737">
        <v>639</v>
      </c>
    </row>
    <row r="68" spans="1:10" x14ac:dyDescent="0.25">
      <c r="A68" t="s">
        <v>1203</v>
      </c>
      <c r="B68" t="s">
        <v>772</v>
      </c>
      <c r="C68" t="s">
        <v>3076</v>
      </c>
      <c r="D68">
        <v>1</v>
      </c>
      <c r="E68">
        <v>741020</v>
      </c>
      <c r="F68" t="s">
        <v>772</v>
      </c>
      <c r="H68" t="s">
        <v>763</v>
      </c>
      <c r="J68" s="737">
        <v>499349.4453030302</v>
      </c>
    </row>
    <row r="69" spans="1:10" x14ac:dyDescent="0.25">
      <c r="A69" t="s">
        <v>1203</v>
      </c>
      <c r="B69" t="s">
        <v>772</v>
      </c>
      <c r="C69" t="s">
        <v>3077</v>
      </c>
      <c r="D69">
        <v>1</v>
      </c>
      <c r="E69">
        <v>741020</v>
      </c>
      <c r="F69" t="s">
        <v>772</v>
      </c>
      <c r="J69"/>
    </row>
    <row r="70" spans="1:10" x14ac:dyDescent="0.25">
      <c r="A70" t="s">
        <v>1203</v>
      </c>
      <c r="B70" t="s">
        <v>772</v>
      </c>
      <c r="C70" t="s">
        <v>2798</v>
      </c>
      <c r="D70">
        <v>4</v>
      </c>
      <c r="E70">
        <v>741020</v>
      </c>
      <c r="F70" t="s">
        <v>772</v>
      </c>
      <c r="J70"/>
    </row>
    <row r="71" spans="1:10" x14ac:dyDescent="0.25">
      <c r="A71" t="s">
        <v>1203</v>
      </c>
      <c r="B71" t="s">
        <v>772</v>
      </c>
      <c r="C71" t="s">
        <v>3078</v>
      </c>
      <c r="D71">
        <v>3</v>
      </c>
      <c r="E71">
        <v>741020</v>
      </c>
      <c r="F71" t="s">
        <v>772</v>
      </c>
      <c r="J71"/>
    </row>
    <row r="72" spans="1:10" x14ac:dyDescent="0.25">
      <c r="A72" t="s">
        <v>2544</v>
      </c>
      <c r="B72" t="s">
        <v>772</v>
      </c>
      <c r="C72" t="s">
        <v>3124</v>
      </c>
      <c r="D72">
        <v>1</v>
      </c>
      <c r="E72">
        <v>741020</v>
      </c>
      <c r="F72" t="s">
        <v>772</v>
      </c>
      <c r="J72"/>
    </row>
    <row r="73" spans="1:10" x14ac:dyDescent="0.25">
      <c r="A73" t="s">
        <v>1096</v>
      </c>
      <c r="B73" t="s">
        <v>772</v>
      </c>
      <c r="C73" t="s">
        <v>3218</v>
      </c>
      <c r="D73">
        <v>1</v>
      </c>
      <c r="E73">
        <v>741020</v>
      </c>
      <c r="F73" t="s">
        <v>772</v>
      </c>
      <c r="J73"/>
    </row>
    <row r="74" spans="1:10" x14ac:dyDescent="0.25">
      <c r="A74" t="s">
        <v>1096</v>
      </c>
      <c r="B74" t="s">
        <v>772</v>
      </c>
      <c r="C74" t="s">
        <v>3219</v>
      </c>
      <c r="D74">
        <v>2</v>
      </c>
      <c r="E74">
        <v>741020</v>
      </c>
      <c r="F74" t="s">
        <v>772</v>
      </c>
      <c r="J74"/>
    </row>
    <row r="75" spans="1:10" x14ac:dyDescent="0.25">
      <c r="A75" t="s">
        <v>1096</v>
      </c>
      <c r="B75" t="s">
        <v>772</v>
      </c>
      <c r="C75" t="s">
        <v>3220</v>
      </c>
      <c r="D75">
        <v>2</v>
      </c>
      <c r="E75">
        <v>741020</v>
      </c>
      <c r="F75" t="s">
        <v>772</v>
      </c>
      <c r="J75"/>
    </row>
    <row r="76" spans="1:10" x14ac:dyDescent="0.25">
      <c r="A76" t="s">
        <v>1096</v>
      </c>
      <c r="B76" t="s">
        <v>772</v>
      </c>
      <c r="C76" t="s">
        <v>3221</v>
      </c>
      <c r="D76">
        <v>5</v>
      </c>
      <c r="E76">
        <v>741020</v>
      </c>
      <c r="F76" t="s">
        <v>772</v>
      </c>
      <c r="J76"/>
    </row>
    <row r="77" spans="1:10" x14ac:dyDescent="0.25">
      <c r="A77" t="s">
        <v>1096</v>
      </c>
      <c r="B77" t="s">
        <v>772</v>
      </c>
      <c r="C77" t="s">
        <v>3222</v>
      </c>
      <c r="D77">
        <v>1</v>
      </c>
      <c r="E77">
        <v>741020</v>
      </c>
      <c r="F77" t="s">
        <v>772</v>
      </c>
      <c r="J77"/>
    </row>
    <row r="78" spans="1:10" x14ac:dyDescent="0.25">
      <c r="A78" t="s">
        <v>1096</v>
      </c>
      <c r="B78" t="s">
        <v>772</v>
      </c>
      <c r="C78" t="s">
        <v>3223</v>
      </c>
      <c r="D78">
        <v>1</v>
      </c>
      <c r="E78">
        <v>741020</v>
      </c>
      <c r="F78" t="s">
        <v>772</v>
      </c>
      <c r="J78"/>
    </row>
    <row r="79" spans="1:10" x14ac:dyDescent="0.25">
      <c r="A79" t="s">
        <v>1096</v>
      </c>
      <c r="B79" t="s">
        <v>772</v>
      </c>
      <c r="C79" t="s">
        <v>3224</v>
      </c>
      <c r="D79">
        <v>5</v>
      </c>
      <c r="E79">
        <v>741020</v>
      </c>
      <c r="F79" t="s">
        <v>772</v>
      </c>
      <c r="J79"/>
    </row>
    <row r="80" spans="1:10" x14ac:dyDescent="0.25">
      <c r="A80" t="s">
        <v>1096</v>
      </c>
      <c r="B80" t="s">
        <v>772</v>
      </c>
      <c r="C80" t="s">
        <v>3225</v>
      </c>
      <c r="D80">
        <v>4</v>
      </c>
      <c r="E80">
        <v>741020</v>
      </c>
      <c r="F80" t="s">
        <v>772</v>
      </c>
      <c r="J80"/>
    </row>
    <row r="81" spans="1:10" x14ac:dyDescent="0.25">
      <c r="A81" t="s">
        <v>1096</v>
      </c>
      <c r="B81" t="s">
        <v>772</v>
      </c>
      <c r="C81" t="s">
        <v>3226</v>
      </c>
      <c r="D81">
        <v>1</v>
      </c>
      <c r="E81">
        <v>741020</v>
      </c>
      <c r="F81" t="s">
        <v>772</v>
      </c>
      <c r="J81"/>
    </row>
    <row r="82" spans="1:10" x14ac:dyDescent="0.25">
      <c r="A82" t="s">
        <v>1096</v>
      </c>
      <c r="B82" t="s">
        <v>772</v>
      </c>
      <c r="C82" t="s">
        <v>3227</v>
      </c>
      <c r="D82">
        <v>1</v>
      </c>
      <c r="E82">
        <v>741020</v>
      </c>
      <c r="F82" t="s">
        <v>772</v>
      </c>
      <c r="J82"/>
    </row>
    <row r="83" spans="1:10" x14ac:dyDescent="0.25">
      <c r="A83" t="s">
        <v>1096</v>
      </c>
      <c r="B83" t="s">
        <v>772</v>
      </c>
      <c r="C83" t="s">
        <v>3228</v>
      </c>
      <c r="D83">
        <v>1</v>
      </c>
      <c r="E83">
        <v>741020</v>
      </c>
      <c r="F83" t="s">
        <v>772</v>
      </c>
      <c r="J83"/>
    </row>
    <row r="84" spans="1:10" x14ac:dyDescent="0.25">
      <c r="A84" t="s">
        <v>1096</v>
      </c>
      <c r="B84" t="s">
        <v>772</v>
      </c>
      <c r="C84" t="s">
        <v>3229</v>
      </c>
      <c r="D84">
        <v>1</v>
      </c>
      <c r="E84">
        <v>741020</v>
      </c>
      <c r="F84" t="s">
        <v>772</v>
      </c>
      <c r="J84"/>
    </row>
    <row r="85" spans="1:10" x14ac:dyDescent="0.25">
      <c r="A85" t="s">
        <v>1096</v>
      </c>
      <c r="B85" t="s">
        <v>772</v>
      </c>
      <c r="C85" t="s">
        <v>3230</v>
      </c>
      <c r="D85">
        <v>1</v>
      </c>
      <c r="E85">
        <v>741020</v>
      </c>
      <c r="F85" t="s">
        <v>772</v>
      </c>
      <c r="J85"/>
    </row>
    <row r="86" spans="1:10" x14ac:dyDescent="0.25">
      <c r="A86" t="s">
        <v>1096</v>
      </c>
      <c r="B86" t="s">
        <v>772</v>
      </c>
      <c r="C86" t="s">
        <v>3231</v>
      </c>
      <c r="D86">
        <v>1</v>
      </c>
      <c r="E86">
        <v>741020</v>
      </c>
      <c r="F86" t="s">
        <v>772</v>
      </c>
      <c r="J86"/>
    </row>
    <row r="87" spans="1:10" x14ac:dyDescent="0.25">
      <c r="A87" t="s">
        <v>1096</v>
      </c>
      <c r="B87" t="s">
        <v>772</v>
      </c>
      <c r="C87" t="s">
        <v>3232</v>
      </c>
      <c r="D87">
        <v>1</v>
      </c>
      <c r="E87">
        <v>741020</v>
      </c>
      <c r="F87" t="s">
        <v>772</v>
      </c>
      <c r="J87"/>
    </row>
    <row r="88" spans="1:10" x14ac:dyDescent="0.25">
      <c r="A88" t="s">
        <v>1096</v>
      </c>
      <c r="B88" t="s">
        <v>772</v>
      </c>
      <c r="C88" t="s">
        <v>3233</v>
      </c>
      <c r="D88">
        <v>3</v>
      </c>
      <c r="E88">
        <v>741020</v>
      </c>
      <c r="F88" t="s">
        <v>772</v>
      </c>
      <c r="J88"/>
    </row>
    <row r="89" spans="1:10" x14ac:dyDescent="0.25">
      <c r="A89" t="s">
        <v>1096</v>
      </c>
      <c r="B89" t="s">
        <v>772</v>
      </c>
      <c r="C89" t="s">
        <v>3234</v>
      </c>
      <c r="D89">
        <v>2</v>
      </c>
      <c r="E89">
        <v>741020</v>
      </c>
      <c r="F89" t="s">
        <v>772</v>
      </c>
      <c r="J89"/>
    </row>
    <row r="90" spans="1:10" x14ac:dyDescent="0.25">
      <c r="A90" t="s">
        <v>1096</v>
      </c>
      <c r="B90" t="s">
        <v>772</v>
      </c>
      <c r="C90" t="s">
        <v>3235</v>
      </c>
      <c r="D90">
        <v>1</v>
      </c>
      <c r="E90">
        <v>741020</v>
      </c>
      <c r="F90" t="s">
        <v>772</v>
      </c>
      <c r="J90"/>
    </row>
    <row r="91" spans="1:10" x14ac:dyDescent="0.25">
      <c r="A91" t="s">
        <v>1096</v>
      </c>
      <c r="B91" t="s">
        <v>772</v>
      </c>
      <c r="C91" t="s">
        <v>3236</v>
      </c>
      <c r="D91">
        <v>11</v>
      </c>
      <c r="E91">
        <v>741020</v>
      </c>
      <c r="F91" t="s">
        <v>772</v>
      </c>
      <c r="J91"/>
    </row>
    <row r="92" spans="1:10" x14ac:dyDescent="0.25">
      <c r="A92" t="s">
        <v>1096</v>
      </c>
      <c r="B92" t="s">
        <v>772</v>
      </c>
      <c r="C92" t="s">
        <v>3237</v>
      </c>
      <c r="D92">
        <v>5</v>
      </c>
      <c r="E92">
        <v>741020</v>
      </c>
      <c r="F92" t="s">
        <v>772</v>
      </c>
      <c r="J92"/>
    </row>
    <row r="93" spans="1:10" x14ac:dyDescent="0.25">
      <c r="A93" t="s">
        <v>1096</v>
      </c>
      <c r="B93" t="s">
        <v>772</v>
      </c>
      <c r="C93" t="s">
        <v>3238</v>
      </c>
      <c r="D93">
        <v>1</v>
      </c>
      <c r="E93">
        <v>741020</v>
      </c>
      <c r="F93" t="s">
        <v>772</v>
      </c>
      <c r="J93"/>
    </row>
    <row r="94" spans="1:10" x14ac:dyDescent="0.25">
      <c r="A94" t="s">
        <v>1096</v>
      </c>
      <c r="B94" t="s">
        <v>772</v>
      </c>
      <c r="C94" t="s">
        <v>3239</v>
      </c>
      <c r="D94">
        <v>1</v>
      </c>
      <c r="E94">
        <v>741020</v>
      </c>
      <c r="F94" t="s">
        <v>772</v>
      </c>
      <c r="J94"/>
    </row>
    <row r="95" spans="1:10" x14ac:dyDescent="0.25">
      <c r="A95" t="s">
        <v>1096</v>
      </c>
      <c r="B95" t="s">
        <v>772</v>
      </c>
      <c r="C95" t="s">
        <v>3240</v>
      </c>
      <c r="D95">
        <v>2</v>
      </c>
      <c r="E95">
        <v>741020</v>
      </c>
      <c r="F95" t="s">
        <v>772</v>
      </c>
      <c r="J95"/>
    </row>
    <row r="96" spans="1:10" x14ac:dyDescent="0.25">
      <c r="A96" t="s">
        <v>1096</v>
      </c>
      <c r="B96" t="s">
        <v>772</v>
      </c>
      <c r="C96" t="s">
        <v>3241</v>
      </c>
      <c r="D96">
        <v>5</v>
      </c>
      <c r="E96">
        <v>741020</v>
      </c>
      <c r="F96" t="s">
        <v>772</v>
      </c>
      <c r="J96"/>
    </row>
    <row r="97" spans="1:10" x14ac:dyDescent="0.25">
      <c r="A97" t="s">
        <v>1096</v>
      </c>
      <c r="B97" t="s">
        <v>772</v>
      </c>
      <c r="C97" t="s">
        <v>3242</v>
      </c>
      <c r="D97">
        <v>1</v>
      </c>
      <c r="E97">
        <v>741020</v>
      </c>
      <c r="F97" t="s">
        <v>772</v>
      </c>
      <c r="J97"/>
    </row>
    <row r="98" spans="1:10" x14ac:dyDescent="0.25">
      <c r="A98" t="s">
        <v>1096</v>
      </c>
      <c r="B98" t="s">
        <v>772</v>
      </c>
      <c r="C98" t="s">
        <v>3243</v>
      </c>
      <c r="D98">
        <v>1</v>
      </c>
      <c r="E98">
        <v>741020</v>
      </c>
      <c r="F98" t="s">
        <v>772</v>
      </c>
      <c r="J98"/>
    </row>
    <row r="99" spans="1:10" x14ac:dyDescent="0.25">
      <c r="A99" t="s">
        <v>1096</v>
      </c>
      <c r="B99" t="s">
        <v>772</v>
      </c>
      <c r="C99" t="s">
        <v>3244</v>
      </c>
      <c r="D99">
        <v>2</v>
      </c>
      <c r="E99">
        <v>741020</v>
      </c>
      <c r="F99" t="s">
        <v>772</v>
      </c>
      <c r="J99"/>
    </row>
    <row r="100" spans="1:10" x14ac:dyDescent="0.25">
      <c r="A100" t="s">
        <v>1096</v>
      </c>
      <c r="B100" t="s">
        <v>772</v>
      </c>
      <c r="C100" t="s">
        <v>3245</v>
      </c>
      <c r="D100">
        <v>1</v>
      </c>
      <c r="E100">
        <v>741020</v>
      </c>
      <c r="F100" t="s">
        <v>772</v>
      </c>
      <c r="J100"/>
    </row>
    <row r="101" spans="1:10" x14ac:dyDescent="0.25">
      <c r="A101" t="s">
        <v>1096</v>
      </c>
      <c r="B101" t="s">
        <v>772</v>
      </c>
      <c r="C101" t="s">
        <v>3246</v>
      </c>
      <c r="D101">
        <v>1</v>
      </c>
      <c r="E101">
        <v>741020</v>
      </c>
      <c r="F101" t="s">
        <v>772</v>
      </c>
      <c r="J101"/>
    </row>
    <row r="102" spans="1:10" x14ac:dyDescent="0.25">
      <c r="A102" t="s">
        <v>1096</v>
      </c>
      <c r="B102" t="s">
        <v>772</v>
      </c>
      <c r="C102" t="s">
        <v>3247</v>
      </c>
      <c r="D102">
        <v>1</v>
      </c>
      <c r="E102">
        <v>741020</v>
      </c>
      <c r="F102" t="s">
        <v>772</v>
      </c>
      <c r="J102"/>
    </row>
    <row r="103" spans="1:10" x14ac:dyDescent="0.25">
      <c r="A103" t="s">
        <v>1096</v>
      </c>
      <c r="B103" t="s">
        <v>772</v>
      </c>
      <c r="C103" t="s">
        <v>3248</v>
      </c>
      <c r="D103">
        <v>1</v>
      </c>
      <c r="E103">
        <v>741020</v>
      </c>
      <c r="F103" t="s">
        <v>772</v>
      </c>
      <c r="J103"/>
    </row>
    <row r="104" spans="1:10" x14ac:dyDescent="0.25">
      <c r="A104" t="s">
        <v>1096</v>
      </c>
      <c r="B104" t="s">
        <v>772</v>
      </c>
      <c r="C104" t="s">
        <v>1048</v>
      </c>
      <c r="D104" s="781">
        <v>1</v>
      </c>
      <c r="E104">
        <v>741020</v>
      </c>
      <c r="F104" t="s">
        <v>772</v>
      </c>
      <c r="J104"/>
    </row>
    <row r="105" spans="1:10" x14ac:dyDescent="0.25">
      <c r="A105" t="s">
        <v>1096</v>
      </c>
      <c r="B105" t="s">
        <v>772</v>
      </c>
      <c r="C105" t="s">
        <v>1048</v>
      </c>
      <c r="D105" s="781">
        <v>1</v>
      </c>
      <c r="E105">
        <v>741020</v>
      </c>
      <c r="F105" t="s">
        <v>772</v>
      </c>
      <c r="J105"/>
    </row>
    <row r="106" spans="1:10" x14ac:dyDescent="0.25">
      <c r="A106" t="s">
        <v>1096</v>
      </c>
      <c r="B106" t="s">
        <v>772</v>
      </c>
      <c r="C106" t="s">
        <v>1048</v>
      </c>
      <c r="D106" s="781">
        <v>1</v>
      </c>
      <c r="E106">
        <v>741020</v>
      </c>
      <c r="F106" t="s">
        <v>772</v>
      </c>
      <c r="J106"/>
    </row>
    <row r="107" spans="1:10" x14ac:dyDescent="0.25">
      <c r="A107" t="s">
        <v>1096</v>
      </c>
      <c r="B107" t="s">
        <v>772</v>
      </c>
      <c r="C107" t="s">
        <v>1048</v>
      </c>
      <c r="D107" s="781">
        <v>1</v>
      </c>
      <c r="E107">
        <v>741020</v>
      </c>
      <c r="F107" t="s">
        <v>772</v>
      </c>
      <c r="J107"/>
    </row>
    <row r="108" spans="1:10" x14ac:dyDescent="0.25">
      <c r="A108" t="s">
        <v>1203</v>
      </c>
      <c r="B108" t="s">
        <v>772</v>
      </c>
      <c r="C108" t="s">
        <v>1048</v>
      </c>
      <c r="D108" s="781">
        <v>2</v>
      </c>
      <c r="E108">
        <v>741020</v>
      </c>
      <c r="F108" t="s">
        <v>772</v>
      </c>
      <c r="J108"/>
    </row>
    <row r="109" spans="1:10" x14ac:dyDescent="0.25">
      <c r="A109" t="s">
        <v>1203</v>
      </c>
      <c r="B109" t="s">
        <v>772</v>
      </c>
      <c r="C109" t="s">
        <v>1048</v>
      </c>
      <c r="D109" s="781">
        <v>1</v>
      </c>
      <c r="E109">
        <v>741020</v>
      </c>
      <c r="F109" t="s">
        <v>772</v>
      </c>
      <c r="J109"/>
    </row>
    <row r="110" spans="1:10" x14ac:dyDescent="0.25">
      <c r="A110" t="s">
        <v>1203</v>
      </c>
      <c r="B110" t="s">
        <v>772</v>
      </c>
      <c r="C110" t="s">
        <v>1048</v>
      </c>
      <c r="D110" s="781">
        <v>3</v>
      </c>
      <c r="E110">
        <v>741020</v>
      </c>
      <c r="F110" t="s">
        <v>772</v>
      </c>
      <c r="J110"/>
    </row>
    <row r="111" spans="1:10" x14ac:dyDescent="0.25">
      <c r="A111" t="s">
        <v>1203</v>
      </c>
      <c r="B111" t="s">
        <v>772</v>
      </c>
      <c r="C111" t="s">
        <v>1048</v>
      </c>
      <c r="D111" s="781">
        <v>1</v>
      </c>
      <c r="E111">
        <v>741020</v>
      </c>
      <c r="F111" t="s">
        <v>772</v>
      </c>
      <c r="J111"/>
    </row>
    <row r="112" spans="1:10" x14ac:dyDescent="0.25">
      <c r="A112" t="s">
        <v>1203</v>
      </c>
      <c r="B112" t="s">
        <v>772</v>
      </c>
      <c r="C112" t="s">
        <v>1048</v>
      </c>
      <c r="D112" s="781">
        <v>1</v>
      </c>
      <c r="E112">
        <v>741020</v>
      </c>
      <c r="F112" t="s">
        <v>772</v>
      </c>
      <c r="J112"/>
    </row>
    <row r="113" spans="1:10" x14ac:dyDescent="0.25">
      <c r="A113" t="s">
        <v>1203</v>
      </c>
      <c r="B113" t="s">
        <v>772</v>
      </c>
      <c r="C113" t="s">
        <v>1048</v>
      </c>
      <c r="D113" s="781">
        <v>2</v>
      </c>
      <c r="E113">
        <v>741020</v>
      </c>
      <c r="F113" t="s">
        <v>772</v>
      </c>
      <c r="J113"/>
    </row>
    <row r="114" spans="1:10" x14ac:dyDescent="0.25">
      <c r="A114" t="s">
        <v>1203</v>
      </c>
      <c r="B114" t="s">
        <v>772</v>
      </c>
      <c r="C114" t="s">
        <v>1048</v>
      </c>
      <c r="D114" s="781">
        <v>1</v>
      </c>
      <c r="E114">
        <v>741020</v>
      </c>
      <c r="F114" t="s">
        <v>772</v>
      </c>
      <c r="J114"/>
    </row>
    <row r="115" spans="1:10" x14ac:dyDescent="0.25">
      <c r="A115" t="s">
        <v>1203</v>
      </c>
      <c r="B115" t="s">
        <v>772</v>
      </c>
      <c r="C115" t="s">
        <v>1048</v>
      </c>
      <c r="D115" s="781">
        <v>1</v>
      </c>
      <c r="E115">
        <v>741020</v>
      </c>
      <c r="F115" t="s">
        <v>772</v>
      </c>
      <c r="J115"/>
    </row>
    <row r="116" spans="1:10" x14ac:dyDescent="0.25">
      <c r="A116" t="s">
        <v>1203</v>
      </c>
      <c r="B116" t="s">
        <v>772</v>
      </c>
      <c r="C116" t="s">
        <v>1048</v>
      </c>
      <c r="D116" s="781">
        <v>1</v>
      </c>
      <c r="E116">
        <v>741020</v>
      </c>
      <c r="F116" t="s">
        <v>772</v>
      </c>
      <c r="J116"/>
    </row>
    <row r="117" spans="1:10" x14ac:dyDescent="0.25">
      <c r="A117" t="s">
        <v>1203</v>
      </c>
      <c r="B117" t="s">
        <v>772</v>
      </c>
      <c r="C117" t="s">
        <v>1048</v>
      </c>
      <c r="D117" s="781">
        <v>1</v>
      </c>
      <c r="E117">
        <v>741020</v>
      </c>
      <c r="F117" t="s">
        <v>772</v>
      </c>
      <c r="J117"/>
    </row>
    <row r="118" spans="1:10" x14ac:dyDescent="0.25">
      <c r="A118" t="s">
        <v>1203</v>
      </c>
      <c r="B118" t="s">
        <v>772</v>
      </c>
      <c r="C118" t="s">
        <v>1048</v>
      </c>
      <c r="D118" s="781">
        <v>1</v>
      </c>
      <c r="E118">
        <v>741020</v>
      </c>
      <c r="F118" t="s">
        <v>772</v>
      </c>
      <c r="J118"/>
    </row>
    <row r="119" spans="1:10" x14ac:dyDescent="0.25">
      <c r="A119" t="s">
        <v>1203</v>
      </c>
      <c r="B119" t="s">
        <v>772</v>
      </c>
      <c r="C119" t="s">
        <v>1049</v>
      </c>
      <c r="D119" s="781">
        <v>1</v>
      </c>
      <c r="E119">
        <v>741020</v>
      </c>
      <c r="F119" t="s">
        <v>772</v>
      </c>
      <c r="J119"/>
    </row>
    <row r="120" spans="1:10" x14ac:dyDescent="0.25">
      <c r="A120" t="s">
        <v>1096</v>
      </c>
      <c r="B120" t="s">
        <v>772</v>
      </c>
      <c r="C120" t="s">
        <v>1016</v>
      </c>
      <c r="D120" s="781">
        <v>2</v>
      </c>
      <c r="E120">
        <v>741020</v>
      </c>
      <c r="F120" t="s">
        <v>772</v>
      </c>
      <c r="J120"/>
    </row>
    <row r="121" spans="1:10" x14ac:dyDescent="0.25">
      <c r="A121" t="s">
        <v>1096</v>
      </c>
      <c r="B121" t="s">
        <v>772</v>
      </c>
      <c r="C121" t="s">
        <v>1016</v>
      </c>
      <c r="D121" s="781">
        <v>2</v>
      </c>
      <c r="E121">
        <v>741020</v>
      </c>
      <c r="F121" t="s">
        <v>772</v>
      </c>
      <c r="J121"/>
    </row>
    <row r="122" spans="1:10" x14ac:dyDescent="0.25">
      <c r="A122" t="s">
        <v>1096</v>
      </c>
      <c r="B122" t="s">
        <v>772</v>
      </c>
      <c r="C122" t="s">
        <v>1016</v>
      </c>
      <c r="D122" s="781">
        <v>1</v>
      </c>
      <c r="E122">
        <v>741020</v>
      </c>
      <c r="F122" t="s">
        <v>772</v>
      </c>
      <c r="J122"/>
    </row>
    <row r="123" spans="1:10" x14ac:dyDescent="0.25">
      <c r="A123" t="s">
        <v>1096</v>
      </c>
      <c r="B123" t="s">
        <v>772</v>
      </c>
      <c r="C123" t="s">
        <v>1016</v>
      </c>
      <c r="D123" s="781">
        <v>2</v>
      </c>
      <c r="E123">
        <v>741020</v>
      </c>
      <c r="F123" t="s">
        <v>772</v>
      </c>
      <c r="J123"/>
    </row>
    <row r="124" spans="1:10" x14ac:dyDescent="0.25">
      <c r="A124" t="s">
        <v>1096</v>
      </c>
      <c r="B124" t="s">
        <v>772</v>
      </c>
      <c r="C124" t="s">
        <v>1016</v>
      </c>
      <c r="D124" s="781">
        <v>2</v>
      </c>
      <c r="E124">
        <v>741020</v>
      </c>
      <c r="F124" t="s">
        <v>772</v>
      </c>
      <c r="J124"/>
    </row>
    <row r="125" spans="1:10" x14ac:dyDescent="0.25">
      <c r="A125" t="s">
        <v>1096</v>
      </c>
      <c r="B125" t="s">
        <v>772</v>
      </c>
      <c r="C125" t="s">
        <v>1016</v>
      </c>
      <c r="D125" s="781">
        <v>2</v>
      </c>
      <c r="E125">
        <v>741020</v>
      </c>
      <c r="F125" t="s">
        <v>772</v>
      </c>
      <c r="J125"/>
    </row>
    <row r="126" spans="1:10" x14ac:dyDescent="0.25">
      <c r="A126" t="s">
        <v>1096</v>
      </c>
      <c r="B126" t="s">
        <v>772</v>
      </c>
      <c r="C126" t="s">
        <v>1016</v>
      </c>
      <c r="D126" s="781">
        <v>2</v>
      </c>
      <c r="E126">
        <v>741020</v>
      </c>
      <c r="F126" t="s">
        <v>772</v>
      </c>
      <c r="J126"/>
    </row>
    <row r="127" spans="1:10" x14ac:dyDescent="0.25">
      <c r="A127" t="s">
        <v>1096</v>
      </c>
      <c r="B127" t="s">
        <v>772</v>
      </c>
      <c r="C127" t="s">
        <v>1016</v>
      </c>
      <c r="D127" s="781">
        <v>1</v>
      </c>
      <c r="E127">
        <v>741020</v>
      </c>
      <c r="F127" t="s">
        <v>772</v>
      </c>
      <c r="J127"/>
    </row>
    <row r="128" spans="1:10" x14ac:dyDescent="0.25">
      <c r="A128" t="s">
        <v>1096</v>
      </c>
      <c r="B128" t="s">
        <v>772</v>
      </c>
      <c r="C128" t="s">
        <v>1016</v>
      </c>
      <c r="D128" s="781">
        <v>2</v>
      </c>
      <c r="E128">
        <v>741020</v>
      </c>
      <c r="F128" t="s">
        <v>772</v>
      </c>
      <c r="J128"/>
    </row>
    <row r="129" spans="1:10" x14ac:dyDescent="0.25">
      <c r="A129" t="s">
        <v>1096</v>
      </c>
      <c r="B129" t="s">
        <v>772</v>
      </c>
      <c r="C129" t="s">
        <v>1016</v>
      </c>
      <c r="D129" s="781">
        <v>1</v>
      </c>
      <c r="E129">
        <v>741020</v>
      </c>
      <c r="F129" t="s">
        <v>772</v>
      </c>
      <c r="J129"/>
    </row>
    <row r="130" spans="1:10" x14ac:dyDescent="0.25">
      <c r="A130" t="s">
        <v>1096</v>
      </c>
      <c r="B130" t="s">
        <v>772</v>
      </c>
      <c r="C130" t="s">
        <v>1016</v>
      </c>
      <c r="D130" s="781">
        <v>1</v>
      </c>
      <c r="E130">
        <v>741020</v>
      </c>
      <c r="F130" t="s">
        <v>772</v>
      </c>
      <c r="J130"/>
    </row>
    <row r="131" spans="1:10" x14ac:dyDescent="0.25">
      <c r="A131" t="s">
        <v>1096</v>
      </c>
      <c r="B131" t="s">
        <v>772</v>
      </c>
      <c r="C131" t="s">
        <v>1016</v>
      </c>
      <c r="D131" s="781">
        <v>2</v>
      </c>
      <c r="E131">
        <v>741020</v>
      </c>
      <c r="F131" t="s">
        <v>772</v>
      </c>
      <c r="J131"/>
    </row>
    <row r="132" spans="1:10" x14ac:dyDescent="0.25">
      <c r="A132" t="s">
        <v>1096</v>
      </c>
      <c r="B132" t="s">
        <v>772</v>
      </c>
      <c r="C132" t="s">
        <v>1016</v>
      </c>
      <c r="D132" s="781">
        <v>2</v>
      </c>
      <c r="E132">
        <v>741020</v>
      </c>
      <c r="F132" t="s">
        <v>772</v>
      </c>
      <c r="J132"/>
    </row>
    <row r="133" spans="1:10" x14ac:dyDescent="0.25">
      <c r="A133" t="s">
        <v>1096</v>
      </c>
      <c r="B133" t="s">
        <v>772</v>
      </c>
      <c r="C133" t="s">
        <v>1016</v>
      </c>
      <c r="D133" s="781">
        <v>2</v>
      </c>
      <c r="E133">
        <v>741020</v>
      </c>
      <c r="F133" t="s">
        <v>772</v>
      </c>
      <c r="J133"/>
    </row>
    <row r="134" spans="1:10" x14ac:dyDescent="0.25">
      <c r="A134" t="s">
        <v>1096</v>
      </c>
      <c r="B134" t="s">
        <v>772</v>
      </c>
      <c r="C134" t="s">
        <v>1016</v>
      </c>
      <c r="D134" s="781">
        <v>2</v>
      </c>
      <c r="E134">
        <v>741020</v>
      </c>
      <c r="F134" t="s">
        <v>772</v>
      </c>
      <c r="J134"/>
    </row>
    <row r="135" spans="1:10" x14ac:dyDescent="0.25">
      <c r="A135" t="s">
        <v>1096</v>
      </c>
      <c r="B135" t="s">
        <v>772</v>
      </c>
      <c r="C135" t="s">
        <v>1016</v>
      </c>
      <c r="D135" s="781">
        <v>3</v>
      </c>
      <c r="E135">
        <v>741020</v>
      </c>
      <c r="F135" t="s">
        <v>772</v>
      </c>
      <c r="J135"/>
    </row>
    <row r="136" spans="1:10" x14ac:dyDescent="0.25">
      <c r="A136" t="s">
        <v>1096</v>
      </c>
      <c r="B136" t="s">
        <v>772</v>
      </c>
      <c r="C136" t="s">
        <v>1016</v>
      </c>
      <c r="D136" s="781">
        <v>2</v>
      </c>
      <c r="E136">
        <v>741020</v>
      </c>
      <c r="F136" t="s">
        <v>772</v>
      </c>
      <c r="J136"/>
    </row>
    <row r="137" spans="1:10" x14ac:dyDescent="0.25">
      <c r="A137" t="s">
        <v>1096</v>
      </c>
      <c r="B137" t="s">
        <v>772</v>
      </c>
      <c r="C137" t="s">
        <v>1016</v>
      </c>
      <c r="D137" s="781">
        <v>2</v>
      </c>
      <c r="E137">
        <v>741020</v>
      </c>
      <c r="F137" t="s">
        <v>772</v>
      </c>
      <c r="J137"/>
    </row>
    <row r="138" spans="1:10" x14ac:dyDescent="0.25">
      <c r="A138" t="s">
        <v>1096</v>
      </c>
      <c r="B138" t="s">
        <v>772</v>
      </c>
      <c r="C138" t="s">
        <v>1016</v>
      </c>
      <c r="D138" s="781">
        <v>2</v>
      </c>
      <c r="E138">
        <v>741020</v>
      </c>
      <c r="F138" t="s">
        <v>772</v>
      </c>
      <c r="J138"/>
    </row>
    <row r="139" spans="1:10" x14ac:dyDescent="0.25">
      <c r="A139" t="s">
        <v>1096</v>
      </c>
      <c r="B139" t="s">
        <v>772</v>
      </c>
      <c r="C139" t="s">
        <v>1016</v>
      </c>
      <c r="D139" s="781">
        <v>2</v>
      </c>
      <c r="E139">
        <v>741020</v>
      </c>
      <c r="F139" t="s">
        <v>772</v>
      </c>
      <c r="J139"/>
    </row>
    <row r="140" spans="1:10" x14ac:dyDescent="0.25">
      <c r="A140" t="s">
        <v>1096</v>
      </c>
      <c r="B140" t="s">
        <v>772</v>
      </c>
      <c r="C140" t="s">
        <v>1016</v>
      </c>
      <c r="D140" s="781">
        <v>2</v>
      </c>
      <c r="E140">
        <v>741020</v>
      </c>
      <c r="F140" t="s">
        <v>772</v>
      </c>
      <c r="J140"/>
    </row>
    <row r="141" spans="1:10" x14ac:dyDescent="0.25">
      <c r="A141" t="s">
        <v>1096</v>
      </c>
      <c r="B141" t="s">
        <v>772</v>
      </c>
      <c r="C141" t="s">
        <v>1016</v>
      </c>
      <c r="D141" s="781">
        <v>1</v>
      </c>
      <c r="E141">
        <v>741020</v>
      </c>
      <c r="F141" t="s">
        <v>772</v>
      </c>
      <c r="J141"/>
    </row>
    <row r="142" spans="1:10" x14ac:dyDescent="0.25">
      <c r="A142" t="s">
        <v>1096</v>
      </c>
      <c r="B142" t="s">
        <v>772</v>
      </c>
      <c r="C142" t="s">
        <v>1016</v>
      </c>
      <c r="D142" s="781">
        <v>1</v>
      </c>
      <c r="E142">
        <v>741020</v>
      </c>
      <c r="F142" t="s">
        <v>772</v>
      </c>
      <c r="J142"/>
    </row>
    <row r="143" spans="1:10" x14ac:dyDescent="0.25">
      <c r="A143" t="s">
        <v>1096</v>
      </c>
      <c r="B143" t="s">
        <v>772</v>
      </c>
      <c r="C143" t="s">
        <v>1016</v>
      </c>
      <c r="D143" s="781">
        <v>1</v>
      </c>
      <c r="E143">
        <v>741020</v>
      </c>
      <c r="F143" t="s">
        <v>772</v>
      </c>
      <c r="J143"/>
    </row>
    <row r="144" spans="1:10" x14ac:dyDescent="0.25">
      <c r="A144" t="s">
        <v>1096</v>
      </c>
      <c r="B144" t="s">
        <v>772</v>
      </c>
      <c r="C144" t="s">
        <v>1016</v>
      </c>
      <c r="D144" s="781">
        <v>2</v>
      </c>
      <c r="E144">
        <v>741020</v>
      </c>
      <c r="F144" t="s">
        <v>772</v>
      </c>
      <c r="J144"/>
    </row>
    <row r="145" spans="1:10" x14ac:dyDescent="0.25">
      <c r="A145" t="s">
        <v>1096</v>
      </c>
      <c r="B145" t="s">
        <v>772</v>
      </c>
      <c r="C145" t="s">
        <v>1016</v>
      </c>
      <c r="D145" s="781">
        <v>2</v>
      </c>
      <c r="E145">
        <v>741020</v>
      </c>
      <c r="F145" t="s">
        <v>772</v>
      </c>
      <c r="J145"/>
    </row>
    <row r="146" spans="1:10" x14ac:dyDescent="0.25">
      <c r="A146" t="s">
        <v>1096</v>
      </c>
      <c r="B146" t="s">
        <v>772</v>
      </c>
      <c r="C146" t="s">
        <v>1016</v>
      </c>
      <c r="D146" s="781">
        <v>-1</v>
      </c>
      <c r="E146">
        <v>741020</v>
      </c>
      <c r="F146" t="s">
        <v>772</v>
      </c>
      <c r="J146"/>
    </row>
    <row r="147" spans="1:10" x14ac:dyDescent="0.25">
      <c r="A147" t="s">
        <v>1096</v>
      </c>
      <c r="B147" t="s">
        <v>772</v>
      </c>
      <c r="C147" t="s">
        <v>1016</v>
      </c>
      <c r="D147" s="781">
        <v>2</v>
      </c>
      <c r="E147">
        <v>741020</v>
      </c>
      <c r="F147" t="s">
        <v>772</v>
      </c>
      <c r="J147"/>
    </row>
    <row r="148" spans="1:10" x14ac:dyDescent="0.25">
      <c r="A148" t="s">
        <v>1096</v>
      </c>
      <c r="B148" t="s">
        <v>772</v>
      </c>
      <c r="C148" t="s">
        <v>1016</v>
      </c>
      <c r="D148" s="781">
        <v>1</v>
      </c>
      <c r="E148">
        <v>741020</v>
      </c>
      <c r="F148" t="s">
        <v>772</v>
      </c>
      <c r="J148"/>
    </row>
    <row r="149" spans="1:10" x14ac:dyDescent="0.25">
      <c r="A149" t="s">
        <v>1096</v>
      </c>
      <c r="B149" t="s">
        <v>772</v>
      </c>
      <c r="C149" t="s">
        <v>1016</v>
      </c>
      <c r="D149" s="781">
        <v>1</v>
      </c>
      <c r="E149">
        <v>741020</v>
      </c>
      <c r="F149" t="s">
        <v>772</v>
      </c>
      <c r="J149"/>
    </row>
    <row r="150" spans="1:10" x14ac:dyDescent="0.25">
      <c r="A150" t="s">
        <v>1096</v>
      </c>
      <c r="B150" t="s">
        <v>772</v>
      </c>
      <c r="C150" t="s">
        <v>1016</v>
      </c>
      <c r="D150" s="781">
        <v>2</v>
      </c>
      <c r="E150">
        <v>741020</v>
      </c>
      <c r="F150" t="s">
        <v>772</v>
      </c>
      <c r="J150"/>
    </row>
    <row r="151" spans="1:10" x14ac:dyDescent="0.25">
      <c r="A151" t="s">
        <v>1096</v>
      </c>
      <c r="B151" t="s">
        <v>772</v>
      </c>
      <c r="C151" t="s">
        <v>1016</v>
      </c>
      <c r="D151" s="781">
        <v>2</v>
      </c>
      <c r="E151">
        <v>741020</v>
      </c>
      <c r="F151" t="s">
        <v>772</v>
      </c>
      <c r="J151"/>
    </row>
    <row r="152" spans="1:10" x14ac:dyDescent="0.25">
      <c r="A152" t="s">
        <v>1096</v>
      </c>
      <c r="B152" t="s">
        <v>772</v>
      </c>
      <c r="C152" t="s">
        <v>1016</v>
      </c>
      <c r="D152" s="781">
        <v>1</v>
      </c>
      <c r="E152">
        <v>741020</v>
      </c>
      <c r="F152" t="s">
        <v>772</v>
      </c>
      <c r="J152"/>
    </row>
    <row r="153" spans="1:10" x14ac:dyDescent="0.25">
      <c r="A153" t="s">
        <v>1096</v>
      </c>
      <c r="B153" t="s">
        <v>772</v>
      </c>
      <c r="C153" t="s">
        <v>1016</v>
      </c>
      <c r="D153" s="781">
        <v>2</v>
      </c>
      <c r="E153">
        <v>741020</v>
      </c>
      <c r="F153" t="s">
        <v>772</v>
      </c>
      <c r="J153"/>
    </row>
    <row r="154" spans="1:10" x14ac:dyDescent="0.25">
      <c r="A154" t="s">
        <v>1096</v>
      </c>
      <c r="B154" t="s">
        <v>772</v>
      </c>
      <c r="C154" t="s">
        <v>1016</v>
      </c>
      <c r="D154" s="781">
        <v>2</v>
      </c>
      <c r="E154">
        <v>741020</v>
      </c>
      <c r="F154" t="s">
        <v>772</v>
      </c>
      <c r="J154"/>
    </row>
    <row r="155" spans="1:10" x14ac:dyDescent="0.25">
      <c r="A155" t="s">
        <v>1096</v>
      </c>
      <c r="B155" t="s">
        <v>772</v>
      </c>
      <c r="C155" t="s">
        <v>1016</v>
      </c>
      <c r="D155" s="781">
        <v>2</v>
      </c>
      <c r="E155">
        <v>741020</v>
      </c>
      <c r="F155" t="s">
        <v>772</v>
      </c>
      <c r="J155"/>
    </row>
    <row r="156" spans="1:10" x14ac:dyDescent="0.25">
      <c r="A156" t="s">
        <v>1096</v>
      </c>
      <c r="B156" t="s">
        <v>772</v>
      </c>
      <c r="C156" t="s">
        <v>1016</v>
      </c>
      <c r="D156" s="781">
        <v>2</v>
      </c>
      <c r="E156">
        <v>741020</v>
      </c>
      <c r="F156" t="s">
        <v>772</v>
      </c>
      <c r="J156"/>
    </row>
    <row r="157" spans="1:10" x14ac:dyDescent="0.25">
      <c r="A157" t="s">
        <v>1096</v>
      </c>
      <c r="B157" t="s">
        <v>772</v>
      </c>
      <c r="C157" t="s">
        <v>1016</v>
      </c>
      <c r="D157" s="781">
        <v>2</v>
      </c>
      <c r="E157">
        <v>741020</v>
      </c>
      <c r="F157" t="s">
        <v>772</v>
      </c>
      <c r="J157"/>
    </row>
    <row r="158" spans="1:10" x14ac:dyDescent="0.25">
      <c r="A158" t="s">
        <v>1096</v>
      </c>
      <c r="B158" t="s">
        <v>772</v>
      </c>
      <c r="C158" t="s">
        <v>1016</v>
      </c>
      <c r="D158" s="781">
        <v>1</v>
      </c>
      <c r="E158">
        <v>741020</v>
      </c>
      <c r="F158" t="s">
        <v>772</v>
      </c>
      <c r="J158"/>
    </row>
    <row r="159" spans="1:10" x14ac:dyDescent="0.25">
      <c r="A159" t="s">
        <v>1096</v>
      </c>
      <c r="B159" t="s">
        <v>772</v>
      </c>
      <c r="C159" t="s">
        <v>1016</v>
      </c>
      <c r="D159" s="781">
        <v>2</v>
      </c>
      <c r="E159">
        <v>741020</v>
      </c>
      <c r="F159" t="s">
        <v>772</v>
      </c>
      <c r="J159"/>
    </row>
    <row r="160" spans="1:10" x14ac:dyDescent="0.25">
      <c r="A160" t="s">
        <v>1096</v>
      </c>
      <c r="B160" t="s">
        <v>772</v>
      </c>
      <c r="C160" t="s">
        <v>1016</v>
      </c>
      <c r="D160" s="781">
        <v>2</v>
      </c>
      <c r="E160">
        <v>741020</v>
      </c>
      <c r="F160" t="s">
        <v>772</v>
      </c>
      <c r="J160"/>
    </row>
    <row r="161" spans="1:10" x14ac:dyDescent="0.25">
      <c r="A161" t="s">
        <v>1096</v>
      </c>
      <c r="B161" t="s">
        <v>772</v>
      </c>
      <c r="C161" t="s">
        <v>1016</v>
      </c>
      <c r="D161" s="781">
        <v>3</v>
      </c>
      <c r="E161">
        <v>741020</v>
      </c>
      <c r="F161" t="s">
        <v>772</v>
      </c>
      <c r="J161"/>
    </row>
    <row r="162" spans="1:10" x14ac:dyDescent="0.25">
      <c r="A162" t="s">
        <v>1096</v>
      </c>
      <c r="B162" t="s">
        <v>772</v>
      </c>
      <c r="C162" t="s">
        <v>1016</v>
      </c>
      <c r="D162" s="781">
        <v>1</v>
      </c>
      <c r="E162">
        <v>741020</v>
      </c>
      <c r="F162" t="s">
        <v>772</v>
      </c>
      <c r="J162"/>
    </row>
    <row r="163" spans="1:10" x14ac:dyDescent="0.25">
      <c r="A163" t="s">
        <v>1096</v>
      </c>
      <c r="B163" t="s">
        <v>772</v>
      </c>
      <c r="C163" t="s">
        <v>1016</v>
      </c>
      <c r="D163" s="781">
        <v>1</v>
      </c>
      <c r="E163">
        <v>741020</v>
      </c>
      <c r="F163" t="s">
        <v>772</v>
      </c>
      <c r="J163"/>
    </row>
    <row r="164" spans="1:10" x14ac:dyDescent="0.25">
      <c r="A164" t="s">
        <v>1096</v>
      </c>
      <c r="B164" t="s">
        <v>772</v>
      </c>
      <c r="C164" t="s">
        <v>1016</v>
      </c>
      <c r="D164" s="781">
        <v>1</v>
      </c>
      <c r="E164">
        <v>741020</v>
      </c>
      <c r="F164" t="s">
        <v>772</v>
      </c>
      <c r="J164"/>
    </row>
    <row r="165" spans="1:10" x14ac:dyDescent="0.25">
      <c r="A165" t="s">
        <v>1096</v>
      </c>
      <c r="B165" t="s">
        <v>772</v>
      </c>
      <c r="C165" t="s">
        <v>1016</v>
      </c>
      <c r="D165" s="781">
        <v>2</v>
      </c>
      <c r="E165">
        <v>741020</v>
      </c>
      <c r="F165" t="s">
        <v>772</v>
      </c>
      <c r="J165"/>
    </row>
    <row r="166" spans="1:10" x14ac:dyDescent="0.25">
      <c r="A166" t="s">
        <v>1096</v>
      </c>
      <c r="B166" t="s">
        <v>772</v>
      </c>
      <c r="C166" t="s">
        <v>1016</v>
      </c>
      <c r="D166" s="781">
        <v>2</v>
      </c>
      <c r="E166">
        <v>741020</v>
      </c>
      <c r="F166" t="s">
        <v>772</v>
      </c>
      <c r="J166"/>
    </row>
    <row r="167" spans="1:10" x14ac:dyDescent="0.25">
      <c r="A167" t="s">
        <v>1096</v>
      </c>
      <c r="B167" t="s">
        <v>772</v>
      </c>
      <c r="C167" t="s">
        <v>1016</v>
      </c>
      <c r="D167" s="781">
        <v>3</v>
      </c>
      <c r="E167">
        <v>741020</v>
      </c>
      <c r="F167" t="s">
        <v>772</v>
      </c>
      <c r="J167"/>
    </row>
    <row r="168" spans="1:10" x14ac:dyDescent="0.25">
      <c r="A168" t="s">
        <v>1096</v>
      </c>
      <c r="B168" t="s">
        <v>772</v>
      </c>
      <c r="C168" t="s">
        <v>1016</v>
      </c>
      <c r="D168" s="781">
        <v>2</v>
      </c>
      <c r="E168">
        <v>741020</v>
      </c>
      <c r="F168" t="s">
        <v>772</v>
      </c>
      <c r="J168"/>
    </row>
    <row r="169" spans="1:10" x14ac:dyDescent="0.25">
      <c r="A169" t="s">
        <v>1096</v>
      </c>
      <c r="B169" t="s">
        <v>772</v>
      </c>
      <c r="C169" t="s">
        <v>1016</v>
      </c>
      <c r="D169" s="781">
        <v>2</v>
      </c>
      <c r="E169">
        <v>741020</v>
      </c>
      <c r="F169" t="s">
        <v>772</v>
      </c>
      <c r="J169"/>
    </row>
    <row r="170" spans="1:10" x14ac:dyDescent="0.25">
      <c r="A170" t="s">
        <v>1096</v>
      </c>
      <c r="B170" t="s">
        <v>772</v>
      </c>
      <c r="C170" t="s">
        <v>1016</v>
      </c>
      <c r="D170" s="781">
        <v>2</v>
      </c>
      <c r="E170">
        <v>741020</v>
      </c>
      <c r="F170" t="s">
        <v>772</v>
      </c>
      <c r="J170"/>
    </row>
    <row r="171" spans="1:10" x14ac:dyDescent="0.25">
      <c r="A171" t="s">
        <v>1096</v>
      </c>
      <c r="B171" t="s">
        <v>772</v>
      </c>
      <c r="C171" t="s">
        <v>1016</v>
      </c>
      <c r="D171" s="781">
        <v>1</v>
      </c>
      <c r="E171">
        <v>741020</v>
      </c>
      <c r="F171" t="s">
        <v>772</v>
      </c>
      <c r="J171"/>
    </row>
    <row r="172" spans="1:10" x14ac:dyDescent="0.25">
      <c r="A172" t="s">
        <v>1096</v>
      </c>
      <c r="B172" t="s">
        <v>772</v>
      </c>
      <c r="C172" t="s">
        <v>1016</v>
      </c>
      <c r="D172" s="781">
        <v>2</v>
      </c>
      <c r="E172">
        <v>741020</v>
      </c>
      <c r="F172" t="s">
        <v>772</v>
      </c>
      <c r="J172"/>
    </row>
    <row r="173" spans="1:10" x14ac:dyDescent="0.25">
      <c r="A173" t="s">
        <v>1096</v>
      </c>
      <c r="B173" t="s">
        <v>772</v>
      </c>
      <c r="C173" t="s">
        <v>1016</v>
      </c>
      <c r="D173" s="781">
        <v>2</v>
      </c>
      <c r="E173">
        <v>741020</v>
      </c>
      <c r="F173" t="s">
        <v>772</v>
      </c>
      <c r="J173"/>
    </row>
    <row r="174" spans="1:10" x14ac:dyDescent="0.25">
      <c r="A174" t="s">
        <v>1096</v>
      </c>
      <c r="B174" t="s">
        <v>772</v>
      </c>
      <c r="C174" t="s">
        <v>1016</v>
      </c>
      <c r="D174" s="781">
        <v>2</v>
      </c>
      <c r="E174">
        <v>741020</v>
      </c>
      <c r="F174" t="s">
        <v>772</v>
      </c>
      <c r="J174"/>
    </row>
    <row r="175" spans="1:10" x14ac:dyDescent="0.25">
      <c r="A175" t="s">
        <v>1096</v>
      </c>
      <c r="B175" t="s">
        <v>772</v>
      </c>
      <c r="C175" t="s">
        <v>1016</v>
      </c>
      <c r="D175" s="781">
        <v>2</v>
      </c>
      <c r="E175">
        <v>741020</v>
      </c>
      <c r="F175" t="s">
        <v>772</v>
      </c>
      <c r="J175"/>
    </row>
    <row r="176" spans="1:10" x14ac:dyDescent="0.25">
      <c r="A176" t="s">
        <v>1096</v>
      </c>
      <c r="B176" t="s">
        <v>772</v>
      </c>
      <c r="C176" t="s">
        <v>1016</v>
      </c>
      <c r="D176" s="781">
        <v>1</v>
      </c>
      <c r="E176">
        <v>741020</v>
      </c>
      <c r="F176" t="s">
        <v>772</v>
      </c>
      <c r="J176"/>
    </row>
    <row r="177" spans="1:10" x14ac:dyDescent="0.25">
      <c r="A177" t="s">
        <v>1096</v>
      </c>
      <c r="B177" t="s">
        <v>772</v>
      </c>
      <c r="C177" t="s">
        <v>1016</v>
      </c>
      <c r="D177" s="781">
        <v>2</v>
      </c>
      <c r="E177">
        <v>741020</v>
      </c>
      <c r="F177" t="s">
        <v>772</v>
      </c>
      <c r="J177"/>
    </row>
    <row r="178" spans="1:10" x14ac:dyDescent="0.25">
      <c r="A178" t="s">
        <v>1096</v>
      </c>
      <c r="B178" t="s">
        <v>772</v>
      </c>
      <c r="C178" t="s">
        <v>1016</v>
      </c>
      <c r="D178" s="781">
        <v>1</v>
      </c>
      <c r="E178">
        <v>741020</v>
      </c>
      <c r="F178" t="s">
        <v>772</v>
      </c>
      <c r="J178"/>
    </row>
    <row r="179" spans="1:10" x14ac:dyDescent="0.25">
      <c r="A179" t="s">
        <v>1096</v>
      </c>
      <c r="B179" t="s">
        <v>772</v>
      </c>
      <c r="C179" t="s">
        <v>1016</v>
      </c>
      <c r="D179" s="781">
        <v>2</v>
      </c>
      <c r="E179">
        <v>741020</v>
      </c>
      <c r="F179" t="s">
        <v>772</v>
      </c>
      <c r="J179"/>
    </row>
    <row r="180" spans="1:10" x14ac:dyDescent="0.25">
      <c r="A180" t="s">
        <v>1096</v>
      </c>
      <c r="B180" t="s">
        <v>772</v>
      </c>
      <c r="C180" t="s">
        <v>1016</v>
      </c>
      <c r="D180" s="781">
        <v>1</v>
      </c>
      <c r="E180">
        <v>741020</v>
      </c>
      <c r="F180" t="s">
        <v>772</v>
      </c>
      <c r="J180"/>
    </row>
    <row r="181" spans="1:10" x14ac:dyDescent="0.25">
      <c r="A181" t="s">
        <v>1096</v>
      </c>
      <c r="B181" t="s">
        <v>772</v>
      </c>
      <c r="C181" t="s">
        <v>1016</v>
      </c>
      <c r="D181" s="781">
        <v>2</v>
      </c>
      <c r="E181">
        <v>741020</v>
      </c>
      <c r="F181" t="s">
        <v>772</v>
      </c>
      <c r="J181"/>
    </row>
    <row r="182" spans="1:10" x14ac:dyDescent="0.25">
      <c r="A182" t="s">
        <v>1096</v>
      </c>
      <c r="B182" t="s">
        <v>772</v>
      </c>
      <c r="C182" t="s">
        <v>1016</v>
      </c>
      <c r="D182" s="781">
        <v>1</v>
      </c>
      <c r="E182">
        <v>741020</v>
      </c>
      <c r="F182" t="s">
        <v>772</v>
      </c>
      <c r="J182"/>
    </row>
    <row r="183" spans="1:10" x14ac:dyDescent="0.25">
      <c r="A183" t="s">
        <v>1096</v>
      </c>
      <c r="B183" t="s">
        <v>772</v>
      </c>
      <c r="C183" t="s">
        <v>1016</v>
      </c>
      <c r="D183" s="781">
        <v>1</v>
      </c>
      <c r="E183">
        <v>741020</v>
      </c>
      <c r="F183" t="s">
        <v>772</v>
      </c>
      <c r="J183"/>
    </row>
    <row r="184" spans="1:10" x14ac:dyDescent="0.25">
      <c r="A184" t="s">
        <v>1096</v>
      </c>
      <c r="B184" t="s">
        <v>772</v>
      </c>
      <c r="C184" t="s">
        <v>1016</v>
      </c>
      <c r="D184" s="781">
        <v>1</v>
      </c>
      <c r="E184">
        <v>741020</v>
      </c>
      <c r="F184" t="s">
        <v>772</v>
      </c>
      <c r="J184"/>
    </row>
    <row r="185" spans="1:10" x14ac:dyDescent="0.25">
      <c r="A185" t="s">
        <v>1096</v>
      </c>
      <c r="B185" t="s">
        <v>772</v>
      </c>
      <c r="C185" t="s">
        <v>1016</v>
      </c>
      <c r="D185" s="781">
        <v>1</v>
      </c>
      <c r="E185">
        <v>741020</v>
      </c>
      <c r="F185" t="s">
        <v>772</v>
      </c>
      <c r="J185"/>
    </row>
    <row r="186" spans="1:10" x14ac:dyDescent="0.25">
      <c r="A186" t="s">
        <v>1096</v>
      </c>
      <c r="B186" t="s">
        <v>772</v>
      </c>
      <c r="C186" t="s">
        <v>1016</v>
      </c>
      <c r="D186" s="781">
        <v>1</v>
      </c>
      <c r="E186">
        <v>741020</v>
      </c>
      <c r="F186" t="s">
        <v>772</v>
      </c>
      <c r="J186"/>
    </row>
    <row r="187" spans="1:10" x14ac:dyDescent="0.25">
      <c r="A187" t="s">
        <v>1096</v>
      </c>
      <c r="B187" t="s">
        <v>772</v>
      </c>
      <c r="C187" t="s">
        <v>1016</v>
      </c>
      <c r="D187" s="781">
        <v>1</v>
      </c>
      <c r="E187">
        <v>741020</v>
      </c>
      <c r="F187" t="s">
        <v>772</v>
      </c>
      <c r="J187"/>
    </row>
    <row r="188" spans="1:10" x14ac:dyDescent="0.25">
      <c r="A188" t="s">
        <v>1096</v>
      </c>
      <c r="B188" t="s">
        <v>772</v>
      </c>
      <c r="C188" t="s">
        <v>1016</v>
      </c>
      <c r="D188" s="781">
        <v>2</v>
      </c>
      <c r="E188">
        <v>741020</v>
      </c>
      <c r="F188" t="s">
        <v>772</v>
      </c>
      <c r="J188"/>
    </row>
    <row r="189" spans="1:10" x14ac:dyDescent="0.25">
      <c r="A189" t="s">
        <v>1096</v>
      </c>
      <c r="B189" t="s">
        <v>772</v>
      </c>
      <c r="C189" t="s">
        <v>1016</v>
      </c>
      <c r="D189" s="781">
        <v>2</v>
      </c>
      <c r="E189">
        <v>741020</v>
      </c>
      <c r="F189" t="s">
        <v>772</v>
      </c>
      <c r="J189"/>
    </row>
    <row r="190" spans="1:10" x14ac:dyDescent="0.25">
      <c r="A190" t="s">
        <v>1096</v>
      </c>
      <c r="B190" t="s">
        <v>772</v>
      </c>
      <c r="C190" t="s">
        <v>1016</v>
      </c>
      <c r="D190" s="781">
        <v>1</v>
      </c>
      <c r="E190">
        <v>741020</v>
      </c>
      <c r="F190" t="s">
        <v>772</v>
      </c>
      <c r="J190"/>
    </row>
    <row r="191" spans="1:10" x14ac:dyDescent="0.25">
      <c r="A191" t="s">
        <v>1096</v>
      </c>
      <c r="B191" t="s">
        <v>772</v>
      </c>
      <c r="C191" t="s">
        <v>1016</v>
      </c>
      <c r="D191" s="781">
        <v>2</v>
      </c>
      <c r="E191">
        <v>741020</v>
      </c>
      <c r="F191" t="s">
        <v>772</v>
      </c>
      <c r="J191"/>
    </row>
    <row r="192" spans="1:10" x14ac:dyDescent="0.25">
      <c r="A192" t="s">
        <v>1096</v>
      </c>
      <c r="B192" t="s">
        <v>772</v>
      </c>
      <c r="C192" t="s">
        <v>1016</v>
      </c>
      <c r="D192" s="781">
        <v>2</v>
      </c>
      <c r="E192">
        <v>741020</v>
      </c>
      <c r="F192" t="s">
        <v>772</v>
      </c>
      <c r="J192"/>
    </row>
    <row r="193" spans="1:10" x14ac:dyDescent="0.25">
      <c r="A193" t="s">
        <v>1096</v>
      </c>
      <c r="B193" t="s">
        <v>772</v>
      </c>
      <c r="C193" t="s">
        <v>1016</v>
      </c>
      <c r="D193" s="781">
        <v>1</v>
      </c>
      <c r="E193">
        <v>741020</v>
      </c>
      <c r="F193" t="s">
        <v>772</v>
      </c>
      <c r="J193"/>
    </row>
    <row r="194" spans="1:10" x14ac:dyDescent="0.25">
      <c r="A194" t="s">
        <v>1096</v>
      </c>
      <c r="B194" t="s">
        <v>772</v>
      </c>
      <c r="C194" t="s">
        <v>1016</v>
      </c>
      <c r="D194" s="781">
        <v>2</v>
      </c>
      <c r="E194">
        <v>741020</v>
      </c>
      <c r="F194" t="s">
        <v>772</v>
      </c>
      <c r="J194"/>
    </row>
    <row r="195" spans="1:10" x14ac:dyDescent="0.25">
      <c r="A195" t="s">
        <v>1096</v>
      </c>
      <c r="B195" t="s">
        <v>772</v>
      </c>
      <c r="C195" t="s">
        <v>1016</v>
      </c>
      <c r="D195" s="781">
        <v>1</v>
      </c>
      <c r="E195">
        <v>741020</v>
      </c>
      <c r="F195" t="s">
        <v>772</v>
      </c>
      <c r="J195"/>
    </row>
    <row r="196" spans="1:10" x14ac:dyDescent="0.25">
      <c r="A196" t="s">
        <v>1096</v>
      </c>
      <c r="B196" t="s">
        <v>772</v>
      </c>
      <c r="C196" t="s">
        <v>1016</v>
      </c>
      <c r="D196" s="781">
        <v>2</v>
      </c>
      <c r="E196">
        <v>741020</v>
      </c>
      <c r="F196" t="s">
        <v>772</v>
      </c>
      <c r="J196"/>
    </row>
    <row r="197" spans="1:10" x14ac:dyDescent="0.25">
      <c r="A197" t="s">
        <v>1096</v>
      </c>
      <c r="B197" t="s">
        <v>772</v>
      </c>
      <c r="C197" t="s">
        <v>1016</v>
      </c>
      <c r="D197" s="781">
        <v>2</v>
      </c>
      <c r="E197">
        <v>741020</v>
      </c>
      <c r="F197" t="s">
        <v>772</v>
      </c>
      <c r="J197"/>
    </row>
    <row r="198" spans="1:10" x14ac:dyDescent="0.25">
      <c r="A198" t="s">
        <v>1096</v>
      </c>
      <c r="B198" t="s">
        <v>772</v>
      </c>
      <c r="C198" t="s">
        <v>1016</v>
      </c>
      <c r="D198" s="781">
        <v>1</v>
      </c>
      <c r="E198">
        <v>741020</v>
      </c>
      <c r="F198" t="s">
        <v>772</v>
      </c>
      <c r="J198"/>
    </row>
    <row r="199" spans="1:10" x14ac:dyDescent="0.25">
      <c r="A199" t="s">
        <v>1096</v>
      </c>
      <c r="B199" t="s">
        <v>772</v>
      </c>
      <c r="C199" t="s">
        <v>1016</v>
      </c>
      <c r="D199" s="781">
        <v>1</v>
      </c>
      <c r="E199">
        <v>741020</v>
      </c>
      <c r="F199" t="s">
        <v>772</v>
      </c>
      <c r="J199"/>
    </row>
    <row r="200" spans="1:10" x14ac:dyDescent="0.25">
      <c r="A200" t="s">
        <v>1096</v>
      </c>
      <c r="B200" t="s">
        <v>772</v>
      </c>
      <c r="C200" t="s">
        <v>1016</v>
      </c>
      <c r="D200" s="781">
        <v>1</v>
      </c>
      <c r="E200">
        <v>741020</v>
      </c>
      <c r="F200" t="s">
        <v>772</v>
      </c>
      <c r="J200"/>
    </row>
    <row r="201" spans="1:10" x14ac:dyDescent="0.25">
      <c r="A201" t="s">
        <v>1096</v>
      </c>
      <c r="B201" t="s">
        <v>772</v>
      </c>
      <c r="C201" t="s">
        <v>1016</v>
      </c>
      <c r="D201" s="781">
        <v>1</v>
      </c>
      <c r="E201">
        <v>741020</v>
      </c>
      <c r="F201" t="s">
        <v>772</v>
      </c>
      <c r="J201"/>
    </row>
    <row r="202" spans="1:10" x14ac:dyDescent="0.25">
      <c r="A202" t="s">
        <v>1096</v>
      </c>
      <c r="B202" t="s">
        <v>772</v>
      </c>
      <c r="C202" t="s">
        <v>1016</v>
      </c>
      <c r="D202" s="781">
        <v>1</v>
      </c>
      <c r="E202">
        <v>741020</v>
      </c>
      <c r="F202" t="s">
        <v>772</v>
      </c>
      <c r="J202"/>
    </row>
    <row r="203" spans="1:10" x14ac:dyDescent="0.25">
      <c r="A203" t="s">
        <v>1096</v>
      </c>
      <c r="B203" t="s">
        <v>772</v>
      </c>
      <c r="C203" t="s">
        <v>1016</v>
      </c>
      <c r="D203" s="781">
        <v>1</v>
      </c>
      <c r="E203">
        <v>741020</v>
      </c>
      <c r="F203" t="s">
        <v>772</v>
      </c>
      <c r="J203"/>
    </row>
    <row r="204" spans="1:10" x14ac:dyDescent="0.25">
      <c r="A204" t="s">
        <v>1096</v>
      </c>
      <c r="B204" t="s">
        <v>772</v>
      </c>
      <c r="C204" t="s">
        <v>1016</v>
      </c>
      <c r="D204" s="781">
        <v>1</v>
      </c>
      <c r="E204">
        <v>741020</v>
      </c>
      <c r="F204" t="s">
        <v>772</v>
      </c>
      <c r="J204"/>
    </row>
    <row r="205" spans="1:10" x14ac:dyDescent="0.25">
      <c r="A205" t="s">
        <v>1096</v>
      </c>
      <c r="B205" t="s">
        <v>772</v>
      </c>
      <c r="C205" t="s">
        <v>1016</v>
      </c>
      <c r="D205" s="781">
        <v>1</v>
      </c>
      <c r="E205">
        <v>741020</v>
      </c>
      <c r="F205" t="s">
        <v>772</v>
      </c>
      <c r="J205"/>
    </row>
    <row r="206" spans="1:10" x14ac:dyDescent="0.25">
      <c r="A206" t="s">
        <v>1096</v>
      </c>
      <c r="B206" t="s">
        <v>772</v>
      </c>
      <c r="C206" t="s">
        <v>1016</v>
      </c>
      <c r="D206" s="781">
        <v>1</v>
      </c>
      <c r="E206">
        <v>741020</v>
      </c>
      <c r="F206" t="s">
        <v>772</v>
      </c>
      <c r="J206"/>
    </row>
    <row r="207" spans="1:10" x14ac:dyDescent="0.25">
      <c r="A207" t="s">
        <v>1096</v>
      </c>
      <c r="B207" t="s">
        <v>772</v>
      </c>
      <c r="C207" t="s">
        <v>1016</v>
      </c>
      <c r="D207" s="781">
        <v>3</v>
      </c>
      <c r="E207">
        <v>741020</v>
      </c>
      <c r="F207" t="s">
        <v>772</v>
      </c>
      <c r="J207"/>
    </row>
    <row r="208" spans="1:10" x14ac:dyDescent="0.25">
      <c r="A208" t="s">
        <v>1096</v>
      </c>
      <c r="B208" t="s">
        <v>772</v>
      </c>
      <c r="C208" t="s">
        <v>1016</v>
      </c>
      <c r="D208" s="781">
        <v>1</v>
      </c>
      <c r="E208">
        <v>741020</v>
      </c>
      <c r="F208" t="s">
        <v>772</v>
      </c>
      <c r="J208"/>
    </row>
    <row r="209" spans="1:10" x14ac:dyDescent="0.25">
      <c r="A209" t="s">
        <v>1096</v>
      </c>
      <c r="B209" t="s">
        <v>772</v>
      </c>
      <c r="C209" t="s">
        <v>1016</v>
      </c>
      <c r="D209" s="781">
        <v>1</v>
      </c>
      <c r="E209">
        <v>741020</v>
      </c>
      <c r="F209" t="s">
        <v>772</v>
      </c>
      <c r="J209"/>
    </row>
    <row r="210" spans="1:10" x14ac:dyDescent="0.25">
      <c r="A210" t="s">
        <v>1096</v>
      </c>
      <c r="B210" t="s">
        <v>772</v>
      </c>
      <c r="C210" t="s">
        <v>1016</v>
      </c>
      <c r="D210" s="781">
        <v>2</v>
      </c>
      <c r="E210">
        <v>741020</v>
      </c>
      <c r="F210" t="s">
        <v>772</v>
      </c>
      <c r="J210"/>
    </row>
    <row r="211" spans="1:10" x14ac:dyDescent="0.25">
      <c r="A211" t="s">
        <v>1096</v>
      </c>
      <c r="B211" t="s">
        <v>772</v>
      </c>
      <c r="C211" t="s">
        <v>1016</v>
      </c>
      <c r="D211" s="781">
        <v>1</v>
      </c>
      <c r="E211">
        <v>741020</v>
      </c>
      <c r="F211" t="s">
        <v>772</v>
      </c>
      <c r="J211"/>
    </row>
    <row r="212" spans="1:10" x14ac:dyDescent="0.25">
      <c r="A212" t="s">
        <v>1096</v>
      </c>
      <c r="B212" t="s">
        <v>772</v>
      </c>
      <c r="C212" t="s">
        <v>1016</v>
      </c>
      <c r="D212" s="781">
        <v>1</v>
      </c>
      <c r="E212">
        <v>741020</v>
      </c>
      <c r="F212" t="s">
        <v>772</v>
      </c>
      <c r="J212"/>
    </row>
    <row r="213" spans="1:10" x14ac:dyDescent="0.25">
      <c r="A213" t="s">
        <v>1096</v>
      </c>
      <c r="B213" t="s">
        <v>772</v>
      </c>
      <c r="C213" t="s">
        <v>1016</v>
      </c>
      <c r="D213" s="781">
        <v>1</v>
      </c>
      <c r="E213">
        <v>741020</v>
      </c>
      <c r="F213" t="s">
        <v>772</v>
      </c>
      <c r="J213"/>
    </row>
    <row r="214" spans="1:10" x14ac:dyDescent="0.25">
      <c r="A214" t="s">
        <v>1096</v>
      </c>
      <c r="B214" t="s">
        <v>772</v>
      </c>
      <c r="C214" t="s">
        <v>1016</v>
      </c>
      <c r="D214" s="781">
        <v>1</v>
      </c>
      <c r="E214">
        <v>741020</v>
      </c>
      <c r="F214" t="s">
        <v>772</v>
      </c>
      <c r="J214"/>
    </row>
    <row r="215" spans="1:10" x14ac:dyDescent="0.25">
      <c r="A215" t="s">
        <v>1096</v>
      </c>
      <c r="B215" t="s">
        <v>772</v>
      </c>
      <c r="C215" t="s">
        <v>1016</v>
      </c>
      <c r="D215" s="781">
        <v>1</v>
      </c>
      <c r="E215">
        <v>741020</v>
      </c>
      <c r="F215" t="s">
        <v>772</v>
      </c>
      <c r="J215"/>
    </row>
    <row r="216" spans="1:10" x14ac:dyDescent="0.25">
      <c r="A216" t="s">
        <v>1096</v>
      </c>
      <c r="B216" t="s">
        <v>772</v>
      </c>
      <c r="C216" t="s">
        <v>1016</v>
      </c>
      <c r="D216" s="781">
        <v>1</v>
      </c>
      <c r="E216">
        <v>741020</v>
      </c>
      <c r="F216" t="s">
        <v>772</v>
      </c>
      <c r="J216"/>
    </row>
    <row r="217" spans="1:10" x14ac:dyDescent="0.25">
      <c r="A217" t="s">
        <v>1096</v>
      </c>
      <c r="B217" t="s">
        <v>772</v>
      </c>
      <c r="C217" t="s">
        <v>1016</v>
      </c>
      <c r="D217" s="781">
        <v>2</v>
      </c>
      <c r="E217">
        <v>741020</v>
      </c>
      <c r="F217" t="s">
        <v>772</v>
      </c>
      <c r="J217"/>
    </row>
    <row r="218" spans="1:10" x14ac:dyDescent="0.25">
      <c r="A218" t="s">
        <v>1096</v>
      </c>
      <c r="B218" t="s">
        <v>772</v>
      </c>
      <c r="C218" t="s">
        <v>1016</v>
      </c>
      <c r="D218" s="781">
        <v>1</v>
      </c>
      <c r="E218">
        <v>741020</v>
      </c>
      <c r="F218" t="s">
        <v>772</v>
      </c>
      <c r="J218"/>
    </row>
    <row r="219" spans="1:10" x14ac:dyDescent="0.25">
      <c r="A219" t="s">
        <v>1096</v>
      </c>
      <c r="B219" t="s">
        <v>772</v>
      </c>
      <c r="C219" t="s">
        <v>1016</v>
      </c>
      <c r="D219" s="781">
        <v>1</v>
      </c>
      <c r="E219">
        <v>741020</v>
      </c>
      <c r="F219" t="s">
        <v>772</v>
      </c>
      <c r="J219"/>
    </row>
    <row r="220" spans="1:10" x14ac:dyDescent="0.25">
      <c r="A220" t="s">
        <v>1096</v>
      </c>
      <c r="B220" t="s">
        <v>772</v>
      </c>
      <c r="C220" t="s">
        <v>1016</v>
      </c>
      <c r="D220" s="781">
        <v>2</v>
      </c>
      <c r="E220">
        <v>741020</v>
      </c>
      <c r="F220" t="s">
        <v>772</v>
      </c>
      <c r="J220"/>
    </row>
    <row r="221" spans="1:10" x14ac:dyDescent="0.25">
      <c r="A221" t="s">
        <v>1096</v>
      </c>
      <c r="B221" t="s">
        <v>772</v>
      </c>
      <c r="C221" t="s">
        <v>1016</v>
      </c>
      <c r="D221" s="781">
        <v>1</v>
      </c>
      <c r="E221">
        <v>741020</v>
      </c>
      <c r="F221" t="s">
        <v>772</v>
      </c>
      <c r="J221"/>
    </row>
    <row r="222" spans="1:10" x14ac:dyDescent="0.25">
      <c r="A222" t="s">
        <v>1096</v>
      </c>
      <c r="B222" t="s">
        <v>772</v>
      </c>
      <c r="C222" t="s">
        <v>1016</v>
      </c>
      <c r="D222" s="781">
        <v>2</v>
      </c>
      <c r="E222">
        <v>741020</v>
      </c>
      <c r="F222" t="s">
        <v>772</v>
      </c>
      <c r="J222"/>
    </row>
    <row r="223" spans="1:10" x14ac:dyDescent="0.25">
      <c r="A223" t="s">
        <v>1096</v>
      </c>
      <c r="B223" t="s">
        <v>772</v>
      </c>
      <c r="C223" t="s">
        <v>1016</v>
      </c>
      <c r="D223" s="781">
        <v>2</v>
      </c>
      <c r="E223">
        <v>741020</v>
      </c>
      <c r="F223" t="s">
        <v>772</v>
      </c>
      <c r="J223"/>
    </row>
    <row r="224" spans="1:10" x14ac:dyDescent="0.25">
      <c r="A224" t="s">
        <v>1096</v>
      </c>
      <c r="B224" t="s">
        <v>772</v>
      </c>
      <c r="C224" t="s">
        <v>1016</v>
      </c>
      <c r="D224" s="781">
        <v>1</v>
      </c>
      <c r="E224">
        <v>741020</v>
      </c>
      <c r="F224" t="s">
        <v>772</v>
      </c>
      <c r="J224"/>
    </row>
    <row r="225" spans="1:10" x14ac:dyDescent="0.25">
      <c r="A225" t="s">
        <v>1096</v>
      </c>
      <c r="B225" t="s">
        <v>772</v>
      </c>
      <c r="C225" t="s">
        <v>1016</v>
      </c>
      <c r="D225" s="781">
        <v>1</v>
      </c>
      <c r="E225">
        <v>741020</v>
      </c>
      <c r="F225" t="s">
        <v>772</v>
      </c>
      <c r="J225"/>
    </row>
    <row r="226" spans="1:10" x14ac:dyDescent="0.25">
      <c r="A226" t="s">
        <v>1096</v>
      </c>
      <c r="B226" t="s">
        <v>772</v>
      </c>
      <c r="C226" t="s">
        <v>1016</v>
      </c>
      <c r="D226" s="781">
        <v>2</v>
      </c>
      <c r="E226">
        <v>741020</v>
      </c>
      <c r="F226" t="s">
        <v>772</v>
      </c>
      <c r="J226"/>
    </row>
    <row r="227" spans="1:10" x14ac:dyDescent="0.25">
      <c r="A227" t="s">
        <v>1096</v>
      </c>
      <c r="B227" t="s">
        <v>772</v>
      </c>
      <c r="C227" t="s">
        <v>1016</v>
      </c>
      <c r="D227" s="781">
        <v>2</v>
      </c>
      <c r="E227">
        <v>741020</v>
      </c>
      <c r="F227" t="s">
        <v>772</v>
      </c>
      <c r="J227"/>
    </row>
    <row r="228" spans="1:10" x14ac:dyDescent="0.25">
      <c r="A228" t="s">
        <v>1096</v>
      </c>
      <c r="B228" t="s">
        <v>772</v>
      </c>
      <c r="C228" t="s">
        <v>1016</v>
      </c>
      <c r="D228" s="781">
        <v>3</v>
      </c>
      <c r="E228">
        <v>741020</v>
      </c>
      <c r="F228" t="s">
        <v>772</v>
      </c>
      <c r="J228"/>
    </row>
    <row r="229" spans="1:10" x14ac:dyDescent="0.25">
      <c r="A229" t="s">
        <v>1096</v>
      </c>
      <c r="B229" t="s">
        <v>772</v>
      </c>
      <c r="C229" t="s">
        <v>1016</v>
      </c>
      <c r="D229" s="781">
        <v>1</v>
      </c>
      <c r="E229">
        <v>741020</v>
      </c>
      <c r="F229" t="s">
        <v>772</v>
      </c>
      <c r="J229"/>
    </row>
    <row r="230" spans="1:10" x14ac:dyDescent="0.25">
      <c r="A230" t="s">
        <v>1096</v>
      </c>
      <c r="B230" t="s">
        <v>772</v>
      </c>
      <c r="C230" t="s">
        <v>1016</v>
      </c>
      <c r="D230" s="781">
        <v>1</v>
      </c>
      <c r="E230">
        <v>741020</v>
      </c>
      <c r="F230" t="s">
        <v>772</v>
      </c>
      <c r="J230"/>
    </row>
    <row r="231" spans="1:10" x14ac:dyDescent="0.25">
      <c r="A231" t="s">
        <v>1096</v>
      </c>
      <c r="B231" t="s">
        <v>772</v>
      </c>
      <c r="C231" t="s">
        <v>1016</v>
      </c>
      <c r="D231" s="781">
        <v>1</v>
      </c>
      <c r="E231">
        <v>741020</v>
      </c>
      <c r="F231" t="s">
        <v>772</v>
      </c>
      <c r="J231"/>
    </row>
    <row r="232" spans="1:10" x14ac:dyDescent="0.25">
      <c r="A232" t="s">
        <v>1096</v>
      </c>
      <c r="B232" t="s">
        <v>772</v>
      </c>
      <c r="C232" t="s">
        <v>1016</v>
      </c>
      <c r="D232" s="781">
        <v>1</v>
      </c>
      <c r="E232">
        <v>741020</v>
      </c>
      <c r="F232" t="s">
        <v>772</v>
      </c>
      <c r="J232"/>
    </row>
    <row r="233" spans="1:10" x14ac:dyDescent="0.25">
      <c r="A233" t="s">
        <v>1096</v>
      </c>
      <c r="B233" t="s">
        <v>772</v>
      </c>
      <c r="C233" t="s">
        <v>1016</v>
      </c>
      <c r="D233" s="781">
        <v>1</v>
      </c>
      <c r="E233">
        <v>741020</v>
      </c>
      <c r="F233" t="s">
        <v>772</v>
      </c>
      <c r="J233"/>
    </row>
    <row r="234" spans="1:10" x14ac:dyDescent="0.25">
      <c r="A234" t="s">
        <v>1096</v>
      </c>
      <c r="B234" t="s">
        <v>772</v>
      </c>
      <c r="C234" t="s">
        <v>1016</v>
      </c>
      <c r="D234" s="781">
        <v>1</v>
      </c>
      <c r="E234">
        <v>741020</v>
      </c>
      <c r="F234" t="s">
        <v>772</v>
      </c>
      <c r="J234"/>
    </row>
    <row r="235" spans="1:10" x14ac:dyDescent="0.25">
      <c r="A235" t="s">
        <v>1096</v>
      </c>
      <c r="B235" t="s">
        <v>772</v>
      </c>
      <c r="C235" t="s">
        <v>1016</v>
      </c>
      <c r="D235" s="781">
        <v>2</v>
      </c>
      <c r="E235">
        <v>741020</v>
      </c>
      <c r="F235" t="s">
        <v>772</v>
      </c>
      <c r="J235"/>
    </row>
    <row r="236" spans="1:10" x14ac:dyDescent="0.25">
      <c r="A236" t="s">
        <v>1096</v>
      </c>
      <c r="B236" t="s">
        <v>772</v>
      </c>
      <c r="C236" t="s">
        <v>1016</v>
      </c>
      <c r="D236" s="781">
        <v>1</v>
      </c>
      <c r="E236">
        <v>741020</v>
      </c>
      <c r="F236" t="s">
        <v>772</v>
      </c>
      <c r="J236"/>
    </row>
    <row r="237" spans="1:10" x14ac:dyDescent="0.25">
      <c r="A237" t="s">
        <v>1096</v>
      </c>
      <c r="B237" t="s">
        <v>772</v>
      </c>
      <c r="C237" t="s">
        <v>1016</v>
      </c>
      <c r="D237" s="781">
        <v>1</v>
      </c>
      <c r="E237">
        <v>741020</v>
      </c>
      <c r="F237" t="s">
        <v>772</v>
      </c>
      <c r="J237"/>
    </row>
    <row r="238" spans="1:10" x14ac:dyDescent="0.25">
      <c r="A238" t="s">
        <v>1096</v>
      </c>
      <c r="B238" t="s">
        <v>772</v>
      </c>
      <c r="C238" t="s">
        <v>1016</v>
      </c>
      <c r="D238" s="781">
        <v>1</v>
      </c>
      <c r="E238">
        <v>741020</v>
      </c>
      <c r="F238" t="s">
        <v>772</v>
      </c>
      <c r="J238"/>
    </row>
    <row r="239" spans="1:10" x14ac:dyDescent="0.25">
      <c r="A239" t="s">
        <v>1096</v>
      </c>
      <c r="B239" t="s">
        <v>772</v>
      </c>
      <c r="C239" t="s">
        <v>1016</v>
      </c>
      <c r="D239" s="781">
        <v>1</v>
      </c>
      <c r="E239">
        <v>741020</v>
      </c>
      <c r="F239" t="s">
        <v>772</v>
      </c>
      <c r="J239"/>
    </row>
    <row r="240" spans="1:10" x14ac:dyDescent="0.25">
      <c r="A240" t="s">
        <v>1096</v>
      </c>
      <c r="B240" t="s">
        <v>772</v>
      </c>
      <c r="C240" t="s">
        <v>1016</v>
      </c>
      <c r="D240" s="781">
        <v>1</v>
      </c>
      <c r="E240">
        <v>741020</v>
      </c>
      <c r="F240" t="s">
        <v>772</v>
      </c>
      <c r="J240"/>
    </row>
    <row r="241" spans="1:10" x14ac:dyDescent="0.25">
      <c r="A241" t="s">
        <v>1096</v>
      </c>
      <c r="B241" t="s">
        <v>772</v>
      </c>
      <c r="C241" t="s">
        <v>1016</v>
      </c>
      <c r="D241" s="781">
        <v>2</v>
      </c>
      <c r="E241">
        <v>741020</v>
      </c>
      <c r="F241" t="s">
        <v>772</v>
      </c>
      <c r="J241"/>
    </row>
    <row r="242" spans="1:10" x14ac:dyDescent="0.25">
      <c r="A242" t="s">
        <v>1096</v>
      </c>
      <c r="B242" t="s">
        <v>772</v>
      </c>
      <c r="C242" t="s">
        <v>1016</v>
      </c>
      <c r="D242" s="781">
        <v>4</v>
      </c>
      <c r="E242">
        <v>741020</v>
      </c>
      <c r="F242" t="s">
        <v>772</v>
      </c>
      <c r="J242"/>
    </row>
    <row r="243" spans="1:10" x14ac:dyDescent="0.25">
      <c r="A243" t="s">
        <v>1096</v>
      </c>
      <c r="B243" t="s">
        <v>772</v>
      </c>
      <c r="C243" t="s">
        <v>1016</v>
      </c>
      <c r="D243" s="781">
        <v>1</v>
      </c>
      <c r="E243">
        <v>741020</v>
      </c>
      <c r="F243" t="s">
        <v>772</v>
      </c>
      <c r="J243"/>
    </row>
    <row r="244" spans="1:10" x14ac:dyDescent="0.25">
      <c r="A244" t="s">
        <v>1096</v>
      </c>
      <c r="B244" t="s">
        <v>772</v>
      </c>
      <c r="C244" t="s">
        <v>1016</v>
      </c>
      <c r="D244" s="781">
        <v>2</v>
      </c>
      <c r="E244">
        <v>741020</v>
      </c>
      <c r="F244" t="s">
        <v>772</v>
      </c>
      <c r="J244"/>
    </row>
    <row r="245" spans="1:10" x14ac:dyDescent="0.25">
      <c r="A245" t="s">
        <v>1096</v>
      </c>
      <c r="B245" t="s">
        <v>772</v>
      </c>
      <c r="C245" t="s">
        <v>1016</v>
      </c>
      <c r="D245" s="781">
        <v>2</v>
      </c>
      <c r="E245">
        <v>741020</v>
      </c>
      <c r="F245" t="s">
        <v>772</v>
      </c>
      <c r="J245"/>
    </row>
    <row r="246" spans="1:10" x14ac:dyDescent="0.25">
      <c r="A246" t="s">
        <v>1096</v>
      </c>
      <c r="B246" t="s">
        <v>772</v>
      </c>
      <c r="C246" t="s">
        <v>1016</v>
      </c>
      <c r="D246" s="781">
        <v>2</v>
      </c>
      <c r="E246">
        <v>741020</v>
      </c>
      <c r="F246" t="s">
        <v>772</v>
      </c>
      <c r="J246"/>
    </row>
    <row r="247" spans="1:10" x14ac:dyDescent="0.25">
      <c r="A247" t="s">
        <v>1096</v>
      </c>
      <c r="B247" t="s">
        <v>772</v>
      </c>
      <c r="C247" t="s">
        <v>1016</v>
      </c>
      <c r="D247" s="781">
        <v>1</v>
      </c>
      <c r="E247">
        <v>741020</v>
      </c>
      <c r="F247" t="s">
        <v>772</v>
      </c>
      <c r="J247"/>
    </row>
    <row r="248" spans="1:10" x14ac:dyDescent="0.25">
      <c r="A248" t="s">
        <v>1096</v>
      </c>
      <c r="B248" t="s">
        <v>772</v>
      </c>
      <c r="C248" t="s">
        <v>1016</v>
      </c>
      <c r="D248" s="781">
        <v>1</v>
      </c>
      <c r="E248">
        <v>741020</v>
      </c>
      <c r="F248" t="s">
        <v>772</v>
      </c>
      <c r="J248"/>
    </row>
    <row r="249" spans="1:10" x14ac:dyDescent="0.25">
      <c r="A249" t="s">
        <v>1096</v>
      </c>
      <c r="B249" t="s">
        <v>772</v>
      </c>
      <c r="C249" t="s">
        <v>1016</v>
      </c>
      <c r="D249" s="781">
        <v>1</v>
      </c>
      <c r="E249">
        <v>741020</v>
      </c>
      <c r="F249" t="s">
        <v>772</v>
      </c>
      <c r="J249"/>
    </row>
    <row r="250" spans="1:10" x14ac:dyDescent="0.25">
      <c r="A250" t="s">
        <v>1096</v>
      </c>
      <c r="B250" t="s">
        <v>772</v>
      </c>
      <c r="C250" t="s">
        <v>1016</v>
      </c>
      <c r="D250" s="781">
        <v>1</v>
      </c>
      <c r="E250">
        <v>741020</v>
      </c>
      <c r="F250" t="s">
        <v>772</v>
      </c>
      <c r="J250"/>
    </row>
    <row r="251" spans="1:10" x14ac:dyDescent="0.25">
      <c r="A251" t="s">
        <v>1096</v>
      </c>
      <c r="B251" t="s">
        <v>772</v>
      </c>
      <c r="C251" t="s">
        <v>1016</v>
      </c>
      <c r="D251" s="781">
        <v>3</v>
      </c>
      <c r="E251">
        <v>741020</v>
      </c>
      <c r="F251" t="s">
        <v>772</v>
      </c>
      <c r="J251"/>
    </row>
    <row r="252" spans="1:10" x14ac:dyDescent="0.25">
      <c r="A252" t="s">
        <v>1096</v>
      </c>
      <c r="B252" t="s">
        <v>772</v>
      </c>
      <c r="C252" t="s">
        <v>1016</v>
      </c>
      <c r="D252" s="781">
        <v>2</v>
      </c>
      <c r="E252">
        <v>741020</v>
      </c>
      <c r="F252" t="s">
        <v>772</v>
      </c>
      <c r="J252"/>
    </row>
    <row r="253" spans="1:10" x14ac:dyDescent="0.25">
      <c r="A253" t="s">
        <v>1096</v>
      </c>
      <c r="B253" t="s">
        <v>772</v>
      </c>
      <c r="C253" t="s">
        <v>1016</v>
      </c>
      <c r="D253" s="781">
        <v>1</v>
      </c>
      <c r="E253">
        <v>741020</v>
      </c>
      <c r="F253" t="s">
        <v>772</v>
      </c>
      <c r="J253"/>
    </row>
    <row r="254" spans="1:10" x14ac:dyDescent="0.25">
      <c r="A254" t="s">
        <v>1096</v>
      </c>
      <c r="B254" t="s">
        <v>772</v>
      </c>
      <c r="C254" t="s">
        <v>1016</v>
      </c>
      <c r="D254" s="781">
        <v>2</v>
      </c>
      <c r="E254">
        <v>741020</v>
      </c>
      <c r="F254" t="s">
        <v>772</v>
      </c>
      <c r="J254"/>
    </row>
    <row r="255" spans="1:10" x14ac:dyDescent="0.25">
      <c r="A255" t="s">
        <v>1096</v>
      </c>
      <c r="B255" t="s">
        <v>772</v>
      </c>
      <c r="C255" t="s">
        <v>1016</v>
      </c>
      <c r="D255" s="781">
        <v>2</v>
      </c>
      <c r="E255">
        <v>741020</v>
      </c>
      <c r="F255" t="s">
        <v>772</v>
      </c>
      <c r="J255"/>
    </row>
    <row r="256" spans="1:10" x14ac:dyDescent="0.25">
      <c r="A256" t="s">
        <v>1096</v>
      </c>
      <c r="B256" t="s">
        <v>772</v>
      </c>
      <c r="C256" t="s">
        <v>1016</v>
      </c>
      <c r="D256" s="781">
        <v>2</v>
      </c>
      <c r="E256">
        <v>741020</v>
      </c>
      <c r="F256" t="s">
        <v>772</v>
      </c>
      <c r="J256"/>
    </row>
    <row r="257" spans="1:10" x14ac:dyDescent="0.25">
      <c r="A257" t="s">
        <v>1096</v>
      </c>
      <c r="B257" t="s">
        <v>772</v>
      </c>
      <c r="C257" t="s">
        <v>1016</v>
      </c>
      <c r="D257" s="781">
        <v>1</v>
      </c>
      <c r="E257">
        <v>741020</v>
      </c>
      <c r="F257" t="s">
        <v>772</v>
      </c>
      <c r="J257"/>
    </row>
    <row r="258" spans="1:10" x14ac:dyDescent="0.25">
      <c r="A258" t="s">
        <v>1096</v>
      </c>
      <c r="B258" t="s">
        <v>772</v>
      </c>
      <c r="C258" t="s">
        <v>1016</v>
      </c>
      <c r="D258" s="781">
        <v>2</v>
      </c>
      <c r="E258">
        <v>741020</v>
      </c>
      <c r="F258" t="s">
        <v>772</v>
      </c>
      <c r="J258"/>
    </row>
    <row r="259" spans="1:10" x14ac:dyDescent="0.25">
      <c r="A259" t="s">
        <v>1096</v>
      </c>
      <c r="B259" t="s">
        <v>772</v>
      </c>
      <c r="C259" t="s">
        <v>1016</v>
      </c>
      <c r="D259" s="781">
        <v>1</v>
      </c>
      <c r="E259">
        <v>741020</v>
      </c>
      <c r="F259" t="s">
        <v>772</v>
      </c>
      <c r="J259"/>
    </row>
    <row r="260" spans="1:10" x14ac:dyDescent="0.25">
      <c r="A260" t="s">
        <v>1096</v>
      </c>
      <c r="B260" t="s">
        <v>772</v>
      </c>
      <c r="C260" t="s">
        <v>1016</v>
      </c>
      <c r="D260" s="781">
        <v>2</v>
      </c>
      <c r="E260">
        <v>741020</v>
      </c>
      <c r="F260" t="s">
        <v>772</v>
      </c>
      <c r="J260"/>
    </row>
    <row r="261" spans="1:10" x14ac:dyDescent="0.25">
      <c r="A261" t="s">
        <v>1096</v>
      </c>
      <c r="B261" t="s">
        <v>772</v>
      </c>
      <c r="C261" t="s">
        <v>1016</v>
      </c>
      <c r="D261" s="781">
        <v>-2</v>
      </c>
      <c r="E261">
        <v>741020</v>
      </c>
      <c r="F261" t="s">
        <v>772</v>
      </c>
      <c r="J261"/>
    </row>
    <row r="262" spans="1:10" x14ac:dyDescent="0.25">
      <c r="A262" t="s">
        <v>1096</v>
      </c>
      <c r="B262" t="s">
        <v>772</v>
      </c>
      <c r="C262" t="s">
        <v>1016</v>
      </c>
      <c r="D262" s="781">
        <v>1</v>
      </c>
      <c r="E262">
        <v>741020</v>
      </c>
      <c r="F262" t="s">
        <v>772</v>
      </c>
      <c r="J262"/>
    </row>
    <row r="263" spans="1:10" x14ac:dyDescent="0.25">
      <c r="A263" t="s">
        <v>1096</v>
      </c>
      <c r="B263" t="s">
        <v>772</v>
      </c>
      <c r="C263" t="s">
        <v>1016</v>
      </c>
      <c r="D263" s="781">
        <v>1</v>
      </c>
      <c r="E263">
        <v>741020</v>
      </c>
      <c r="F263" t="s">
        <v>772</v>
      </c>
      <c r="J263"/>
    </row>
    <row r="264" spans="1:10" x14ac:dyDescent="0.25">
      <c r="A264" t="s">
        <v>1096</v>
      </c>
      <c r="B264" t="s">
        <v>772</v>
      </c>
      <c r="C264" t="s">
        <v>1016</v>
      </c>
      <c r="D264" s="781">
        <v>1</v>
      </c>
      <c r="E264">
        <v>741020</v>
      </c>
      <c r="F264" t="s">
        <v>772</v>
      </c>
      <c r="J264"/>
    </row>
    <row r="265" spans="1:10" x14ac:dyDescent="0.25">
      <c r="A265" t="s">
        <v>1096</v>
      </c>
      <c r="B265" t="s">
        <v>772</v>
      </c>
      <c r="C265" t="s">
        <v>1016</v>
      </c>
      <c r="D265" s="781">
        <v>2</v>
      </c>
      <c r="E265">
        <v>741020</v>
      </c>
      <c r="F265" t="s">
        <v>772</v>
      </c>
      <c r="J265"/>
    </row>
    <row r="266" spans="1:10" x14ac:dyDescent="0.25">
      <c r="A266" t="s">
        <v>1096</v>
      </c>
      <c r="B266" t="s">
        <v>772</v>
      </c>
      <c r="C266" t="s">
        <v>1016</v>
      </c>
      <c r="D266" s="781">
        <v>2</v>
      </c>
      <c r="E266">
        <v>741020</v>
      </c>
      <c r="F266" t="s">
        <v>772</v>
      </c>
      <c r="J266"/>
    </row>
    <row r="267" spans="1:10" x14ac:dyDescent="0.25">
      <c r="A267" t="s">
        <v>1096</v>
      </c>
      <c r="B267" t="s">
        <v>772</v>
      </c>
      <c r="C267" t="s">
        <v>1016</v>
      </c>
      <c r="D267" s="781">
        <v>1</v>
      </c>
      <c r="E267">
        <v>741020</v>
      </c>
      <c r="F267" t="s">
        <v>772</v>
      </c>
      <c r="J267"/>
    </row>
    <row r="268" spans="1:10" x14ac:dyDescent="0.25">
      <c r="A268" t="s">
        <v>1096</v>
      </c>
      <c r="B268" t="s">
        <v>772</v>
      </c>
      <c r="C268" t="s">
        <v>1016</v>
      </c>
      <c r="D268" s="781">
        <v>1</v>
      </c>
      <c r="E268">
        <v>741020</v>
      </c>
      <c r="F268" t="s">
        <v>772</v>
      </c>
      <c r="J268"/>
    </row>
    <row r="269" spans="1:10" x14ac:dyDescent="0.25">
      <c r="A269" t="s">
        <v>1096</v>
      </c>
      <c r="B269" t="s">
        <v>772</v>
      </c>
      <c r="C269" t="s">
        <v>1016</v>
      </c>
      <c r="D269" s="781">
        <v>1</v>
      </c>
      <c r="E269">
        <v>741020</v>
      </c>
      <c r="F269" t="s">
        <v>772</v>
      </c>
      <c r="J269"/>
    </row>
    <row r="270" spans="1:10" x14ac:dyDescent="0.25">
      <c r="A270" t="s">
        <v>1096</v>
      </c>
      <c r="B270" t="s">
        <v>772</v>
      </c>
      <c r="C270" t="s">
        <v>1016</v>
      </c>
      <c r="D270" s="781">
        <v>1</v>
      </c>
      <c r="E270">
        <v>741020</v>
      </c>
      <c r="F270" t="s">
        <v>772</v>
      </c>
      <c r="J270"/>
    </row>
    <row r="271" spans="1:10" x14ac:dyDescent="0.25">
      <c r="A271" t="s">
        <v>1096</v>
      </c>
      <c r="B271" t="s">
        <v>772</v>
      </c>
      <c r="C271" t="s">
        <v>1016</v>
      </c>
      <c r="D271" s="781">
        <v>1</v>
      </c>
      <c r="E271">
        <v>741020</v>
      </c>
      <c r="F271" t="s">
        <v>772</v>
      </c>
      <c r="J271"/>
    </row>
    <row r="272" spans="1:10" x14ac:dyDescent="0.25">
      <c r="A272" t="s">
        <v>1096</v>
      </c>
      <c r="B272" t="s">
        <v>772</v>
      </c>
      <c r="C272" t="s">
        <v>1016</v>
      </c>
      <c r="D272" s="781">
        <v>2</v>
      </c>
      <c r="E272">
        <v>741020</v>
      </c>
      <c r="F272" t="s">
        <v>772</v>
      </c>
      <c r="J272"/>
    </row>
    <row r="273" spans="1:10" x14ac:dyDescent="0.25">
      <c r="A273" t="s">
        <v>1096</v>
      </c>
      <c r="B273" t="s">
        <v>772</v>
      </c>
      <c r="C273" t="s">
        <v>1016</v>
      </c>
      <c r="D273" s="781">
        <v>1</v>
      </c>
      <c r="E273">
        <v>741020</v>
      </c>
      <c r="F273" t="s">
        <v>772</v>
      </c>
      <c r="J273"/>
    </row>
    <row r="274" spans="1:10" x14ac:dyDescent="0.25">
      <c r="A274" t="s">
        <v>1096</v>
      </c>
      <c r="B274" t="s">
        <v>772</v>
      </c>
      <c r="C274" t="s">
        <v>1016</v>
      </c>
      <c r="D274" s="781">
        <v>1</v>
      </c>
      <c r="E274">
        <v>741020</v>
      </c>
      <c r="F274" t="s">
        <v>772</v>
      </c>
      <c r="J274"/>
    </row>
    <row r="275" spans="1:10" x14ac:dyDescent="0.25">
      <c r="A275" t="s">
        <v>1096</v>
      </c>
      <c r="B275" t="s">
        <v>772</v>
      </c>
      <c r="C275" t="s">
        <v>1016</v>
      </c>
      <c r="D275" s="781">
        <v>1</v>
      </c>
      <c r="E275">
        <v>741020</v>
      </c>
      <c r="F275" t="s">
        <v>772</v>
      </c>
      <c r="J275"/>
    </row>
    <row r="276" spans="1:10" x14ac:dyDescent="0.25">
      <c r="A276" t="s">
        <v>1096</v>
      </c>
      <c r="B276" t="s">
        <v>772</v>
      </c>
      <c r="C276" t="s">
        <v>1016</v>
      </c>
      <c r="D276" s="781">
        <v>1</v>
      </c>
      <c r="E276">
        <v>741020</v>
      </c>
      <c r="F276" t="s">
        <v>772</v>
      </c>
      <c r="J276"/>
    </row>
    <row r="277" spans="1:10" x14ac:dyDescent="0.25">
      <c r="A277" t="s">
        <v>1096</v>
      </c>
      <c r="B277" t="s">
        <v>772</v>
      </c>
      <c r="C277" t="s">
        <v>1016</v>
      </c>
      <c r="D277" s="781">
        <v>3</v>
      </c>
      <c r="E277">
        <v>741020</v>
      </c>
      <c r="F277" t="s">
        <v>772</v>
      </c>
      <c r="J277"/>
    </row>
    <row r="278" spans="1:10" x14ac:dyDescent="0.25">
      <c r="A278" t="s">
        <v>1096</v>
      </c>
      <c r="B278" t="s">
        <v>772</v>
      </c>
      <c r="C278" t="s">
        <v>1016</v>
      </c>
      <c r="D278" s="781">
        <v>1</v>
      </c>
      <c r="E278">
        <v>741020</v>
      </c>
      <c r="F278" t="s">
        <v>772</v>
      </c>
      <c r="J278"/>
    </row>
    <row r="279" spans="1:10" x14ac:dyDescent="0.25">
      <c r="A279" t="s">
        <v>1096</v>
      </c>
      <c r="B279" t="s">
        <v>772</v>
      </c>
      <c r="C279" t="s">
        <v>1016</v>
      </c>
      <c r="D279" s="781">
        <v>1</v>
      </c>
      <c r="E279">
        <v>741020</v>
      </c>
      <c r="F279" t="s">
        <v>772</v>
      </c>
      <c r="J279"/>
    </row>
    <row r="280" spans="1:10" x14ac:dyDescent="0.25">
      <c r="A280" t="s">
        <v>1096</v>
      </c>
      <c r="B280" t="s">
        <v>772</v>
      </c>
      <c r="C280" t="s">
        <v>1016</v>
      </c>
      <c r="D280" s="781">
        <v>2</v>
      </c>
      <c r="E280">
        <v>741020</v>
      </c>
      <c r="F280" t="s">
        <v>772</v>
      </c>
      <c r="J280"/>
    </row>
    <row r="281" spans="1:10" x14ac:dyDescent="0.25">
      <c r="A281" t="s">
        <v>1096</v>
      </c>
      <c r="B281" t="s">
        <v>772</v>
      </c>
      <c r="C281" t="s">
        <v>1016</v>
      </c>
      <c r="D281" s="781">
        <v>1</v>
      </c>
      <c r="E281">
        <v>741020</v>
      </c>
      <c r="F281" t="s">
        <v>772</v>
      </c>
      <c r="J281"/>
    </row>
    <row r="282" spans="1:10" x14ac:dyDescent="0.25">
      <c r="A282" t="s">
        <v>1096</v>
      </c>
      <c r="B282" t="s">
        <v>772</v>
      </c>
      <c r="C282" t="s">
        <v>1016</v>
      </c>
      <c r="D282" s="781">
        <v>1</v>
      </c>
      <c r="E282">
        <v>741020</v>
      </c>
      <c r="F282" t="s">
        <v>772</v>
      </c>
      <c r="J282"/>
    </row>
    <row r="283" spans="1:10" x14ac:dyDescent="0.25">
      <c r="A283" t="s">
        <v>1096</v>
      </c>
      <c r="B283" t="s">
        <v>772</v>
      </c>
      <c r="C283" t="s">
        <v>1016</v>
      </c>
      <c r="D283" s="781">
        <v>1</v>
      </c>
      <c r="E283">
        <v>741020</v>
      </c>
      <c r="F283" t="s">
        <v>772</v>
      </c>
      <c r="J283"/>
    </row>
    <row r="284" spans="1:10" x14ac:dyDescent="0.25">
      <c r="A284" t="s">
        <v>1096</v>
      </c>
      <c r="B284" t="s">
        <v>772</v>
      </c>
      <c r="C284" t="s">
        <v>1016</v>
      </c>
      <c r="D284" s="781">
        <v>1</v>
      </c>
      <c r="E284">
        <v>741020</v>
      </c>
      <c r="F284" t="s">
        <v>772</v>
      </c>
      <c r="J284"/>
    </row>
    <row r="285" spans="1:10" x14ac:dyDescent="0.25">
      <c r="A285" t="s">
        <v>1096</v>
      </c>
      <c r="B285" t="s">
        <v>772</v>
      </c>
      <c r="C285" t="s">
        <v>1016</v>
      </c>
      <c r="D285" s="781">
        <v>1</v>
      </c>
      <c r="E285">
        <v>741020</v>
      </c>
      <c r="F285" t="s">
        <v>772</v>
      </c>
      <c r="J285"/>
    </row>
    <row r="286" spans="1:10" x14ac:dyDescent="0.25">
      <c r="A286" t="s">
        <v>1096</v>
      </c>
      <c r="B286" t="s">
        <v>772</v>
      </c>
      <c r="C286" t="s">
        <v>1016</v>
      </c>
      <c r="D286" s="781">
        <v>2</v>
      </c>
      <c r="E286">
        <v>741020</v>
      </c>
      <c r="F286" t="s">
        <v>772</v>
      </c>
      <c r="J286"/>
    </row>
    <row r="287" spans="1:10" x14ac:dyDescent="0.25">
      <c r="A287" t="s">
        <v>1096</v>
      </c>
      <c r="B287" t="s">
        <v>772</v>
      </c>
      <c r="C287" t="s">
        <v>1016</v>
      </c>
      <c r="D287" s="781">
        <v>3</v>
      </c>
      <c r="E287">
        <v>741020</v>
      </c>
      <c r="F287" t="s">
        <v>772</v>
      </c>
      <c r="J287"/>
    </row>
    <row r="288" spans="1:10" x14ac:dyDescent="0.25">
      <c r="A288" t="s">
        <v>1096</v>
      </c>
      <c r="B288" t="s">
        <v>772</v>
      </c>
      <c r="C288" t="s">
        <v>1016</v>
      </c>
      <c r="D288" s="781">
        <v>2</v>
      </c>
      <c r="E288">
        <v>741020</v>
      </c>
      <c r="F288" t="s">
        <v>772</v>
      </c>
      <c r="J288"/>
    </row>
    <row r="289" spans="1:10" x14ac:dyDescent="0.25">
      <c r="A289" t="s">
        <v>1096</v>
      </c>
      <c r="B289" t="s">
        <v>772</v>
      </c>
      <c r="C289" t="s">
        <v>1016</v>
      </c>
      <c r="D289" s="781">
        <v>2</v>
      </c>
      <c r="E289">
        <v>741020</v>
      </c>
      <c r="F289" t="s">
        <v>772</v>
      </c>
      <c r="J289"/>
    </row>
    <row r="290" spans="1:10" x14ac:dyDescent="0.25">
      <c r="A290" t="s">
        <v>1096</v>
      </c>
      <c r="B290" t="s">
        <v>772</v>
      </c>
      <c r="C290" t="s">
        <v>1016</v>
      </c>
      <c r="D290" s="781">
        <v>1</v>
      </c>
      <c r="E290">
        <v>741020</v>
      </c>
      <c r="F290" t="s">
        <v>772</v>
      </c>
      <c r="J290"/>
    </row>
    <row r="291" spans="1:10" x14ac:dyDescent="0.25">
      <c r="A291" t="s">
        <v>1096</v>
      </c>
      <c r="B291" t="s">
        <v>772</v>
      </c>
      <c r="C291" t="s">
        <v>1016</v>
      </c>
      <c r="D291" s="781">
        <v>2</v>
      </c>
      <c r="E291">
        <v>741020</v>
      </c>
      <c r="F291" t="s">
        <v>772</v>
      </c>
      <c r="J291"/>
    </row>
    <row r="292" spans="1:10" x14ac:dyDescent="0.25">
      <c r="A292" t="s">
        <v>1096</v>
      </c>
      <c r="B292" t="s">
        <v>772</v>
      </c>
      <c r="C292" t="s">
        <v>1016</v>
      </c>
      <c r="D292" s="781">
        <v>1</v>
      </c>
      <c r="E292">
        <v>741020</v>
      </c>
      <c r="F292" t="s">
        <v>772</v>
      </c>
      <c r="J292"/>
    </row>
    <row r="293" spans="1:10" x14ac:dyDescent="0.25">
      <c r="A293" t="s">
        <v>1096</v>
      </c>
      <c r="B293" t="s">
        <v>772</v>
      </c>
      <c r="C293" t="s">
        <v>1016</v>
      </c>
      <c r="D293" s="781">
        <v>1</v>
      </c>
      <c r="E293">
        <v>741020</v>
      </c>
      <c r="F293" t="s">
        <v>772</v>
      </c>
      <c r="J293"/>
    </row>
    <row r="294" spans="1:10" x14ac:dyDescent="0.25">
      <c r="A294" t="s">
        <v>1096</v>
      </c>
      <c r="B294" t="s">
        <v>772</v>
      </c>
      <c r="C294" t="s">
        <v>1016</v>
      </c>
      <c r="D294" s="781">
        <v>1</v>
      </c>
      <c r="E294">
        <v>741020</v>
      </c>
      <c r="F294" t="s">
        <v>772</v>
      </c>
      <c r="J294"/>
    </row>
    <row r="295" spans="1:10" x14ac:dyDescent="0.25">
      <c r="A295" t="s">
        <v>1096</v>
      </c>
      <c r="B295" t="s">
        <v>772</v>
      </c>
      <c r="C295" t="s">
        <v>1016</v>
      </c>
      <c r="D295" s="781">
        <v>3</v>
      </c>
      <c r="E295">
        <v>741020</v>
      </c>
      <c r="F295" t="s">
        <v>772</v>
      </c>
      <c r="J295"/>
    </row>
    <row r="296" spans="1:10" x14ac:dyDescent="0.25">
      <c r="A296" t="s">
        <v>1096</v>
      </c>
      <c r="B296" t="s">
        <v>772</v>
      </c>
      <c r="C296" t="s">
        <v>1016</v>
      </c>
      <c r="D296" s="781">
        <v>1</v>
      </c>
      <c r="E296">
        <v>741020</v>
      </c>
      <c r="F296" t="s">
        <v>772</v>
      </c>
      <c r="J296"/>
    </row>
    <row r="297" spans="1:10" x14ac:dyDescent="0.25">
      <c r="A297" t="s">
        <v>1096</v>
      </c>
      <c r="B297" t="s">
        <v>772</v>
      </c>
      <c r="C297" t="s">
        <v>1016</v>
      </c>
      <c r="D297" s="781">
        <v>1</v>
      </c>
      <c r="E297">
        <v>741020</v>
      </c>
      <c r="F297" t="s">
        <v>772</v>
      </c>
      <c r="J297"/>
    </row>
    <row r="298" spans="1:10" x14ac:dyDescent="0.25">
      <c r="A298" t="s">
        <v>1096</v>
      </c>
      <c r="B298" t="s">
        <v>772</v>
      </c>
      <c r="C298" t="s">
        <v>1016</v>
      </c>
      <c r="D298" s="781">
        <v>2</v>
      </c>
      <c r="E298">
        <v>741020</v>
      </c>
      <c r="F298" t="s">
        <v>772</v>
      </c>
      <c r="J298"/>
    </row>
    <row r="299" spans="1:10" x14ac:dyDescent="0.25">
      <c r="A299" t="s">
        <v>1096</v>
      </c>
      <c r="B299" t="s">
        <v>772</v>
      </c>
      <c r="C299" t="s">
        <v>1016</v>
      </c>
      <c r="D299" s="781">
        <v>1</v>
      </c>
      <c r="E299">
        <v>741020</v>
      </c>
      <c r="F299" t="s">
        <v>772</v>
      </c>
      <c r="J299"/>
    </row>
    <row r="300" spans="1:10" x14ac:dyDescent="0.25">
      <c r="A300" t="s">
        <v>1096</v>
      </c>
      <c r="B300" t="s">
        <v>772</v>
      </c>
      <c r="C300" t="s">
        <v>1016</v>
      </c>
      <c r="D300" s="781">
        <v>1</v>
      </c>
      <c r="E300">
        <v>741020</v>
      </c>
      <c r="F300" t="s">
        <v>772</v>
      </c>
      <c r="J300"/>
    </row>
    <row r="301" spans="1:10" x14ac:dyDescent="0.25">
      <c r="A301" t="s">
        <v>1096</v>
      </c>
      <c r="B301" t="s">
        <v>772</v>
      </c>
      <c r="C301" t="s">
        <v>1016</v>
      </c>
      <c r="D301" s="781">
        <v>1</v>
      </c>
      <c r="E301">
        <v>741020</v>
      </c>
      <c r="F301" t="s">
        <v>772</v>
      </c>
      <c r="J301"/>
    </row>
    <row r="302" spans="1:10" x14ac:dyDescent="0.25">
      <c r="A302" t="s">
        <v>1096</v>
      </c>
      <c r="B302" t="s">
        <v>772</v>
      </c>
      <c r="C302" t="s">
        <v>1016</v>
      </c>
      <c r="D302" s="781">
        <v>4</v>
      </c>
      <c r="E302">
        <v>741020</v>
      </c>
      <c r="F302" t="s">
        <v>772</v>
      </c>
      <c r="J302"/>
    </row>
    <row r="303" spans="1:10" x14ac:dyDescent="0.25">
      <c r="A303" t="s">
        <v>1096</v>
      </c>
      <c r="B303" t="s">
        <v>772</v>
      </c>
      <c r="C303" t="s">
        <v>1016</v>
      </c>
      <c r="D303" s="781">
        <v>1</v>
      </c>
      <c r="E303">
        <v>741020</v>
      </c>
      <c r="F303" t="s">
        <v>772</v>
      </c>
      <c r="J303"/>
    </row>
    <row r="304" spans="1:10" x14ac:dyDescent="0.25">
      <c r="A304" t="s">
        <v>1096</v>
      </c>
      <c r="B304" t="s">
        <v>772</v>
      </c>
      <c r="C304" t="s">
        <v>1016</v>
      </c>
      <c r="D304" s="781">
        <v>1</v>
      </c>
      <c r="E304">
        <v>741020</v>
      </c>
      <c r="F304" t="s">
        <v>772</v>
      </c>
      <c r="J304"/>
    </row>
    <row r="305" spans="1:10" x14ac:dyDescent="0.25">
      <c r="A305" t="s">
        <v>1096</v>
      </c>
      <c r="B305" t="s">
        <v>772</v>
      </c>
      <c r="C305" t="s">
        <v>1016</v>
      </c>
      <c r="D305" s="781">
        <v>2</v>
      </c>
      <c r="E305">
        <v>741020</v>
      </c>
      <c r="F305" t="s">
        <v>772</v>
      </c>
      <c r="J305"/>
    </row>
    <row r="306" spans="1:10" x14ac:dyDescent="0.25">
      <c r="A306" t="s">
        <v>1096</v>
      </c>
      <c r="B306" t="s">
        <v>772</v>
      </c>
      <c r="C306" t="s">
        <v>1016</v>
      </c>
      <c r="D306" s="781">
        <v>2</v>
      </c>
      <c r="E306">
        <v>741020</v>
      </c>
      <c r="F306" t="s">
        <v>772</v>
      </c>
      <c r="J306"/>
    </row>
    <row r="307" spans="1:10" x14ac:dyDescent="0.25">
      <c r="A307" t="s">
        <v>1096</v>
      </c>
      <c r="B307" t="s">
        <v>772</v>
      </c>
      <c r="C307" t="s">
        <v>1016</v>
      </c>
      <c r="D307" s="781">
        <v>1</v>
      </c>
      <c r="E307">
        <v>741020</v>
      </c>
      <c r="F307" t="s">
        <v>772</v>
      </c>
      <c r="J307"/>
    </row>
    <row r="308" spans="1:10" x14ac:dyDescent="0.25">
      <c r="A308" t="s">
        <v>1096</v>
      </c>
      <c r="B308" t="s">
        <v>772</v>
      </c>
      <c r="C308" t="s">
        <v>1016</v>
      </c>
      <c r="D308" s="781">
        <v>1</v>
      </c>
      <c r="E308">
        <v>741020</v>
      </c>
      <c r="F308" t="s">
        <v>772</v>
      </c>
      <c r="J308"/>
    </row>
    <row r="309" spans="1:10" x14ac:dyDescent="0.25">
      <c r="A309" t="s">
        <v>1096</v>
      </c>
      <c r="B309" t="s">
        <v>772</v>
      </c>
      <c r="C309" t="s">
        <v>1016</v>
      </c>
      <c r="D309" s="781">
        <v>1</v>
      </c>
      <c r="E309">
        <v>741020</v>
      </c>
      <c r="F309" t="s">
        <v>772</v>
      </c>
      <c r="J309"/>
    </row>
    <row r="310" spans="1:10" x14ac:dyDescent="0.25">
      <c r="A310" t="s">
        <v>1096</v>
      </c>
      <c r="B310" t="s">
        <v>772</v>
      </c>
      <c r="C310" t="s">
        <v>1016</v>
      </c>
      <c r="D310" s="781">
        <v>2</v>
      </c>
      <c r="E310">
        <v>741020</v>
      </c>
      <c r="F310" t="s">
        <v>772</v>
      </c>
      <c r="J310"/>
    </row>
    <row r="311" spans="1:10" x14ac:dyDescent="0.25">
      <c r="A311" t="s">
        <v>1096</v>
      </c>
      <c r="B311" t="s">
        <v>772</v>
      </c>
      <c r="C311" t="s">
        <v>1016</v>
      </c>
      <c r="D311" s="781">
        <v>2</v>
      </c>
      <c r="E311">
        <v>741020</v>
      </c>
      <c r="F311" t="s">
        <v>772</v>
      </c>
      <c r="J311"/>
    </row>
    <row r="312" spans="1:10" x14ac:dyDescent="0.25">
      <c r="A312" t="s">
        <v>1096</v>
      </c>
      <c r="B312" t="s">
        <v>772</v>
      </c>
      <c r="C312" t="s">
        <v>1016</v>
      </c>
      <c r="D312" s="781">
        <v>2</v>
      </c>
      <c r="E312">
        <v>741020</v>
      </c>
      <c r="F312" t="s">
        <v>772</v>
      </c>
      <c r="J312"/>
    </row>
    <row r="313" spans="1:10" x14ac:dyDescent="0.25">
      <c r="A313" t="s">
        <v>1096</v>
      </c>
      <c r="B313" t="s">
        <v>772</v>
      </c>
      <c r="C313" t="s">
        <v>1016</v>
      </c>
      <c r="D313" s="781">
        <v>3</v>
      </c>
      <c r="E313">
        <v>741020</v>
      </c>
      <c r="F313" t="s">
        <v>772</v>
      </c>
      <c r="J313"/>
    </row>
    <row r="314" spans="1:10" x14ac:dyDescent="0.25">
      <c r="A314" t="s">
        <v>1096</v>
      </c>
      <c r="B314" t="s">
        <v>772</v>
      </c>
      <c r="C314" t="s">
        <v>1016</v>
      </c>
      <c r="D314" s="781">
        <v>4</v>
      </c>
      <c r="E314">
        <v>741020</v>
      </c>
      <c r="F314" t="s">
        <v>772</v>
      </c>
      <c r="J314"/>
    </row>
    <row r="315" spans="1:10" x14ac:dyDescent="0.25">
      <c r="A315" t="s">
        <v>1096</v>
      </c>
      <c r="B315" t="s">
        <v>772</v>
      </c>
      <c r="C315" t="s">
        <v>1016</v>
      </c>
      <c r="D315" s="781">
        <v>1</v>
      </c>
      <c r="E315">
        <v>741020</v>
      </c>
      <c r="F315" t="s">
        <v>772</v>
      </c>
      <c r="J315"/>
    </row>
    <row r="316" spans="1:10" x14ac:dyDescent="0.25">
      <c r="A316" t="s">
        <v>1096</v>
      </c>
      <c r="B316" t="s">
        <v>772</v>
      </c>
      <c r="C316" t="s">
        <v>1016</v>
      </c>
      <c r="D316" s="781">
        <v>2</v>
      </c>
      <c r="E316">
        <v>741020</v>
      </c>
      <c r="F316" t="s">
        <v>772</v>
      </c>
      <c r="J316"/>
    </row>
    <row r="317" spans="1:10" x14ac:dyDescent="0.25">
      <c r="A317" t="s">
        <v>1096</v>
      </c>
      <c r="B317" t="s">
        <v>772</v>
      </c>
      <c r="C317" t="s">
        <v>1016</v>
      </c>
      <c r="D317" s="781">
        <v>2</v>
      </c>
      <c r="E317">
        <v>741020</v>
      </c>
      <c r="F317" t="s">
        <v>772</v>
      </c>
      <c r="J317"/>
    </row>
    <row r="318" spans="1:10" x14ac:dyDescent="0.25">
      <c r="A318" t="s">
        <v>1096</v>
      </c>
      <c r="B318" t="s">
        <v>772</v>
      </c>
      <c r="C318" t="s">
        <v>1016</v>
      </c>
      <c r="D318" s="781">
        <v>2</v>
      </c>
      <c r="E318">
        <v>741020</v>
      </c>
      <c r="F318" t="s">
        <v>772</v>
      </c>
      <c r="J318"/>
    </row>
    <row r="319" spans="1:10" x14ac:dyDescent="0.25">
      <c r="A319" t="s">
        <v>1096</v>
      </c>
      <c r="B319" t="s">
        <v>772</v>
      </c>
      <c r="C319" t="s">
        <v>1016</v>
      </c>
      <c r="D319" s="781">
        <v>2</v>
      </c>
      <c r="E319">
        <v>741020</v>
      </c>
      <c r="F319" t="s">
        <v>772</v>
      </c>
      <c r="J319"/>
    </row>
    <row r="320" spans="1:10" x14ac:dyDescent="0.25">
      <c r="A320" t="s">
        <v>1096</v>
      </c>
      <c r="B320" t="s">
        <v>772</v>
      </c>
      <c r="C320" t="s">
        <v>1016</v>
      </c>
      <c r="D320" s="781">
        <v>2</v>
      </c>
      <c r="E320">
        <v>741020</v>
      </c>
      <c r="F320" t="s">
        <v>772</v>
      </c>
      <c r="J320"/>
    </row>
    <row r="321" spans="1:10" x14ac:dyDescent="0.25">
      <c r="A321" t="s">
        <v>1096</v>
      </c>
      <c r="B321" t="s">
        <v>772</v>
      </c>
      <c r="C321" t="s">
        <v>1016</v>
      </c>
      <c r="D321" s="781">
        <v>2</v>
      </c>
      <c r="E321">
        <v>741020</v>
      </c>
      <c r="F321" t="s">
        <v>772</v>
      </c>
      <c r="J321"/>
    </row>
    <row r="322" spans="1:10" x14ac:dyDescent="0.25">
      <c r="A322" t="s">
        <v>1096</v>
      </c>
      <c r="B322" t="s">
        <v>772</v>
      </c>
      <c r="C322" t="s">
        <v>1016</v>
      </c>
      <c r="D322" s="781">
        <v>1</v>
      </c>
      <c r="E322">
        <v>741020</v>
      </c>
      <c r="F322" t="s">
        <v>772</v>
      </c>
      <c r="J322"/>
    </row>
    <row r="323" spans="1:10" x14ac:dyDescent="0.25">
      <c r="A323" t="s">
        <v>1096</v>
      </c>
      <c r="B323" t="s">
        <v>772</v>
      </c>
      <c r="C323" t="s">
        <v>1016</v>
      </c>
      <c r="D323" s="781">
        <v>2</v>
      </c>
      <c r="E323">
        <v>741020</v>
      </c>
      <c r="F323" t="s">
        <v>772</v>
      </c>
      <c r="J323"/>
    </row>
    <row r="324" spans="1:10" x14ac:dyDescent="0.25">
      <c r="A324" t="s">
        <v>1096</v>
      </c>
      <c r="B324" t="s">
        <v>772</v>
      </c>
      <c r="C324" t="s">
        <v>1016</v>
      </c>
      <c r="D324" s="781">
        <v>1</v>
      </c>
      <c r="E324">
        <v>741020</v>
      </c>
      <c r="F324" t="s">
        <v>772</v>
      </c>
      <c r="J324"/>
    </row>
    <row r="325" spans="1:10" x14ac:dyDescent="0.25">
      <c r="A325" t="s">
        <v>1096</v>
      </c>
      <c r="B325" t="s">
        <v>772</v>
      </c>
      <c r="C325" t="s">
        <v>1016</v>
      </c>
      <c r="D325" s="781">
        <v>2</v>
      </c>
      <c r="E325">
        <v>741020</v>
      </c>
      <c r="F325" t="s">
        <v>772</v>
      </c>
      <c r="J325"/>
    </row>
    <row r="326" spans="1:10" x14ac:dyDescent="0.25">
      <c r="A326" t="s">
        <v>1096</v>
      </c>
      <c r="B326" t="s">
        <v>772</v>
      </c>
      <c r="C326" t="s">
        <v>1016</v>
      </c>
      <c r="D326" s="781">
        <v>1</v>
      </c>
      <c r="E326">
        <v>741020</v>
      </c>
      <c r="F326" t="s">
        <v>772</v>
      </c>
      <c r="J326"/>
    </row>
    <row r="327" spans="1:10" x14ac:dyDescent="0.25">
      <c r="A327" t="s">
        <v>1096</v>
      </c>
      <c r="B327" t="s">
        <v>772</v>
      </c>
      <c r="C327" t="s">
        <v>1016</v>
      </c>
      <c r="D327" s="781">
        <v>2</v>
      </c>
      <c r="E327">
        <v>741020</v>
      </c>
      <c r="F327" t="s">
        <v>772</v>
      </c>
      <c r="J327"/>
    </row>
    <row r="328" spans="1:10" x14ac:dyDescent="0.25">
      <c r="A328" t="s">
        <v>1096</v>
      </c>
      <c r="B328" t="s">
        <v>772</v>
      </c>
      <c r="C328" t="s">
        <v>1016</v>
      </c>
      <c r="D328" s="781">
        <v>2</v>
      </c>
      <c r="E328">
        <v>741020</v>
      </c>
      <c r="F328" t="s">
        <v>772</v>
      </c>
      <c r="J328"/>
    </row>
    <row r="329" spans="1:10" x14ac:dyDescent="0.25">
      <c r="A329" t="s">
        <v>1096</v>
      </c>
      <c r="B329" t="s">
        <v>772</v>
      </c>
      <c r="C329" t="s">
        <v>1016</v>
      </c>
      <c r="D329" s="781">
        <v>1</v>
      </c>
      <c r="E329">
        <v>741020</v>
      </c>
      <c r="F329" t="s">
        <v>772</v>
      </c>
      <c r="J329"/>
    </row>
    <row r="330" spans="1:10" x14ac:dyDescent="0.25">
      <c r="A330" t="s">
        <v>1096</v>
      </c>
      <c r="B330" t="s">
        <v>772</v>
      </c>
      <c r="C330" t="s">
        <v>1016</v>
      </c>
      <c r="D330" s="781">
        <v>2</v>
      </c>
      <c r="E330">
        <v>741020</v>
      </c>
      <c r="F330" t="s">
        <v>772</v>
      </c>
      <c r="J330"/>
    </row>
    <row r="331" spans="1:10" x14ac:dyDescent="0.25">
      <c r="A331" t="s">
        <v>1096</v>
      </c>
      <c r="B331" t="s">
        <v>772</v>
      </c>
      <c r="C331" t="s">
        <v>1016</v>
      </c>
      <c r="D331" s="781">
        <v>2</v>
      </c>
      <c r="E331">
        <v>741020</v>
      </c>
      <c r="F331" t="s">
        <v>772</v>
      </c>
      <c r="J331"/>
    </row>
    <row r="332" spans="1:10" x14ac:dyDescent="0.25">
      <c r="A332" t="s">
        <v>1096</v>
      </c>
      <c r="B332" t="s">
        <v>772</v>
      </c>
      <c r="C332" t="s">
        <v>1016</v>
      </c>
      <c r="D332" s="781">
        <v>1</v>
      </c>
      <c r="E332">
        <v>741020</v>
      </c>
      <c r="F332" t="s">
        <v>772</v>
      </c>
      <c r="J332"/>
    </row>
    <row r="333" spans="1:10" x14ac:dyDescent="0.25">
      <c r="A333" t="s">
        <v>1096</v>
      </c>
      <c r="B333" t="s">
        <v>772</v>
      </c>
      <c r="C333" t="s">
        <v>1016</v>
      </c>
      <c r="D333" s="781">
        <v>1</v>
      </c>
      <c r="E333">
        <v>741020</v>
      </c>
      <c r="F333" t="s">
        <v>772</v>
      </c>
      <c r="J333"/>
    </row>
    <row r="334" spans="1:10" x14ac:dyDescent="0.25">
      <c r="A334" t="s">
        <v>1096</v>
      </c>
      <c r="B334" t="s">
        <v>772</v>
      </c>
      <c r="C334" t="s">
        <v>1016</v>
      </c>
      <c r="D334" s="781">
        <v>2</v>
      </c>
      <c r="E334">
        <v>741020</v>
      </c>
      <c r="F334" t="s">
        <v>772</v>
      </c>
      <c r="J334"/>
    </row>
    <row r="335" spans="1:10" x14ac:dyDescent="0.25">
      <c r="A335" t="s">
        <v>1096</v>
      </c>
      <c r="B335" t="s">
        <v>772</v>
      </c>
      <c r="C335" t="s">
        <v>1016</v>
      </c>
      <c r="D335" s="781">
        <v>1</v>
      </c>
      <c r="E335">
        <v>741020</v>
      </c>
      <c r="F335" t="s">
        <v>772</v>
      </c>
      <c r="J335"/>
    </row>
    <row r="336" spans="1:10" x14ac:dyDescent="0.25">
      <c r="A336" t="s">
        <v>1096</v>
      </c>
      <c r="B336" t="s">
        <v>772</v>
      </c>
      <c r="C336" t="s">
        <v>1016</v>
      </c>
      <c r="D336" s="781">
        <v>2</v>
      </c>
      <c r="E336">
        <v>741020</v>
      </c>
      <c r="F336" t="s">
        <v>772</v>
      </c>
      <c r="J336"/>
    </row>
    <row r="337" spans="1:10" x14ac:dyDescent="0.25">
      <c r="A337" t="s">
        <v>1096</v>
      </c>
      <c r="B337" t="s">
        <v>772</v>
      </c>
      <c r="C337" t="s">
        <v>1016</v>
      </c>
      <c r="D337" s="781">
        <v>2</v>
      </c>
      <c r="E337">
        <v>741020</v>
      </c>
      <c r="F337" t="s">
        <v>772</v>
      </c>
      <c r="J337"/>
    </row>
    <row r="338" spans="1:10" x14ac:dyDescent="0.25">
      <c r="A338" t="s">
        <v>1096</v>
      </c>
      <c r="B338" t="s">
        <v>772</v>
      </c>
      <c r="C338" t="s">
        <v>1016</v>
      </c>
      <c r="D338" s="781">
        <v>4</v>
      </c>
      <c r="E338">
        <v>741020</v>
      </c>
      <c r="F338" t="s">
        <v>772</v>
      </c>
      <c r="J338"/>
    </row>
    <row r="339" spans="1:10" x14ac:dyDescent="0.25">
      <c r="A339" t="s">
        <v>1096</v>
      </c>
      <c r="B339" t="s">
        <v>772</v>
      </c>
      <c r="C339" t="s">
        <v>1016</v>
      </c>
      <c r="D339" s="781">
        <v>2</v>
      </c>
      <c r="E339">
        <v>741020</v>
      </c>
      <c r="F339" t="s">
        <v>772</v>
      </c>
      <c r="J339"/>
    </row>
    <row r="340" spans="1:10" x14ac:dyDescent="0.25">
      <c r="A340" t="s">
        <v>1096</v>
      </c>
      <c r="B340" t="s">
        <v>772</v>
      </c>
      <c r="C340" t="s">
        <v>1016</v>
      </c>
      <c r="D340" s="781">
        <v>1</v>
      </c>
      <c r="E340">
        <v>741020</v>
      </c>
      <c r="F340" t="s">
        <v>772</v>
      </c>
      <c r="J340"/>
    </row>
    <row r="341" spans="1:10" x14ac:dyDescent="0.25">
      <c r="A341" t="s">
        <v>1096</v>
      </c>
      <c r="B341" t="s">
        <v>772</v>
      </c>
      <c r="C341" t="s">
        <v>1016</v>
      </c>
      <c r="D341" s="781">
        <v>2</v>
      </c>
      <c r="E341">
        <v>741020</v>
      </c>
      <c r="F341" t="s">
        <v>772</v>
      </c>
      <c r="J341"/>
    </row>
    <row r="342" spans="1:10" x14ac:dyDescent="0.25">
      <c r="A342" t="s">
        <v>1096</v>
      </c>
      <c r="B342" t="s">
        <v>772</v>
      </c>
      <c r="C342" t="s">
        <v>1016</v>
      </c>
      <c r="D342" s="781">
        <v>1</v>
      </c>
      <c r="E342">
        <v>741020</v>
      </c>
      <c r="F342" t="s">
        <v>772</v>
      </c>
      <c r="J342"/>
    </row>
    <row r="343" spans="1:10" x14ac:dyDescent="0.25">
      <c r="A343" t="s">
        <v>1096</v>
      </c>
      <c r="B343" t="s">
        <v>772</v>
      </c>
      <c r="C343" t="s">
        <v>1016</v>
      </c>
      <c r="D343" s="781">
        <v>2</v>
      </c>
      <c r="E343">
        <v>741020</v>
      </c>
      <c r="F343" t="s">
        <v>772</v>
      </c>
      <c r="J343"/>
    </row>
    <row r="344" spans="1:10" x14ac:dyDescent="0.25">
      <c r="A344" t="s">
        <v>1096</v>
      </c>
      <c r="B344" t="s">
        <v>772</v>
      </c>
      <c r="C344" t="s">
        <v>1016</v>
      </c>
      <c r="D344" s="781">
        <v>1</v>
      </c>
      <c r="E344">
        <v>741020</v>
      </c>
      <c r="F344" t="s">
        <v>772</v>
      </c>
      <c r="J344"/>
    </row>
    <row r="345" spans="1:10" x14ac:dyDescent="0.25">
      <c r="A345" t="s">
        <v>1096</v>
      </c>
      <c r="B345" t="s">
        <v>772</v>
      </c>
      <c r="C345" t="s">
        <v>1016</v>
      </c>
      <c r="D345" s="781">
        <v>2</v>
      </c>
      <c r="E345">
        <v>741020</v>
      </c>
      <c r="F345" t="s">
        <v>772</v>
      </c>
      <c r="J345"/>
    </row>
    <row r="346" spans="1:10" x14ac:dyDescent="0.25">
      <c r="A346" t="s">
        <v>1096</v>
      </c>
      <c r="B346" t="s">
        <v>772</v>
      </c>
      <c r="C346" t="s">
        <v>1016</v>
      </c>
      <c r="D346" s="781">
        <v>2</v>
      </c>
      <c r="E346">
        <v>741020</v>
      </c>
      <c r="F346" t="s">
        <v>772</v>
      </c>
      <c r="J346"/>
    </row>
    <row r="347" spans="1:10" x14ac:dyDescent="0.25">
      <c r="A347" t="s">
        <v>1096</v>
      </c>
      <c r="B347" t="s">
        <v>772</v>
      </c>
      <c r="C347" t="s">
        <v>1016</v>
      </c>
      <c r="D347" s="781">
        <v>2</v>
      </c>
      <c r="E347">
        <v>741020</v>
      </c>
      <c r="F347" t="s">
        <v>772</v>
      </c>
      <c r="J347"/>
    </row>
    <row r="348" spans="1:10" x14ac:dyDescent="0.25">
      <c r="A348" t="s">
        <v>1096</v>
      </c>
      <c r="B348" t="s">
        <v>772</v>
      </c>
      <c r="C348" t="s">
        <v>1016</v>
      </c>
      <c r="D348" s="781">
        <v>1</v>
      </c>
      <c r="E348">
        <v>741020</v>
      </c>
      <c r="F348" t="s">
        <v>772</v>
      </c>
      <c r="J348"/>
    </row>
    <row r="349" spans="1:10" x14ac:dyDescent="0.25">
      <c r="A349" t="s">
        <v>1096</v>
      </c>
      <c r="B349" t="s">
        <v>772</v>
      </c>
      <c r="C349" t="s">
        <v>1016</v>
      </c>
      <c r="D349" s="781">
        <v>5</v>
      </c>
      <c r="E349">
        <v>741020</v>
      </c>
      <c r="F349" t="s">
        <v>772</v>
      </c>
      <c r="J349"/>
    </row>
    <row r="350" spans="1:10" x14ac:dyDescent="0.25">
      <c r="A350" t="s">
        <v>1096</v>
      </c>
      <c r="B350" t="s">
        <v>772</v>
      </c>
      <c r="C350" t="s">
        <v>1016</v>
      </c>
      <c r="D350" s="781">
        <v>2</v>
      </c>
      <c r="E350">
        <v>741020</v>
      </c>
      <c r="F350" t="s">
        <v>772</v>
      </c>
      <c r="J350"/>
    </row>
    <row r="351" spans="1:10" x14ac:dyDescent="0.25">
      <c r="A351" t="s">
        <v>1096</v>
      </c>
      <c r="B351" t="s">
        <v>772</v>
      </c>
      <c r="C351" t="s">
        <v>1016</v>
      </c>
      <c r="D351" s="781">
        <v>2</v>
      </c>
      <c r="E351">
        <v>741020</v>
      </c>
      <c r="F351" t="s">
        <v>772</v>
      </c>
      <c r="J351"/>
    </row>
    <row r="352" spans="1:10" x14ac:dyDescent="0.25">
      <c r="A352" t="s">
        <v>1096</v>
      </c>
      <c r="B352" t="s">
        <v>772</v>
      </c>
      <c r="C352" t="s">
        <v>1016</v>
      </c>
      <c r="D352" s="781">
        <v>2</v>
      </c>
      <c r="E352">
        <v>741020</v>
      </c>
      <c r="F352" t="s">
        <v>772</v>
      </c>
      <c r="J352"/>
    </row>
    <row r="353" spans="1:10" x14ac:dyDescent="0.25">
      <c r="A353" t="s">
        <v>1096</v>
      </c>
      <c r="B353" t="s">
        <v>772</v>
      </c>
      <c r="C353" t="s">
        <v>1016</v>
      </c>
      <c r="D353" s="781">
        <v>1</v>
      </c>
      <c r="E353">
        <v>741020</v>
      </c>
      <c r="F353" t="s">
        <v>772</v>
      </c>
      <c r="J353"/>
    </row>
    <row r="354" spans="1:10" x14ac:dyDescent="0.25">
      <c r="A354" t="s">
        <v>1096</v>
      </c>
      <c r="B354" t="s">
        <v>772</v>
      </c>
      <c r="C354" t="s">
        <v>1016</v>
      </c>
      <c r="D354" s="781">
        <v>4</v>
      </c>
      <c r="E354">
        <v>741020</v>
      </c>
      <c r="F354" t="s">
        <v>772</v>
      </c>
      <c r="J354"/>
    </row>
    <row r="355" spans="1:10" x14ac:dyDescent="0.25">
      <c r="A355" t="s">
        <v>1096</v>
      </c>
      <c r="B355" t="s">
        <v>772</v>
      </c>
      <c r="C355" t="s">
        <v>1016</v>
      </c>
      <c r="D355" s="781">
        <v>1</v>
      </c>
      <c r="E355">
        <v>741020</v>
      </c>
      <c r="F355" t="s">
        <v>772</v>
      </c>
      <c r="J355"/>
    </row>
    <row r="356" spans="1:10" x14ac:dyDescent="0.25">
      <c r="A356" t="s">
        <v>1096</v>
      </c>
      <c r="B356" t="s">
        <v>772</v>
      </c>
      <c r="C356" t="s">
        <v>1016</v>
      </c>
      <c r="D356" s="781">
        <v>2</v>
      </c>
      <c r="E356">
        <v>741020</v>
      </c>
      <c r="F356" t="s">
        <v>772</v>
      </c>
      <c r="J356"/>
    </row>
    <row r="357" spans="1:10" x14ac:dyDescent="0.25">
      <c r="A357" t="s">
        <v>1096</v>
      </c>
      <c r="B357" t="s">
        <v>772</v>
      </c>
      <c r="C357" t="s">
        <v>1016</v>
      </c>
      <c r="D357" s="781">
        <v>2</v>
      </c>
      <c r="E357">
        <v>741020</v>
      </c>
      <c r="F357" t="s">
        <v>772</v>
      </c>
      <c r="J357"/>
    </row>
    <row r="358" spans="1:10" x14ac:dyDescent="0.25">
      <c r="A358" t="s">
        <v>1096</v>
      </c>
      <c r="B358" t="s">
        <v>772</v>
      </c>
      <c r="C358" t="s">
        <v>1016</v>
      </c>
      <c r="D358" s="781">
        <v>1</v>
      </c>
      <c r="E358">
        <v>741020</v>
      </c>
      <c r="F358" t="s">
        <v>772</v>
      </c>
      <c r="J358"/>
    </row>
    <row r="359" spans="1:10" x14ac:dyDescent="0.25">
      <c r="A359" t="s">
        <v>1096</v>
      </c>
      <c r="B359" t="s">
        <v>772</v>
      </c>
      <c r="C359" t="s">
        <v>1016</v>
      </c>
      <c r="D359" s="781">
        <v>1</v>
      </c>
      <c r="E359">
        <v>741020</v>
      </c>
      <c r="F359" t="s">
        <v>772</v>
      </c>
      <c r="J359"/>
    </row>
    <row r="360" spans="1:10" x14ac:dyDescent="0.25">
      <c r="A360" t="s">
        <v>1096</v>
      </c>
      <c r="B360" t="s">
        <v>772</v>
      </c>
      <c r="C360" t="s">
        <v>1016</v>
      </c>
      <c r="D360" s="781">
        <v>1</v>
      </c>
      <c r="E360">
        <v>741020</v>
      </c>
      <c r="F360" t="s">
        <v>772</v>
      </c>
      <c r="J360"/>
    </row>
    <row r="361" spans="1:10" x14ac:dyDescent="0.25">
      <c r="A361" t="s">
        <v>1096</v>
      </c>
      <c r="B361" t="s">
        <v>772</v>
      </c>
      <c r="C361" t="s">
        <v>1016</v>
      </c>
      <c r="D361" s="781">
        <v>1</v>
      </c>
      <c r="E361">
        <v>741020</v>
      </c>
      <c r="F361" t="s">
        <v>772</v>
      </c>
      <c r="J361"/>
    </row>
    <row r="362" spans="1:10" x14ac:dyDescent="0.25">
      <c r="A362" t="s">
        <v>1096</v>
      </c>
      <c r="B362" t="s">
        <v>772</v>
      </c>
      <c r="C362" t="s">
        <v>1016</v>
      </c>
      <c r="D362" s="781">
        <v>1</v>
      </c>
      <c r="E362">
        <v>741020</v>
      </c>
      <c r="F362" t="s">
        <v>772</v>
      </c>
      <c r="J362"/>
    </row>
    <row r="363" spans="1:10" x14ac:dyDescent="0.25">
      <c r="A363" t="s">
        <v>1096</v>
      </c>
      <c r="B363" t="s">
        <v>772</v>
      </c>
      <c r="C363" t="s">
        <v>1016</v>
      </c>
      <c r="D363" s="781">
        <v>1</v>
      </c>
      <c r="E363">
        <v>741020</v>
      </c>
      <c r="F363" t="s">
        <v>772</v>
      </c>
      <c r="J363"/>
    </row>
    <row r="364" spans="1:10" x14ac:dyDescent="0.25">
      <c r="A364" t="s">
        <v>1096</v>
      </c>
      <c r="B364" t="s">
        <v>772</v>
      </c>
      <c r="C364" t="s">
        <v>1016</v>
      </c>
      <c r="D364" s="781">
        <v>1</v>
      </c>
      <c r="E364">
        <v>741020</v>
      </c>
      <c r="F364" t="s">
        <v>772</v>
      </c>
      <c r="J364"/>
    </row>
    <row r="365" spans="1:10" x14ac:dyDescent="0.25">
      <c r="A365" t="s">
        <v>1096</v>
      </c>
      <c r="B365" t="s">
        <v>772</v>
      </c>
      <c r="C365" t="s">
        <v>1016</v>
      </c>
      <c r="D365" s="781">
        <v>2</v>
      </c>
      <c r="E365">
        <v>741020</v>
      </c>
      <c r="F365" t="s">
        <v>772</v>
      </c>
      <c r="J365"/>
    </row>
    <row r="366" spans="1:10" x14ac:dyDescent="0.25">
      <c r="A366" t="s">
        <v>1096</v>
      </c>
      <c r="B366" t="s">
        <v>772</v>
      </c>
      <c r="C366" t="s">
        <v>1016</v>
      </c>
      <c r="D366" s="781">
        <v>1</v>
      </c>
      <c r="E366">
        <v>741020</v>
      </c>
      <c r="F366" t="s">
        <v>772</v>
      </c>
      <c r="J366"/>
    </row>
    <row r="367" spans="1:10" x14ac:dyDescent="0.25">
      <c r="A367" t="s">
        <v>1096</v>
      </c>
      <c r="B367" t="s">
        <v>772</v>
      </c>
      <c r="C367" t="s">
        <v>1016</v>
      </c>
      <c r="D367" s="781">
        <v>2</v>
      </c>
      <c r="E367">
        <v>741020</v>
      </c>
      <c r="F367" t="s">
        <v>772</v>
      </c>
      <c r="J367"/>
    </row>
    <row r="368" spans="1:10" x14ac:dyDescent="0.25">
      <c r="A368" t="s">
        <v>1096</v>
      </c>
      <c r="B368" t="s">
        <v>772</v>
      </c>
      <c r="C368" t="s">
        <v>1016</v>
      </c>
      <c r="D368" s="781">
        <v>1</v>
      </c>
      <c r="E368">
        <v>741020</v>
      </c>
      <c r="F368" t="s">
        <v>772</v>
      </c>
      <c r="J368"/>
    </row>
    <row r="369" spans="1:10" x14ac:dyDescent="0.25">
      <c r="A369" t="s">
        <v>1096</v>
      </c>
      <c r="B369" t="s">
        <v>772</v>
      </c>
      <c r="C369" t="s">
        <v>1016</v>
      </c>
      <c r="D369" s="781">
        <v>1</v>
      </c>
      <c r="E369">
        <v>741020</v>
      </c>
      <c r="F369" t="s">
        <v>772</v>
      </c>
      <c r="J369"/>
    </row>
    <row r="370" spans="1:10" x14ac:dyDescent="0.25">
      <c r="A370" t="s">
        <v>1096</v>
      </c>
      <c r="B370" t="s">
        <v>772</v>
      </c>
      <c r="C370" t="s">
        <v>1016</v>
      </c>
      <c r="D370" s="781">
        <v>1</v>
      </c>
      <c r="E370">
        <v>741020</v>
      </c>
      <c r="F370" t="s">
        <v>772</v>
      </c>
      <c r="J370"/>
    </row>
    <row r="371" spans="1:10" x14ac:dyDescent="0.25">
      <c r="A371" t="s">
        <v>1096</v>
      </c>
      <c r="B371" t="s">
        <v>772</v>
      </c>
      <c r="C371" t="s">
        <v>1016</v>
      </c>
      <c r="D371" s="781">
        <v>2</v>
      </c>
      <c r="E371">
        <v>741020</v>
      </c>
      <c r="F371" t="s">
        <v>772</v>
      </c>
      <c r="J371"/>
    </row>
    <row r="372" spans="1:10" x14ac:dyDescent="0.25">
      <c r="A372" t="s">
        <v>1096</v>
      </c>
      <c r="B372" t="s">
        <v>772</v>
      </c>
      <c r="C372" t="s">
        <v>1016</v>
      </c>
      <c r="D372" s="781">
        <v>1</v>
      </c>
      <c r="E372">
        <v>741020</v>
      </c>
      <c r="F372" t="s">
        <v>772</v>
      </c>
      <c r="J372"/>
    </row>
    <row r="373" spans="1:10" x14ac:dyDescent="0.25">
      <c r="A373" t="s">
        <v>1096</v>
      </c>
      <c r="B373" t="s">
        <v>772</v>
      </c>
      <c r="C373" t="s">
        <v>1016</v>
      </c>
      <c r="D373" s="781">
        <v>2</v>
      </c>
      <c r="E373">
        <v>741020</v>
      </c>
      <c r="F373" t="s">
        <v>772</v>
      </c>
      <c r="J373"/>
    </row>
    <row r="374" spans="1:10" x14ac:dyDescent="0.25">
      <c r="A374" t="s">
        <v>1096</v>
      </c>
      <c r="B374" t="s">
        <v>772</v>
      </c>
      <c r="C374" t="s">
        <v>1016</v>
      </c>
      <c r="D374" s="781">
        <v>2</v>
      </c>
      <c r="E374">
        <v>741020</v>
      </c>
      <c r="F374" t="s">
        <v>772</v>
      </c>
      <c r="J374"/>
    </row>
    <row r="375" spans="1:10" x14ac:dyDescent="0.25">
      <c r="A375" t="s">
        <v>1096</v>
      </c>
      <c r="B375" t="s">
        <v>772</v>
      </c>
      <c r="C375" t="s">
        <v>1016</v>
      </c>
      <c r="D375" s="781">
        <v>2</v>
      </c>
      <c r="E375">
        <v>741020</v>
      </c>
      <c r="F375" t="s">
        <v>772</v>
      </c>
      <c r="J375"/>
    </row>
    <row r="376" spans="1:10" x14ac:dyDescent="0.25">
      <c r="A376" t="s">
        <v>1096</v>
      </c>
      <c r="B376" t="s">
        <v>772</v>
      </c>
      <c r="C376" t="s">
        <v>1016</v>
      </c>
      <c r="D376" s="781">
        <v>1</v>
      </c>
      <c r="E376">
        <v>741020</v>
      </c>
      <c r="F376" t="s">
        <v>772</v>
      </c>
      <c r="J376"/>
    </row>
    <row r="377" spans="1:10" x14ac:dyDescent="0.25">
      <c r="A377" t="s">
        <v>1096</v>
      </c>
      <c r="B377" t="s">
        <v>772</v>
      </c>
      <c r="C377" t="s">
        <v>1016</v>
      </c>
      <c r="D377" s="781">
        <v>2</v>
      </c>
      <c r="E377">
        <v>741020</v>
      </c>
      <c r="F377" t="s">
        <v>772</v>
      </c>
      <c r="J377"/>
    </row>
    <row r="378" spans="1:10" x14ac:dyDescent="0.25">
      <c r="A378" t="s">
        <v>1096</v>
      </c>
      <c r="B378" t="s">
        <v>772</v>
      </c>
      <c r="C378" t="s">
        <v>1016</v>
      </c>
      <c r="D378" s="781">
        <v>2</v>
      </c>
      <c r="E378">
        <v>741020</v>
      </c>
      <c r="F378" t="s">
        <v>772</v>
      </c>
      <c r="J378"/>
    </row>
    <row r="379" spans="1:10" x14ac:dyDescent="0.25">
      <c r="A379" t="s">
        <v>1096</v>
      </c>
      <c r="B379" t="s">
        <v>772</v>
      </c>
      <c r="C379" t="s">
        <v>1016</v>
      </c>
      <c r="D379" s="781">
        <v>2</v>
      </c>
      <c r="E379">
        <v>741020</v>
      </c>
      <c r="F379" t="s">
        <v>772</v>
      </c>
      <c r="J379"/>
    </row>
    <row r="380" spans="1:10" x14ac:dyDescent="0.25">
      <c r="A380" t="s">
        <v>1096</v>
      </c>
      <c r="B380" t="s">
        <v>772</v>
      </c>
      <c r="C380" t="s">
        <v>1016</v>
      </c>
      <c r="D380" s="781">
        <v>2</v>
      </c>
      <c r="E380">
        <v>741020</v>
      </c>
      <c r="F380" t="s">
        <v>772</v>
      </c>
      <c r="J380"/>
    </row>
    <row r="381" spans="1:10" x14ac:dyDescent="0.25">
      <c r="A381" t="s">
        <v>1096</v>
      </c>
      <c r="B381" t="s">
        <v>772</v>
      </c>
      <c r="C381" t="s">
        <v>1016</v>
      </c>
      <c r="D381" s="781">
        <v>1</v>
      </c>
      <c r="E381">
        <v>741020</v>
      </c>
      <c r="F381" t="s">
        <v>772</v>
      </c>
      <c r="J381"/>
    </row>
    <row r="382" spans="1:10" x14ac:dyDescent="0.25">
      <c r="A382" t="s">
        <v>1096</v>
      </c>
      <c r="B382" t="s">
        <v>772</v>
      </c>
      <c r="C382" t="s">
        <v>1016</v>
      </c>
      <c r="D382" s="781">
        <v>2</v>
      </c>
      <c r="E382">
        <v>741020</v>
      </c>
      <c r="F382" t="s">
        <v>772</v>
      </c>
      <c r="J382"/>
    </row>
    <row r="383" spans="1:10" x14ac:dyDescent="0.25">
      <c r="A383" t="s">
        <v>1096</v>
      </c>
      <c r="B383" t="s">
        <v>772</v>
      </c>
      <c r="C383" t="s">
        <v>1016</v>
      </c>
      <c r="D383" s="781">
        <v>-2</v>
      </c>
      <c r="E383">
        <v>741020</v>
      </c>
      <c r="F383" t="s">
        <v>772</v>
      </c>
      <c r="J383"/>
    </row>
    <row r="384" spans="1:10" x14ac:dyDescent="0.25">
      <c r="A384" t="s">
        <v>1096</v>
      </c>
      <c r="B384" t="s">
        <v>772</v>
      </c>
      <c r="C384" t="s">
        <v>1016</v>
      </c>
      <c r="D384" s="781">
        <v>2</v>
      </c>
      <c r="E384">
        <v>741020</v>
      </c>
      <c r="F384" t="s">
        <v>772</v>
      </c>
      <c r="J384"/>
    </row>
    <row r="385" spans="1:10" x14ac:dyDescent="0.25">
      <c r="A385" t="s">
        <v>1096</v>
      </c>
      <c r="B385" t="s">
        <v>772</v>
      </c>
      <c r="C385" t="s">
        <v>1016</v>
      </c>
      <c r="D385" s="781">
        <v>2</v>
      </c>
      <c r="E385">
        <v>741020</v>
      </c>
      <c r="F385" t="s">
        <v>772</v>
      </c>
      <c r="J385"/>
    </row>
    <row r="386" spans="1:10" x14ac:dyDescent="0.25">
      <c r="A386" t="s">
        <v>1096</v>
      </c>
      <c r="B386" t="s">
        <v>772</v>
      </c>
      <c r="C386" t="s">
        <v>1016</v>
      </c>
      <c r="D386" s="781">
        <v>1</v>
      </c>
      <c r="E386">
        <v>741020</v>
      </c>
      <c r="F386" t="s">
        <v>772</v>
      </c>
      <c r="J386"/>
    </row>
    <row r="387" spans="1:10" x14ac:dyDescent="0.25">
      <c r="A387" t="s">
        <v>1096</v>
      </c>
      <c r="B387" t="s">
        <v>772</v>
      </c>
      <c r="C387" t="s">
        <v>1016</v>
      </c>
      <c r="D387" s="781">
        <v>1</v>
      </c>
      <c r="E387">
        <v>741020</v>
      </c>
      <c r="F387" t="s">
        <v>772</v>
      </c>
      <c r="J387"/>
    </row>
    <row r="388" spans="1:10" x14ac:dyDescent="0.25">
      <c r="A388" t="s">
        <v>1096</v>
      </c>
      <c r="B388" t="s">
        <v>772</v>
      </c>
      <c r="C388" t="s">
        <v>1016</v>
      </c>
      <c r="D388" s="781">
        <v>1</v>
      </c>
      <c r="E388">
        <v>741020</v>
      </c>
      <c r="F388" t="s">
        <v>772</v>
      </c>
      <c r="J388"/>
    </row>
    <row r="389" spans="1:10" x14ac:dyDescent="0.25">
      <c r="A389" t="s">
        <v>1096</v>
      </c>
      <c r="B389" t="s">
        <v>772</v>
      </c>
      <c r="C389" t="s">
        <v>1016</v>
      </c>
      <c r="D389" s="781">
        <v>5</v>
      </c>
      <c r="E389">
        <v>741020</v>
      </c>
      <c r="F389" t="s">
        <v>772</v>
      </c>
      <c r="J389"/>
    </row>
    <row r="390" spans="1:10" x14ac:dyDescent="0.25">
      <c r="A390" t="s">
        <v>1096</v>
      </c>
      <c r="B390" t="s">
        <v>772</v>
      </c>
      <c r="C390" t="s">
        <v>1016</v>
      </c>
      <c r="D390" s="781">
        <v>5</v>
      </c>
      <c r="E390">
        <v>741020</v>
      </c>
      <c r="F390" t="s">
        <v>772</v>
      </c>
      <c r="J390"/>
    </row>
    <row r="391" spans="1:10" x14ac:dyDescent="0.25">
      <c r="A391" t="s">
        <v>1096</v>
      </c>
      <c r="B391" t="s">
        <v>772</v>
      </c>
      <c r="C391" t="s">
        <v>1016</v>
      </c>
      <c r="D391" s="781">
        <v>-1</v>
      </c>
      <c r="E391">
        <v>741020</v>
      </c>
      <c r="F391" t="s">
        <v>772</v>
      </c>
      <c r="J391"/>
    </row>
    <row r="392" spans="1:10" x14ac:dyDescent="0.25">
      <c r="A392" t="s">
        <v>1096</v>
      </c>
      <c r="B392" t="s">
        <v>772</v>
      </c>
      <c r="C392" t="s">
        <v>1016</v>
      </c>
      <c r="D392" s="781">
        <v>2</v>
      </c>
      <c r="E392">
        <v>741020</v>
      </c>
      <c r="F392" t="s">
        <v>772</v>
      </c>
      <c r="J392"/>
    </row>
    <row r="393" spans="1:10" x14ac:dyDescent="0.25">
      <c r="A393" t="s">
        <v>1096</v>
      </c>
      <c r="B393" t="s">
        <v>772</v>
      </c>
      <c r="C393" t="s">
        <v>1016</v>
      </c>
      <c r="D393" s="781">
        <v>2</v>
      </c>
      <c r="E393">
        <v>741020</v>
      </c>
      <c r="F393" t="s">
        <v>772</v>
      </c>
      <c r="J393"/>
    </row>
    <row r="394" spans="1:10" x14ac:dyDescent="0.25">
      <c r="A394" t="s">
        <v>1096</v>
      </c>
      <c r="B394" t="s">
        <v>772</v>
      </c>
      <c r="C394" t="s">
        <v>1016</v>
      </c>
      <c r="D394" s="781">
        <v>2</v>
      </c>
      <c r="E394">
        <v>741020</v>
      </c>
      <c r="F394" t="s">
        <v>772</v>
      </c>
      <c r="J394"/>
    </row>
    <row r="395" spans="1:10" x14ac:dyDescent="0.25">
      <c r="A395" t="s">
        <v>1096</v>
      </c>
      <c r="B395" t="s">
        <v>772</v>
      </c>
      <c r="C395" t="s">
        <v>1016</v>
      </c>
      <c r="D395" s="781">
        <v>1</v>
      </c>
      <c r="E395">
        <v>741020</v>
      </c>
      <c r="F395" t="s">
        <v>772</v>
      </c>
      <c r="J395"/>
    </row>
    <row r="396" spans="1:10" x14ac:dyDescent="0.25">
      <c r="A396" t="s">
        <v>1096</v>
      </c>
      <c r="B396" t="s">
        <v>772</v>
      </c>
      <c r="C396" t="s">
        <v>1016</v>
      </c>
      <c r="D396" s="781">
        <v>1</v>
      </c>
      <c r="E396">
        <v>741020</v>
      </c>
      <c r="F396" t="s">
        <v>772</v>
      </c>
      <c r="J396"/>
    </row>
    <row r="397" spans="1:10" x14ac:dyDescent="0.25">
      <c r="A397" t="s">
        <v>1096</v>
      </c>
      <c r="B397" t="s">
        <v>772</v>
      </c>
      <c r="C397" t="s">
        <v>1016</v>
      </c>
      <c r="D397" s="781">
        <v>1</v>
      </c>
      <c r="E397">
        <v>741020</v>
      </c>
      <c r="F397" t="s">
        <v>772</v>
      </c>
      <c r="J397"/>
    </row>
    <row r="398" spans="1:10" x14ac:dyDescent="0.25">
      <c r="A398" t="s">
        <v>1096</v>
      </c>
      <c r="B398" t="s">
        <v>772</v>
      </c>
      <c r="C398" t="s">
        <v>1016</v>
      </c>
      <c r="D398" s="781">
        <v>2</v>
      </c>
      <c r="E398">
        <v>741020</v>
      </c>
      <c r="F398" t="s">
        <v>772</v>
      </c>
      <c r="J398"/>
    </row>
    <row r="399" spans="1:10" x14ac:dyDescent="0.25">
      <c r="A399" t="s">
        <v>1096</v>
      </c>
      <c r="B399" t="s">
        <v>772</v>
      </c>
      <c r="C399" t="s">
        <v>1016</v>
      </c>
      <c r="D399" s="781">
        <v>1</v>
      </c>
      <c r="E399">
        <v>741020</v>
      </c>
      <c r="F399" t="s">
        <v>772</v>
      </c>
      <c r="J399"/>
    </row>
    <row r="400" spans="1:10" x14ac:dyDescent="0.25">
      <c r="A400" t="s">
        <v>1096</v>
      </c>
      <c r="B400" t="s">
        <v>772</v>
      </c>
      <c r="C400" t="s">
        <v>1016</v>
      </c>
      <c r="D400" s="781">
        <v>1</v>
      </c>
      <c r="E400">
        <v>741020</v>
      </c>
      <c r="F400" t="s">
        <v>772</v>
      </c>
      <c r="J400"/>
    </row>
    <row r="401" spans="1:10" x14ac:dyDescent="0.25">
      <c r="A401" t="s">
        <v>1096</v>
      </c>
      <c r="B401" t="s">
        <v>772</v>
      </c>
      <c r="C401" t="s">
        <v>1016</v>
      </c>
      <c r="D401" s="781">
        <v>2</v>
      </c>
      <c r="E401">
        <v>741020</v>
      </c>
      <c r="F401" t="s">
        <v>772</v>
      </c>
      <c r="J401"/>
    </row>
    <row r="402" spans="1:10" x14ac:dyDescent="0.25">
      <c r="A402" t="s">
        <v>1096</v>
      </c>
      <c r="B402" t="s">
        <v>772</v>
      </c>
      <c r="C402" t="s">
        <v>1016</v>
      </c>
      <c r="D402" s="781">
        <v>2</v>
      </c>
      <c r="E402">
        <v>741020</v>
      </c>
      <c r="F402" t="s">
        <v>772</v>
      </c>
      <c r="J402"/>
    </row>
    <row r="403" spans="1:10" x14ac:dyDescent="0.25">
      <c r="A403" t="s">
        <v>1096</v>
      </c>
      <c r="B403" t="s">
        <v>772</v>
      </c>
      <c r="C403" t="s">
        <v>1016</v>
      </c>
      <c r="D403" s="781">
        <v>2</v>
      </c>
      <c r="E403">
        <v>741020</v>
      </c>
      <c r="F403" t="s">
        <v>772</v>
      </c>
      <c r="J403"/>
    </row>
    <row r="404" spans="1:10" x14ac:dyDescent="0.25">
      <c r="A404" t="s">
        <v>1096</v>
      </c>
      <c r="B404" t="s">
        <v>772</v>
      </c>
      <c r="C404" t="s">
        <v>1016</v>
      </c>
      <c r="D404" s="781">
        <v>2</v>
      </c>
      <c r="E404">
        <v>741020</v>
      </c>
      <c r="F404" t="s">
        <v>772</v>
      </c>
      <c r="J404"/>
    </row>
    <row r="405" spans="1:10" x14ac:dyDescent="0.25">
      <c r="A405" t="s">
        <v>1096</v>
      </c>
      <c r="B405" t="s">
        <v>772</v>
      </c>
      <c r="C405" t="s">
        <v>1016</v>
      </c>
      <c r="D405" s="781">
        <v>2</v>
      </c>
      <c r="E405">
        <v>741020</v>
      </c>
      <c r="F405" t="s">
        <v>772</v>
      </c>
      <c r="J405"/>
    </row>
    <row r="406" spans="1:10" x14ac:dyDescent="0.25">
      <c r="A406" t="s">
        <v>1096</v>
      </c>
      <c r="B406" t="s">
        <v>772</v>
      </c>
      <c r="C406" t="s">
        <v>1016</v>
      </c>
      <c r="D406" s="781">
        <v>1</v>
      </c>
      <c r="E406">
        <v>741020</v>
      </c>
      <c r="F406" t="s">
        <v>772</v>
      </c>
      <c r="J406"/>
    </row>
    <row r="407" spans="1:10" x14ac:dyDescent="0.25">
      <c r="A407" t="s">
        <v>1096</v>
      </c>
      <c r="B407" t="s">
        <v>772</v>
      </c>
      <c r="C407" t="s">
        <v>1016</v>
      </c>
      <c r="D407" s="781">
        <v>1</v>
      </c>
      <c r="E407">
        <v>741020</v>
      </c>
      <c r="F407" t="s">
        <v>772</v>
      </c>
      <c r="J407"/>
    </row>
    <row r="408" spans="1:10" x14ac:dyDescent="0.25">
      <c r="A408" t="s">
        <v>1096</v>
      </c>
      <c r="B408" t="s">
        <v>772</v>
      </c>
      <c r="C408" t="s">
        <v>1016</v>
      </c>
      <c r="D408" s="781">
        <v>1</v>
      </c>
      <c r="E408">
        <v>741020</v>
      </c>
      <c r="F408" t="s">
        <v>772</v>
      </c>
      <c r="J408"/>
    </row>
    <row r="409" spans="1:10" x14ac:dyDescent="0.25">
      <c r="A409" t="s">
        <v>1096</v>
      </c>
      <c r="B409" t="s">
        <v>772</v>
      </c>
      <c r="C409" t="s">
        <v>1016</v>
      </c>
      <c r="D409" s="781">
        <v>1</v>
      </c>
      <c r="E409">
        <v>741020</v>
      </c>
      <c r="F409" t="s">
        <v>772</v>
      </c>
      <c r="J409"/>
    </row>
    <row r="410" spans="1:10" x14ac:dyDescent="0.25">
      <c r="A410" t="s">
        <v>1096</v>
      </c>
      <c r="B410" t="s">
        <v>772</v>
      </c>
      <c r="C410" t="s">
        <v>1016</v>
      </c>
      <c r="D410" s="781">
        <v>2</v>
      </c>
      <c r="E410">
        <v>741020</v>
      </c>
      <c r="F410" t="s">
        <v>772</v>
      </c>
      <c r="J410"/>
    </row>
    <row r="411" spans="1:10" x14ac:dyDescent="0.25">
      <c r="A411" t="s">
        <v>1096</v>
      </c>
      <c r="B411" t="s">
        <v>772</v>
      </c>
      <c r="C411" t="s">
        <v>1016</v>
      </c>
      <c r="D411" s="781">
        <v>2</v>
      </c>
      <c r="E411">
        <v>741020</v>
      </c>
      <c r="F411" t="s">
        <v>772</v>
      </c>
      <c r="J411"/>
    </row>
    <row r="412" spans="1:10" x14ac:dyDescent="0.25">
      <c r="A412" t="s">
        <v>1096</v>
      </c>
      <c r="B412" t="s">
        <v>772</v>
      </c>
      <c r="C412" t="s">
        <v>1016</v>
      </c>
      <c r="D412" s="781">
        <v>1</v>
      </c>
      <c r="E412">
        <v>741020</v>
      </c>
      <c r="F412" t="s">
        <v>772</v>
      </c>
      <c r="J412"/>
    </row>
    <row r="413" spans="1:10" x14ac:dyDescent="0.25">
      <c r="A413" t="s">
        <v>1096</v>
      </c>
      <c r="B413" t="s">
        <v>772</v>
      </c>
      <c r="C413" t="s">
        <v>1016</v>
      </c>
      <c r="D413" s="781">
        <v>1</v>
      </c>
      <c r="E413">
        <v>741020</v>
      </c>
      <c r="F413" t="s">
        <v>772</v>
      </c>
      <c r="J413"/>
    </row>
    <row r="414" spans="1:10" x14ac:dyDescent="0.25">
      <c r="A414" t="s">
        <v>1096</v>
      </c>
      <c r="B414" t="s">
        <v>772</v>
      </c>
      <c r="C414" t="s">
        <v>1016</v>
      </c>
      <c r="D414" s="781">
        <v>4</v>
      </c>
      <c r="E414">
        <v>741020</v>
      </c>
      <c r="F414" t="s">
        <v>772</v>
      </c>
      <c r="J414"/>
    </row>
    <row r="415" spans="1:10" x14ac:dyDescent="0.25">
      <c r="A415" t="s">
        <v>1096</v>
      </c>
      <c r="B415" t="s">
        <v>772</v>
      </c>
      <c r="C415" t="s">
        <v>1016</v>
      </c>
      <c r="D415" s="781">
        <v>2</v>
      </c>
      <c r="E415">
        <v>741020</v>
      </c>
      <c r="F415" t="s">
        <v>772</v>
      </c>
      <c r="J415"/>
    </row>
    <row r="416" spans="1:10" x14ac:dyDescent="0.25">
      <c r="A416" t="s">
        <v>1096</v>
      </c>
      <c r="B416" t="s">
        <v>772</v>
      </c>
      <c r="C416" t="s">
        <v>1016</v>
      </c>
      <c r="D416" s="781">
        <v>1</v>
      </c>
      <c r="E416">
        <v>741020</v>
      </c>
      <c r="F416" t="s">
        <v>772</v>
      </c>
      <c r="J416"/>
    </row>
    <row r="417" spans="1:10" x14ac:dyDescent="0.25">
      <c r="A417" t="s">
        <v>1096</v>
      </c>
      <c r="B417" t="s">
        <v>772</v>
      </c>
      <c r="C417" t="s">
        <v>1016</v>
      </c>
      <c r="D417" s="781">
        <v>2</v>
      </c>
      <c r="E417">
        <v>741020</v>
      </c>
      <c r="F417" t="s">
        <v>772</v>
      </c>
      <c r="J417"/>
    </row>
    <row r="418" spans="1:10" x14ac:dyDescent="0.25">
      <c r="A418" t="s">
        <v>1096</v>
      </c>
      <c r="B418" t="s">
        <v>772</v>
      </c>
      <c r="C418" t="s">
        <v>1016</v>
      </c>
      <c r="D418" s="781">
        <v>5</v>
      </c>
      <c r="E418">
        <v>741020</v>
      </c>
      <c r="F418" t="s">
        <v>772</v>
      </c>
      <c r="J418"/>
    </row>
    <row r="419" spans="1:10" x14ac:dyDescent="0.25">
      <c r="A419" t="s">
        <v>1096</v>
      </c>
      <c r="B419" t="s">
        <v>772</v>
      </c>
      <c r="C419" t="s">
        <v>1016</v>
      </c>
      <c r="D419" s="781">
        <v>1</v>
      </c>
      <c r="E419">
        <v>741020</v>
      </c>
      <c r="F419" t="s">
        <v>772</v>
      </c>
      <c r="J419"/>
    </row>
    <row r="420" spans="1:10" x14ac:dyDescent="0.25">
      <c r="A420" t="s">
        <v>1096</v>
      </c>
      <c r="B420" t="s">
        <v>772</v>
      </c>
      <c r="C420" t="s">
        <v>1016</v>
      </c>
      <c r="D420" s="781">
        <v>3</v>
      </c>
      <c r="E420">
        <v>741020</v>
      </c>
      <c r="F420" t="s">
        <v>772</v>
      </c>
      <c r="J420"/>
    </row>
    <row r="421" spans="1:10" x14ac:dyDescent="0.25">
      <c r="A421" t="s">
        <v>1096</v>
      </c>
      <c r="B421" t="s">
        <v>772</v>
      </c>
      <c r="C421" t="s">
        <v>1016</v>
      </c>
      <c r="D421" s="781">
        <v>4</v>
      </c>
      <c r="E421">
        <v>741020</v>
      </c>
      <c r="F421" t="s">
        <v>772</v>
      </c>
      <c r="J421"/>
    </row>
    <row r="422" spans="1:10" x14ac:dyDescent="0.25">
      <c r="A422" t="s">
        <v>1096</v>
      </c>
      <c r="B422" t="s">
        <v>772</v>
      </c>
      <c r="C422" t="s">
        <v>1016</v>
      </c>
      <c r="D422" s="781">
        <v>3</v>
      </c>
      <c r="E422">
        <v>741020</v>
      </c>
      <c r="F422" t="s">
        <v>772</v>
      </c>
      <c r="J422"/>
    </row>
    <row r="423" spans="1:10" x14ac:dyDescent="0.25">
      <c r="A423" t="s">
        <v>1096</v>
      </c>
      <c r="B423" t="s">
        <v>772</v>
      </c>
      <c r="C423" t="s">
        <v>1016</v>
      </c>
      <c r="D423" s="781">
        <v>2</v>
      </c>
      <c r="E423">
        <v>741020</v>
      </c>
      <c r="F423" t="s">
        <v>772</v>
      </c>
      <c r="J423"/>
    </row>
    <row r="424" spans="1:10" x14ac:dyDescent="0.25">
      <c r="A424" t="s">
        <v>1096</v>
      </c>
      <c r="B424" t="s">
        <v>772</v>
      </c>
      <c r="C424" t="s">
        <v>1016</v>
      </c>
      <c r="D424" s="781">
        <v>3</v>
      </c>
      <c r="E424">
        <v>741020</v>
      </c>
      <c r="F424" t="s">
        <v>772</v>
      </c>
      <c r="J424"/>
    </row>
    <row r="425" spans="1:10" x14ac:dyDescent="0.25">
      <c r="A425" t="s">
        <v>1096</v>
      </c>
      <c r="B425" t="s">
        <v>772</v>
      </c>
      <c r="C425" t="s">
        <v>1016</v>
      </c>
      <c r="D425" s="781">
        <v>1</v>
      </c>
      <c r="E425">
        <v>741020</v>
      </c>
      <c r="F425" t="s">
        <v>772</v>
      </c>
      <c r="J425"/>
    </row>
    <row r="426" spans="1:10" x14ac:dyDescent="0.25">
      <c r="A426" t="s">
        <v>1096</v>
      </c>
      <c r="B426" t="s">
        <v>772</v>
      </c>
      <c r="C426" t="s">
        <v>1016</v>
      </c>
      <c r="D426" s="781">
        <v>1</v>
      </c>
      <c r="E426">
        <v>741020</v>
      </c>
      <c r="F426" t="s">
        <v>772</v>
      </c>
      <c r="J426"/>
    </row>
    <row r="427" spans="1:10" x14ac:dyDescent="0.25">
      <c r="A427" t="s">
        <v>1096</v>
      </c>
      <c r="B427" t="s">
        <v>772</v>
      </c>
      <c r="C427" t="s">
        <v>1016</v>
      </c>
      <c r="D427" s="781">
        <v>2</v>
      </c>
      <c r="E427">
        <v>741020</v>
      </c>
      <c r="F427" t="s">
        <v>772</v>
      </c>
      <c r="J427"/>
    </row>
    <row r="428" spans="1:10" x14ac:dyDescent="0.25">
      <c r="A428" t="s">
        <v>1096</v>
      </c>
      <c r="B428" t="s">
        <v>772</v>
      </c>
      <c r="C428" t="s">
        <v>1016</v>
      </c>
      <c r="D428" s="781">
        <v>1</v>
      </c>
      <c r="E428">
        <v>741020</v>
      </c>
      <c r="F428" t="s">
        <v>772</v>
      </c>
      <c r="J428"/>
    </row>
    <row r="429" spans="1:10" x14ac:dyDescent="0.25">
      <c r="A429" t="s">
        <v>1096</v>
      </c>
      <c r="B429" t="s">
        <v>772</v>
      </c>
      <c r="C429" t="s">
        <v>1016</v>
      </c>
      <c r="D429" s="781">
        <v>2</v>
      </c>
      <c r="E429">
        <v>741020</v>
      </c>
      <c r="F429" t="s">
        <v>772</v>
      </c>
      <c r="J429"/>
    </row>
    <row r="430" spans="1:10" x14ac:dyDescent="0.25">
      <c r="A430" t="s">
        <v>1096</v>
      </c>
      <c r="B430" t="s">
        <v>772</v>
      </c>
      <c r="C430" t="s">
        <v>1016</v>
      </c>
      <c r="D430" s="781">
        <v>2</v>
      </c>
      <c r="E430">
        <v>741020</v>
      </c>
      <c r="F430" t="s">
        <v>772</v>
      </c>
      <c r="J430"/>
    </row>
    <row r="431" spans="1:10" x14ac:dyDescent="0.25">
      <c r="A431" t="s">
        <v>1096</v>
      </c>
      <c r="B431" t="s">
        <v>772</v>
      </c>
      <c r="C431" t="s">
        <v>1016</v>
      </c>
      <c r="D431" s="781">
        <v>1</v>
      </c>
      <c r="E431">
        <v>741020</v>
      </c>
      <c r="F431" t="s">
        <v>772</v>
      </c>
      <c r="J431"/>
    </row>
    <row r="432" spans="1:10" x14ac:dyDescent="0.25">
      <c r="A432" t="s">
        <v>1096</v>
      </c>
      <c r="B432" t="s">
        <v>772</v>
      </c>
      <c r="C432" t="s">
        <v>1016</v>
      </c>
      <c r="D432" s="781">
        <v>3</v>
      </c>
      <c r="E432">
        <v>741020</v>
      </c>
      <c r="F432" t="s">
        <v>772</v>
      </c>
      <c r="J432"/>
    </row>
    <row r="433" spans="1:10" x14ac:dyDescent="0.25">
      <c r="A433" t="s">
        <v>1096</v>
      </c>
      <c r="B433" t="s">
        <v>772</v>
      </c>
      <c r="C433" t="s">
        <v>1016</v>
      </c>
      <c r="D433" s="781">
        <v>1</v>
      </c>
      <c r="E433">
        <v>741020</v>
      </c>
      <c r="F433" t="s">
        <v>772</v>
      </c>
      <c r="J433"/>
    </row>
    <row r="434" spans="1:10" x14ac:dyDescent="0.25">
      <c r="A434" t="s">
        <v>1096</v>
      </c>
      <c r="B434" t="s">
        <v>772</v>
      </c>
      <c r="C434" t="s">
        <v>1016</v>
      </c>
      <c r="D434" s="781">
        <v>2</v>
      </c>
      <c r="E434">
        <v>741020</v>
      </c>
      <c r="F434" t="s">
        <v>772</v>
      </c>
      <c r="J434"/>
    </row>
    <row r="435" spans="1:10" x14ac:dyDescent="0.25">
      <c r="A435" t="s">
        <v>1096</v>
      </c>
      <c r="B435" t="s">
        <v>772</v>
      </c>
      <c r="C435" t="s">
        <v>1016</v>
      </c>
      <c r="D435" s="781">
        <v>4</v>
      </c>
      <c r="E435">
        <v>741020</v>
      </c>
      <c r="F435" t="s">
        <v>772</v>
      </c>
      <c r="J435"/>
    </row>
    <row r="436" spans="1:10" x14ac:dyDescent="0.25">
      <c r="A436" t="s">
        <v>1096</v>
      </c>
      <c r="B436" t="s">
        <v>772</v>
      </c>
      <c r="C436" t="s">
        <v>1016</v>
      </c>
      <c r="D436" s="781">
        <v>2</v>
      </c>
      <c r="E436">
        <v>741020</v>
      </c>
      <c r="F436" t="s">
        <v>772</v>
      </c>
      <c r="J436"/>
    </row>
    <row r="437" spans="1:10" x14ac:dyDescent="0.25">
      <c r="A437" t="s">
        <v>1096</v>
      </c>
      <c r="B437" t="s">
        <v>772</v>
      </c>
      <c r="C437" t="s">
        <v>1016</v>
      </c>
      <c r="D437" s="781">
        <v>2</v>
      </c>
      <c r="E437">
        <v>741020</v>
      </c>
      <c r="F437" t="s">
        <v>772</v>
      </c>
      <c r="J437"/>
    </row>
    <row r="438" spans="1:10" x14ac:dyDescent="0.25">
      <c r="A438" t="s">
        <v>1096</v>
      </c>
      <c r="B438" t="s">
        <v>772</v>
      </c>
      <c r="C438" t="s">
        <v>1016</v>
      </c>
      <c r="D438" s="781">
        <v>2</v>
      </c>
      <c r="E438">
        <v>741020</v>
      </c>
      <c r="F438" t="s">
        <v>772</v>
      </c>
      <c r="J438"/>
    </row>
    <row r="439" spans="1:10" x14ac:dyDescent="0.25">
      <c r="A439" t="s">
        <v>1096</v>
      </c>
      <c r="B439" t="s">
        <v>772</v>
      </c>
      <c r="C439" t="s">
        <v>1016</v>
      </c>
      <c r="D439" s="781">
        <v>2</v>
      </c>
      <c r="E439">
        <v>741020</v>
      </c>
      <c r="F439" t="s">
        <v>772</v>
      </c>
      <c r="J439"/>
    </row>
    <row r="440" spans="1:10" x14ac:dyDescent="0.25">
      <c r="A440" t="s">
        <v>1096</v>
      </c>
      <c r="B440" t="s">
        <v>772</v>
      </c>
      <c r="C440" t="s">
        <v>1016</v>
      </c>
      <c r="D440" s="781">
        <v>-1</v>
      </c>
      <c r="E440">
        <v>741020</v>
      </c>
      <c r="F440" t="s">
        <v>772</v>
      </c>
      <c r="J440"/>
    </row>
    <row r="441" spans="1:10" x14ac:dyDescent="0.25">
      <c r="A441" t="s">
        <v>1096</v>
      </c>
      <c r="B441" t="s">
        <v>772</v>
      </c>
      <c r="C441" t="s">
        <v>1016</v>
      </c>
      <c r="D441" s="781">
        <v>-2</v>
      </c>
      <c r="E441">
        <v>741020</v>
      </c>
      <c r="F441" t="s">
        <v>772</v>
      </c>
      <c r="J441"/>
    </row>
    <row r="442" spans="1:10" x14ac:dyDescent="0.25">
      <c r="A442" t="s">
        <v>1096</v>
      </c>
      <c r="B442" t="s">
        <v>772</v>
      </c>
      <c r="C442" t="s">
        <v>1016</v>
      </c>
      <c r="D442" s="781">
        <v>2</v>
      </c>
      <c r="E442">
        <v>741020</v>
      </c>
      <c r="F442" t="s">
        <v>772</v>
      </c>
      <c r="J442"/>
    </row>
    <row r="443" spans="1:10" x14ac:dyDescent="0.25">
      <c r="A443" t="s">
        <v>1096</v>
      </c>
      <c r="B443" t="s">
        <v>772</v>
      </c>
      <c r="C443" t="s">
        <v>1016</v>
      </c>
      <c r="D443" s="781">
        <v>1</v>
      </c>
      <c r="E443">
        <v>741020</v>
      </c>
      <c r="F443" t="s">
        <v>772</v>
      </c>
      <c r="J443"/>
    </row>
    <row r="444" spans="1:10" x14ac:dyDescent="0.25">
      <c r="A444" t="s">
        <v>1096</v>
      </c>
      <c r="B444" t="s">
        <v>772</v>
      </c>
      <c r="C444" t="s">
        <v>1016</v>
      </c>
      <c r="D444" s="781">
        <v>2</v>
      </c>
      <c r="E444">
        <v>741020</v>
      </c>
      <c r="F444" t="s">
        <v>772</v>
      </c>
      <c r="J444"/>
    </row>
    <row r="445" spans="1:10" x14ac:dyDescent="0.25">
      <c r="A445" t="s">
        <v>1096</v>
      </c>
      <c r="B445" t="s">
        <v>772</v>
      </c>
      <c r="C445" t="s">
        <v>1016</v>
      </c>
      <c r="D445" s="781">
        <v>1</v>
      </c>
      <c r="E445">
        <v>741020</v>
      </c>
      <c r="F445" t="s">
        <v>772</v>
      </c>
      <c r="J445"/>
    </row>
    <row r="446" spans="1:10" x14ac:dyDescent="0.25">
      <c r="A446" t="s">
        <v>1096</v>
      </c>
      <c r="B446" t="s">
        <v>772</v>
      </c>
      <c r="C446" t="s">
        <v>1016</v>
      </c>
      <c r="D446" s="781">
        <v>5</v>
      </c>
      <c r="E446">
        <v>741020</v>
      </c>
      <c r="F446" t="s">
        <v>772</v>
      </c>
      <c r="J446"/>
    </row>
    <row r="447" spans="1:10" x14ac:dyDescent="0.25">
      <c r="A447" t="s">
        <v>1096</v>
      </c>
      <c r="B447" t="s">
        <v>772</v>
      </c>
      <c r="C447" t="s">
        <v>1016</v>
      </c>
      <c r="D447" s="781">
        <v>2</v>
      </c>
      <c r="E447">
        <v>741020</v>
      </c>
      <c r="F447" t="s">
        <v>772</v>
      </c>
      <c r="J447"/>
    </row>
    <row r="448" spans="1:10" x14ac:dyDescent="0.25">
      <c r="A448" t="s">
        <v>1096</v>
      </c>
      <c r="B448" t="s">
        <v>772</v>
      </c>
      <c r="C448" t="s">
        <v>1016</v>
      </c>
      <c r="D448" s="781">
        <v>1</v>
      </c>
      <c r="E448">
        <v>741020</v>
      </c>
      <c r="F448" t="s">
        <v>772</v>
      </c>
      <c r="J448"/>
    </row>
    <row r="449" spans="1:10" x14ac:dyDescent="0.25">
      <c r="A449" t="s">
        <v>1096</v>
      </c>
      <c r="B449" t="s">
        <v>772</v>
      </c>
      <c r="C449" t="s">
        <v>1016</v>
      </c>
      <c r="D449" s="781">
        <v>1</v>
      </c>
      <c r="E449">
        <v>741020</v>
      </c>
      <c r="F449" t="s">
        <v>772</v>
      </c>
      <c r="J449"/>
    </row>
    <row r="450" spans="1:10" x14ac:dyDescent="0.25">
      <c r="A450" t="s">
        <v>1096</v>
      </c>
      <c r="B450" t="s">
        <v>772</v>
      </c>
      <c r="C450" t="s">
        <v>1016</v>
      </c>
      <c r="D450" s="781">
        <v>2</v>
      </c>
      <c r="E450">
        <v>741020</v>
      </c>
      <c r="F450" t="s">
        <v>772</v>
      </c>
      <c r="J450"/>
    </row>
    <row r="451" spans="1:10" x14ac:dyDescent="0.25">
      <c r="A451" t="s">
        <v>1096</v>
      </c>
      <c r="B451" t="s">
        <v>772</v>
      </c>
      <c r="C451" t="s">
        <v>1016</v>
      </c>
      <c r="D451" s="781">
        <v>1</v>
      </c>
      <c r="E451">
        <v>741020</v>
      </c>
      <c r="F451" t="s">
        <v>772</v>
      </c>
      <c r="J451"/>
    </row>
    <row r="452" spans="1:10" x14ac:dyDescent="0.25">
      <c r="A452" t="s">
        <v>1096</v>
      </c>
      <c r="B452" t="s">
        <v>772</v>
      </c>
      <c r="C452" t="s">
        <v>1016</v>
      </c>
      <c r="D452" s="781">
        <v>2</v>
      </c>
      <c r="E452">
        <v>741020</v>
      </c>
      <c r="F452" t="s">
        <v>772</v>
      </c>
      <c r="J452"/>
    </row>
    <row r="453" spans="1:10" x14ac:dyDescent="0.25">
      <c r="A453" t="s">
        <v>1096</v>
      </c>
      <c r="B453" t="s">
        <v>772</v>
      </c>
      <c r="C453" t="s">
        <v>1016</v>
      </c>
      <c r="D453" s="781">
        <v>4</v>
      </c>
      <c r="E453">
        <v>741020</v>
      </c>
      <c r="F453" t="s">
        <v>772</v>
      </c>
      <c r="J453"/>
    </row>
    <row r="454" spans="1:10" x14ac:dyDescent="0.25">
      <c r="A454" t="s">
        <v>1096</v>
      </c>
      <c r="B454" t="s">
        <v>772</v>
      </c>
      <c r="C454" t="s">
        <v>1016</v>
      </c>
      <c r="D454" s="781">
        <v>-4</v>
      </c>
      <c r="E454">
        <v>741020</v>
      </c>
      <c r="F454" t="s">
        <v>772</v>
      </c>
      <c r="J454"/>
    </row>
    <row r="455" spans="1:10" x14ac:dyDescent="0.25">
      <c r="A455" t="s">
        <v>1096</v>
      </c>
      <c r="B455" t="s">
        <v>772</v>
      </c>
      <c r="C455" t="s">
        <v>1016</v>
      </c>
      <c r="D455" s="781">
        <v>3</v>
      </c>
      <c r="E455">
        <v>741020</v>
      </c>
      <c r="F455" t="s">
        <v>772</v>
      </c>
      <c r="J455"/>
    </row>
    <row r="456" spans="1:10" x14ac:dyDescent="0.25">
      <c r="A456" t="s">
        <v>1096</v>
      </c>
      <c r="B456" t="s">
        <v>772</v>
      </c>
      <c r="C456" t="s">
        <v>1016</v>
      </c>
      <c r="D456" s="781">
        <v>3</v>
      </c>
      <c r="E456">
        <v>741020</v>
      </c>
      <c r="F456" t="s">
        <v>772</v>
      </c>
      <c r="J456"/>
    </row>
    <row r="457" spans="1:10" x14ac:dyDescent="0.25">
      <c r="A457" t="s">
        <v>1096</v>
      </c>
      <c r="B457" t="s">
        <v>772</v>
      </c>
      <c r="C457" t="s">
        <v>1016</v>
      </c>
      <c r="D457" s="781">
        <v>1</v>
      </c>
      <c r="E457">
        <v>741020</v>
      </c>
      <c r="F457" t="s">
        <v>772</v>
      </c>
      <c r="J457"/>
    </row>
    <row r="458" spans="1:10" x14ac:dyDescent="0.25">
      <c r="A458" t="s">
        <v>1096</v>
      </c>
      <c r="B458" t="s">
        <v>772</v>
      </c>
      <c r="C458" t="s">
        <v>1016</v>
      </c>
      <c r="D458" s="781">
        <v>3</v>
      </c>
      <c r="E458">
        <v>741020</v>
      </c>
      <c r="F458" t="s">
        <v>772</v>
      </c>
      <c r="J458"/>
    </row>
    <row r="459" spans="1:10" x14ac:dyDescent="0.25">
      <c r="A459" t="s">
        <v>1096</v>
      </c>
      <c r="B459" t="s">
        <v>772</v>
      </c>
      <c r="C459" t="s">
        <v>1016</v>
      </c>
      <c r="D459" s="781">
        <v>2</v>
      </c>
      <c r="E459">
        <v>741020</v>
      </c>
      <c r="F459" t="s">
        <v>772</v>
      </c>
      <c r="J459"/>
    </row>
    <row r="460" spans="1:10" x14ac:dyDescent="0.25">
      <c r="A460" t="s">
        <v>1096</v>
      </c>
      <c r="B460" t="s">
        <v>772</v>
      </c>
      <c r="C460" t="s">
        <v>1016</v>
      </c>
      <c r="D460" s="781">
        <v>2</v>
      </c>
      <c r="E460">
        <v>741020</v>
      </c>
      <c r="F460" t="s">
        <v>772</v>
      </c>
      <c r="J460"/>
    </row>
    <row r="461" spans="1:10" x14ac:dyDescent="0.25">
      <c r="A461" t="s">
        <v>1096</v>
      </c>
      <c r="B461" t="s">
        <v>772</v>
      </c>
      <c r="C461" t="s">
        <v>1016</v>
      </c>
      <c r="D461" s="781">
        <v>2</v>
      </c>
      <c r="E461">
        <v>741020</v>
      </c>
      <c r="F461" t="s">
        <v>772</v>
      </c>
      <c r="J461"/>
    </row>
    <row r="462" spans="1:10" x14ac:dyDescent="0.25">
      <c r="A462" t="s">
        <v>1096</v>
      </c>
      <c r="B462" t="s">
        <v>772</v>
      </c>
      <c r="C462" t="s">
        <v>1016</v>
      </c>
      <c r="D462" s="781">
        <v>1</v>
      </c>
      <c r="E462">
        <v>741020</v>
      </c>
      <c r="F462" t="s">
        <v>772</v>
      </c>
      <c r="J462"/>
    </row>
    <row r="463" spans="1:10" x14ac:dyDescent="0.25">
      <c r="A463" t="s">
        <v>1096</v>
      </c>
      <c r="B463" t="s">
        <v>772</v>
      </c>
      <c r="C463" t="s">
        <v>1016</v>
      </c>
      <c r="D463" s="781">
        <v>3</v>
      </c>
      <c r="E463">
        <v>741020</v>
      </c>
      <c r="F463" t="s">
        <v>772</v>
      </c>
      <c r="J463"/>
    </row>
    <row r="464" spans="1:10" x14ac:dyDescent="0.25">
      <c r="A464" t="s">
        <v>1096</v>
      </c>
      <c r="B464" t="s">
        <v>772</v>
      </c>
      <c r="C464" t="s">
        <v>1016</v>
      </c>
      <c r="D464" s="781">
        <v>5</v>
      </c>
      <c r="E464">
        <v>741020</v>
      </c>
      <c r="F464" t="s">
        <v>772</v>
      </c>
      <c r="J464"/>
    </row>
    <row r="465" spans="1:10" x14ac:dyDescent="0.25">
      <c r="A465" t="s">
        <v>1096</v>
      </c>
      <c r="B465" t="s">
        <v>772</v>
      </c>
      <c r="C465" t="s">
        <v>1016</v>
      </c>
      <c r="D465" s="781">
        <v>1</v>
      </c>
      <c r="E465">
        <v>741020</v>
      </c>
      <c r="F465" t="s">
        <v>772</v>
      </c>
      <c r="J465"/>
    </row>
    <row r="466" spans="1:10" x14ac:dyDescent="0.25">
      <c r="A466" t="s">
        <v>1096</v>
      </c>
      <c r="B466" t="s">
        <v>772</v>
      </c>
      <c r="C466" t="s">
        <v>1016</v>
      </c>
      <c r="D466" s="781">
        <v>1</v>
      </c>
      <c r="E466">
        <v>741020</v>
      </c>
      <c r="F466" t="s">
        <v>772</v>
      </c>
      <c r="J466"/>
    </row>
    <row r="467" spans="1:10" x14ac:dyDescent="0.25">
      <c r="A467" t="s">
        <v>1096</v>
      </c>
      <c r="B467" t="s">
        <v>772</v>
      </c>
      <c r="C467" t="s">
        <v>1016</v>
      </c>
      <c r="D467" s="781">
        <v>2</v>
      </c>
      <c r="E467">
        <v>741020</v>
      </c>
      <c r="F467" t="s">
        <v>772</v>
      </c>
      <c r="J467"/>
    </row>
    <row r="468" spans="1:10" x14ac:dyDescent="0.25">
      <c r="A468" t="s">
        <v>1096</v>
      </c>
      <c r="B468" t="s">
        <v>772</v>
      </c>
      <c r="C468" t="s">
        <v>1016</v>
      </c>
      <c r="D468" s="781">
        <v>2</v>
      </c>
      <c r="E468">
        <v>741020</v>
      </c>
      <c r="F468" t="s">
        <v>772</v>
      </c>
      <c r="J468"/>
    </row>
    <row r="469" spans="1:10" x14ac:dyDescent="0.25">
      <c r="A469" t="s">
        <v>1096</v>
      </c>
      <c r="B469" t="s">
        <v>772</v>
      </c>
      <c r="C469" t="s">
        <v>1016</v>
      </c>
      <c r="D469" s="781">
        <v>2</v>
      </c>
      <c r="E469">
        <v>741020</v>
      </c>
      <c r="F469" t="s">
        <v>772</v>
      </c>
      <c r="J469"/>
    </row>
    <row r="470" spans="1:10" x14ac:dyDescent="0.25">
      <c r="A470" t="s">
        <v>1096</v>
      </c>
      <c r="B470" t="s">
        <v>772</v>
      </c>
      <c r="C470" t="s">
        <v>1016</v>
      </c>
      <c r="D470" s="781">
        <v>2</v>
      </c>
      <c r="E470">
        <v>741020</v>
      </c>
      <c r="F470" t="s">
        <v>772</v>
      </c>
      <c r="J470"/>
    </row>
    <row r="471" spans="1:10" x14ac:dyDescent="0.25">
      <c r="A471" t="s">
        <v>1096</v>
      </c>
      <c r="B471" t="s">
        <v>772</v>
      </c>
      <c r="C471" t="s">
        <v>1016</v>
      </c>
      <c r="D471" s="781">
        <v>1</v>
      </c>
      <c r="E471">
        <v>741020</v>
      </c>
      <c r="F471" t="s">
        <v>772</v>
      </c>
      <c r="J471"/>
    </row>
    <row r="472" spans="1:10" x14ac:dyDescent="0.25">
      <c r="A472" t="s">
        <v>1096</v>
      </c>
      <c r="B472" t="s">
        <v>772</v>
      </c>
      <c r="C472" t="s">
        <v>1016</v>
      </c>
      <c r="D472" s="781">
        <v>1</v>
      </c>
      <c r="E472">
        <v>741020</v>
      </c>
      <c r="F472" t="s">
        <v>772</v>
      </c>
      <c r="J472"/>
    </row>
    <row r="473" spans="1:10" x14ac:dyDescent="0.25">
      <c r="A473" t="s">
        <v>1096</v>
      </c>
      <c r="B473" t="s">
        <v>772</v>
      </c>
      <c r="C473" t="s">
        <v>1016</v>
      </c>
      <c r="D473" s="781">
        <v>3</v>
      </c>
      <c r="E473">
        <v>741020</v>
      </c>
      <c r="F473" t="s">
        <v>772</v>
      </c>
      <c r="J473"/>
    </row>
    <row r="474" spans="1:10" x14ac:dyDescent="0.25">
      <c r="A474" t="s">
        <v>1096</v>
      </c>
      <c r="B474" t="s">
        <v>772</v>
      </c>
      <c r="C474" t="s">
        <v>1016</v>
      </c>
      <c r="D474" s="781">
        <v>2</v>
      </c>
      <c r="E474">
        <v>741020</v>
      </c>
      <c r="F474" t="s">
        <v>772</v>
      </c>
      <c r="J474"/>
    </row>
    <row r="475" spans="1:10" x14ac:dyDescent="0.25">
      <c r="A475" t="s">
        <v>1096</v>
      </c>
      <c r="B475" t="s">
        <v>772</v>
      </c>
      <c r="C475" t="s">
        <v>1016</v>
      </c>
      <c r="D475" s="781">
        <v>4</v>
      </c>
      <c r="E475">
        <v>741020</v>
      </c>
      <c r="F475" t="s">
        <v>772</v>
      </c>
      <c r="J475"/>
    </row>
    <row r="476" spans="1:10" x14ac:dyDescent="0.25">
      <c r="A476" t="s">
        <v>1096</v>
      </c>
      <c r="B476" t="s">
        <v>772</v>
      </c>
      <c r="C476" t="s">
        <v>1016</v>
      </c>
      <c r="D476" s="781">
        <v>1</v>
      </c>
      <c r="E476">
        <v>741020</v>
      </c>
      <c r="F476" t="s">
        <v>772</v>
      </c>
      <c r="J476"/>
    </row>
    <row r="477" spans="1:10" x14ac:dyDescent="0.25">
      <c r="A477" t="s">
        <v>1096</v>
      </c>
      <c r="B477" t="s">
        <v>772</v>
      </c>
      <c r="C477" t="s">
        <v>1016</v>
      </c>
      <c r="D477" s="781">
        <v>2</v>
      </c>
      <c r="E477">
        <v>741020</v>
      </c>
      <c r="F477" t="s">
        <v>772</v>
      </c>
      <c r="J477"/>
    </row>
    <row r="478" spans="1:10" x14ac:dyDescent="0.25">
      <c r="A478" t="s">
        <v>1096</v>
      </c>
      <c r="B478" t="s">
        <v>772</v>
      </c>
      <c r="C478" t="s">
        <v>1016</v>
      </c>
      <c r="D478" s="781">
        <v>2</v>
      </c>
      <c r="E478">
        <v>741020</v>
      </c>
      <c r="F478" t="s">
        <v>772</v>
      </c>
      <c r="J478"/>
    </row>
    <row r="479" spans="1:10" x14ac:dyDescent="0.25">
      <c r="A479" t="s">
        <v>1096</v>
      </c>
      <c r="B479" t="s">
        <v>772</v>
      </c>
      <c r="C479" t="s">
        <v>1016</v>
      </c>
      <c r="D479" s="781">
        <v>4</v>
      </c>
      <c r="E479">
        <v>741020</v>
      </c>
      <c r="F479" t="s">
        <v>772</v>
      </c>
      <c r="J479"/>
    </row>
    <row r="480" spans="1:10" x14ac:dyDescent="0.25">
      <c r="A480" t="s">
        <v>1096</v>
      </c>
      <c r="B480" t="s">
        <v>772</v>
      </c>
      <c r="C480" t="s">
        <v>1016</v>
      </c>
      <c r="D480" s="781">
        <v>2</v>
      </c>
      <c r="E480">
        <v>741020</v>
      </c>
      <c r="F480" t="s">
        <v>772</v>
      </c>
      <c r="J480"/>
    </row>
    <row r="481" spans="1:10" x14ac:dyDescent="0.25">
      <c r="A481" t="s">
        <v>1096</v>
      </c>
      <c r="B481" t="s">
        <v>772</v>
      </c>
      <c r="C481" t="s">
        <v>1016</v>
      </c>
      <c r="D481" s="781">
        <v>2</v>
      </c>
      <c r="E481">
        <v>741020</v>
      </c>
      <c r="F481" t="s">
        <v>772</v>
      </c>
      <c r="J481"/>
    </row>
    <row r="482" spans="1:10" x14ac:dyDescent="0.25">
      <c r="A482" t="s">
        <v>1096</v>
      </c>
      <c r="B482" t="s">
        <v>772</v>
      </c>
      <c r="C482" t="s">
        <v>1016</v>
      </c>
      <c r="D482" s="781">
        <v>2</v>
      </c>
      <c r="E482">
        <v>741020</v>
      </c>
      <c r="F482" t="s">
        <v>772</v>
      </c>
      <c r="J482"/>
    </row>
    <row r="483" spans="1:10" x14ac:dyDescent="0.25">
      <c r="A483" t="s">
        <v>1096</v>
      </c>
      <c r="B483" t="s">
        <v>772</v>
      </c>
      <c r="C483" t="s">
        <v>1016</v>
      </c>
      <c r="D483" s="781">
        <v>2</v>
      </c>
      <c r="E483">
        <v>741020</v>
      </c>
      <c r="F483" t="s">
        <v>772</v>
      </c>
      <c r="J483"/>
    </row>
    <row r="484" spans="1:10" x14ac:dyDescent="0.25">
      <c r="A484" t="s">
        <v>1096</v>
      </c>
      <c r="B484" t="s">
        <v>772</v>
      </c>
      <c r="C484" t="s">
        <v>1016</v>
      </c>
      <c r="D484" s="781">
        <v>3</v>
      </c>
      <c r="E484">
        <v>741020</v>
      </c>
      <c r="F484" t="s">
        <v>772</v>
      </c>
      <c r="J484"/>
    </row>
    <row r="485" spans="1:10" x14ac:dyDescent="0.25">
      <c r="A485" t="s">
        <v>1096</v>
      </c>
      <c r="B485" t="s">
        <v>772</v>
      </c>
      <c r="C485" t="s">
        <v>1016</v>
      </c>
      <c r="D485" s="781">
        <v>2</v>
      </c>
      <c r="E485">
        <v>741020</v>
      </c>
      <c r="F485" t="s">
        <v>772</v>
      </c>
      <c r="J485"/>
    </row>
    <row r="486" spans="1:10" x14ac:dyDescent="0.25">
      <c r="A486" t="s">
        <v>1096</v>
      </c>
      <c r="B486" t="s">
        <v>772</v>
      </c>
      <c r="C486" t="s">
        <v>1016</v>
      </c>
      <c r="D486" s="781">
        <v>2</v>
      </c>
      <c r="E486">
        <v>741020</v>
      </c>
      <c r="F486" t="s">
        <v>772</v>
      </c>
      <c r="J486"/>
    </row>
    <row r="487" spans="1:10" x14ac:dyDescent="0.25">
      <c r="A487" t="s">
        <v>1096</v>
      </c>
      <c r="B487" t="s">
        <v>772</v>
      </c>
      <c r="C487" t="s">
        <v>1016</v>
      </c>
      <c r="D487" s="781">
        <v>3</v>
      </c>
      <c r="E487">
        <v>741020</v>
      </c>
      <c r="F487" t="s">
        <v>772</v>
      </c>
      <c r="J487"/>
    </row>
    <row r="488" spans="1:10" x14ac:dyDescent="0.25">
      <c r="A488" t="s">
        <v>1096</v>
      </c>
      <c r="B488" t="s">
        <v>772</v>
      </c>
      <c r="C488" t="s">
        <v>1016</v>
      </c>
      <c r="D488" s="781">
        <v>2</v>
      </c>
      <c r="E488">
        <v>741020</v>
      </c>
      <c r="F488" t="s">
        <v>772</v>
      </c>
      <c r="J488"/>
    </row>
    <row r="489" spans="1:10" x14ac:dyDescent="0.25">
      <c r="A489" t="s">
        <v>1096</v>
      </c>
      <c r="B489" t="s">
        <v>772</v>
      </c>
      <c r="C489" t="s">
        <v>1016</v>
      </c>
      <c r="D489" s="781">
        <v>2</v>
      </c>
      <c r="E489">
        <v>741020</v>
      </c>
      <c r="F489" t="s">
        <v>772</v>
      </c>
      <c r="J489"/>
    </row>
    <row r="490" spans="1:10" x14ac:dyDescent="0.25">
      <c r="A490" t="s">
        <v>1096</v>
      </c>
      <c r="B490" t="s">
        <v>772</v>
      </c>
      <c r="C490" t="s">
        <v>1016</v>
      </c>
      <c r="D490" s="781">
        <v>1</v>
      </c>
      <c r="E490">
        <v>741020</v>
      </c>
      <c r="F490" t="s">
        <v>772</v>
      </c>
      <c r="J490"/>
    </row>
    <row r="491" spans="1:10" x14ac:dyDescent="0.25">
      <c r="A491" t="s">
        <v>1096</v>
      </c>
      <c r="B491" t="s">
        <v>772</v>
      </c>
      <c r="C491" t="s">
        <v>1016</v>
      </c>
      <c r="D491" s="781">
        <v>5</v>
      </c>
      <c r="E491">
        <v>741020</v>
      </c>
      <c r="F491" t="s">
        <v>772</v>
      </c>
      <c r="J491"/>
    </row>
    <row r="492" spans="1:10" x14ac:dyDescent="0.25">
      <c r="A492" t="s">
        <v>1096</v>
      </c>
      <c r="B492" t="s">
        <v>772</v>
      </c>
      <c r="C492" t="s">
        <v>1016</v>
      </c>
      <c r="D492" s="781">
        <v>2</v>
      </c>
      <c r="E492">
        <v>741020</v>
      </c>
      <c r="F492" t="s">
        <v>772</v>
      </c>
      <c r="J492"/>
    </row>
    <row r="493" spans="1:10" x14ac:dyDescent="0.25">
      <c r="A493" t="s">
        <v>1096</v>
      </c>
      <c r="B493" t="s">
        <v>772</v>
      </c>
      <c r="C493" t="s">
        <v>1016</v>
      </c>
      <c r="D493" s="781">
        <v>2</v>
      </c>
      <c r="E493">
        <v>741020</v>
      </c>
      <c r="F493" t="s">
        <v>772</v>
      </c>
      <c r="J493"/>
    </row>
    <row r="494" spans="1:10" x14ac:dyDescent="0.25">
      <c r="A494" t="s">
        <v>1096</v>
      </c>
      <c r="B494" t="s">
        <v>772</v>
      </c>
      <c r="C494" t="s">
        <v>1016</v>
      </c>
      <c r="D494" s="781">
        <v>2</v>
      </c>
      <c r="E494">
        <v>741020</v>
      </c>
      <c r="F494" t="s">
        <v>772</v>
      </c>
      <c r="J494"/>
    </row>
    <row r="495" spans="1:10" x14ac:dyDescent="0.25">
      <c r="A495" t="s">
        <v>1096</v>
      </c>
      <c r="B495" t="s">
        <v>772</v>
      </c>
      <c r="C495" t="s">
        <v>1016</v>
      </c>
      <c r="D495" s="781">
        <v>2</v>
      </c>
      <c r="E495">
        <v>741020</v>
      </c>
      <c r="F495" t="s">
        <v>772</v>
      </c>
      <c r="J495"/>
    </row>
    <row r="496" spans="1:10" x14ac:dyDescent="0.25">
      <c r="A496" t="s">
        <v>1096</v>
      </c>
      <c r="B496" t="s">
        <v>772</v>
      </c>
      <c r="C496" t="s">
        <v>1016</v>
      </c>
      <c r="D496" s="781">
        <v>1</v>
      </c>
      <c r="E496">
        <v>741020</v>
      </c>
      <c r="F496" t="s">
        <v>772</v>
      </c>
      <c r="J496"/>
    </row>
    <row r="497" spans="1:10" x14ac:dyDescent="0.25">
      <c r="A497" t="s">
        <v>1096</v>
      </c>
      <c r="B497" t="s">
        <v>772</v>
      </c>
      <c r="C497" t="s">
        <v>1016</v>
      </c>
      <c r="D497" s="781">
        <v>3</v>
      </c>
      <c r="E497">
        <v>741020</v>
      </c>
      <c r="F497" t="s">
        <v>772</v>
      </c>
      <c r="J497"/>
    </row>
    <row r="498" spans="1:10" x14ac:dyDescent="0.25">
      <c r="A498" t="s">
        <v>1096</v>
      </c>
      <c r="B498" t="s">
        <v>772</v>
      </c>
      <c r="C498" t="s">
        <v>1016</v>
      </c>
      <c r="D498" s="781">
        <v>2</v>
      </c>
      <c r="E498">
        <v>741020</v>
      </c>
      <c r="F498" t="s">
        <v>772</v>
      </c>
      <c r="J498"/>
    </row>
    <row r="499" spans="1:10" x14ac:dyDescent="0.25">
      <c r="A499" t="s">
        <v>1096</v>
      </c>
      <c r="B499" t="s">
        <v>772</v>
      </c>
      <c r="C499" t="s">
        <v>1016</v>
      </c>
      <c r="D499" s="781">
        <v>1</v>
      </c>
      <c r="E499">
        <v>741020</v>
      </c>
      <c r="F499" t="s">
        <v>772</v>
      </c>
      <c r="J499"/>
    </row>
    <row r="500" spans="1:10" x14ac:dyDescent="0.25">
      <c r="A500" t="s">
        <v>1096</v>
      </c>
      <c r="B500" t="s">
        <v>772</v>
      </c>
      <c r="C500" t="s">
        <v>1016</v>
      </c>
      <c r="D500" s="781">
        <v>2</v>
      </c>
      <c r="E500">
        <v>741020</v>
      </c>
      <c r="F500" t="s">
        <v>772</v>
      </c>
      <c r="J500"/>
    </row>
    <row r="501" spans="1:10" x14ac:dyDescent="0.25">
      <c r="A501" t="s">
        <v>1096</v>
      </c>
      <c r="B501" t="s">
        <v>772</v>
      </c>
      <c r="C501" t="s">
        <v>1016</v>
      </c>
      <c r="D501" s="781">
        <v>1</v>
      </c>
      <c r="E501">
        <v>741020</v>
      </c>
      <c r="F501" t="s">
        <v>772</v>
      </c>
      <c r="J501"/>
    </row>
    <row r="502" spans="1:10" x14ac:dyDescent="0.25">
      <c r="A502" t="s">
        <v>1096</v>
      </c>
      <c r="B502" t="s">
        <v>772</v>
      </c>
      <c r="C502" t="s">
        <v>1016</v>
      </c>
      <c r="D502" s="781">
        <v>1</v>
      </c>
      <c r="E502">
        <v>741020</v>
      </c>
      <c r="F502" t="s">
        <v>772</v>
      </c>
      <c r="J502"/>
    </row>
    <row r="503" spans="1:10" x14ac:dyDescent="0.25">
      <c r="A503" t="s">
        <v>1096</v>
      </c>
      <c r="B503" t="s">
        <v>772</v>
      </c>
      <c r="C503" t="s">
        <v>1016</v>
      </c>
      <c r="D503" s="781">
        <v>2</v>
      </c>
      <c r="E503">
        <v>741020</v>
      </c>
      <c r="F503" t="s">
        <v>772</v>
      </c>
      <c r="J503"/>
    </row>
    <row r="504" spans="1:10" x14ac:dyDescent="0.25">
      <c r="A504" t="s">
        <v>1096</v>
      </c>
      <c r="B504" t="s">
        <v>772</v>
      </c>
      <c r="C504" t="s">
        <v>1016</v>
      </c>
      <c r="D504" s="781">
        <v>2</v>
      </c>
      <c r="E504">
        <v>741020</v>
      </c>
      <c r="F504" t="s">
        <v>772</v>
      </c>
      <c r="J504"/>
    </row>
    <row r="505" spans="1:10" x14ac:dyDescent="0.25">
      <c r="A505" t="s">
        <v>1096</v>
      </c>
      <c r="B505" t="s">
        <v>772</v>
      </c>
      <c r="C505" t="s">
        <v>1016</v>
      </c>
      <c r="D505" s="781">
        <v>1</v>
      </c>
      <c r="E505">
        <v>741020</v>
      </c>
      <c r="F505" t="s">
        <v>772</v>
      </c>
      <c r="J505"/>
    </row>
    <row r="506" spans="1:10" x14ac:dyDescent="0.25">
      <c r="A506" t="s">
        <v>1096</v>
      </c>
      <c r="B506" t="s">
        <v>772</v>
      </c>
      <c r="C506" t="s">
        <v>1016</v>
      </c>
      <c r="D506" s="781">
        <v>2</v>
      </c>
      <c r="E506">
        <v>741020</v>
      </c>
      <c r="F506" t="s">
        <v>772</v>
      </c>
      <c r="J506"/>
    </row>
    <row r="507" spans="1:10" x14ac:dyDescent="0.25">
      <c r="A507" t="s">
        <v>1096</v>
      </c>
      <c r="B507" t="s">
        <v>772</v>
      </c>
      <c r="C507" t="s">
        <v>1016</v>
      </c>
      <c r="D507" s="781">
        <v>0.33333333333333331</v>
      </c>
      <c r="E507">
        <v>741020</v>
      </c>
      <c r="F507" t="s">
        <v>772</v>
      </c>
      <c r="J507"/>
    </row>
    <row r="508" spans="1:10" x14ac:dyDescent="0.25">
      <c r="A508" t="s">
        <v>1096</v>
      </c>
      <c r="B508" t="s">
        <v>772</v>
      </c>
      <c r="C508" t="s">
        <v>1016</v>
      </c>
      <c r="D508" s="781">
        <v>1</v>
      </c>
      <c r="E508">
        <v>741020</v>
      </c>
      <c r="F508" t="s">
        <v>772</v>
      </c>
      <c r="J508"/>
    </row>
    <row r="509" spans="1:10" x14ac:dyDescent="0.25">
      <c r="A509" t="s">
        <v>1096</v>
      </c>
      <c r="B509" t="s">
        <v>772</v>
      </c>
      <c r="C509" t="s">
        <v>1016</v>
      </c>
      <c r="D509" s="781">
        <v>1</v>
      </c>
      <c r="E509">
        <v>741020</v>
      </c>
      <c r="F509" t="s">
        <v>772</v>
      </c>
      <c r="J509"/>
    </row>
    <row r="510" spans="1:10" x14ac:dyDescent="0.25">
      <c r="A510" t="s">
        <v>1096</v>
      </c>
      <c r="B510" t="s">
        <v>772</v>
      </c>
      <c r="C510" t="s">
        <v>1016</v>
      </c>
      <c r="D510" s="781">
        <v>2</v>
      </c>
      <c r="E510">
        <v>741020</v>
      </c>
      <c r="F510" t="s">
        <v>772</v>
      </c>
      <c r="J510"/>
    </row>
    <row r="511" spans="1:10" x14ac:dyDescent="0.25">
      <c r="A511" t="s">
        <v>1096</v>
      </c>
      <c r="B511" t="s">
        <v>772</v>
      </c>
      <c r="C511" t="s">
        <v>1016</v>
      </c>
      <c r="D511" s="781">
        <v>2</v>
      </c>
      <c r="E511">
        <v>741020</v>
      </c>
      <c r="F511" t="s">
        <v>772</v>
      </c>
      <c r="J511"/>
    </row>
    <row r="512" spans="1:10" x14ac:dyDescent="0.25">
      <c r="A512" t="s">
        <v>1096</v>
      </c>
      <c r="B512" t="s">
        <v>772</v>
      </c>
      <c r="C512" t="s">
        <v>1016</v>
      </c>
      <c r="D512" s="781">
        <v>3</v>
      </c>
      <c r="E512">
        <v>741020</v>
      </c>
      <c r="F512" t="s">
        <v>772</v>
      </c>
      <c r="J512"/>
    </row>
    <row r="513" spans="1:10" x14ac:dyDescent="0.25">
      <c r="A513" t="s">
        <v>1096</v>
      </c>
      <c r="B513" t="s">
        <v>772</v>
      </c>
      <c r="C513" t="s">
        <v>1016</v>
      </c>
      <c r="D513" s="781">
        <v>4</v>
      </c>
      <c r="E513">
        <v>741020</v>
      </c>
      <c r="F513" t="s">
        <v>772</v>
      </c>
      <c r="J513"/>
    </row>
    <row r="514" spans="1:10" x14ac:dyDescent="0.25">
      <c r="A514" t="s">
        <v>1096</v>
      </c>
      <c r="B514" t="s">
        <v>772</v>
      </c>
      <c r="C514" t="s">
        <v>1016</v>
      </c>
      <c r="D514" s="781">
        <v>1</v>
      </c>
      <c r="E514">
        <v>741020</v>
      </c>
      <c r="F514" t="s">
        <v>772</v>
      </c>
      <c r="J514"/>
    </row>
    <row r="515" spans="1:10" x14ac:dyDescent="0.25">
      <c r="A515" t="s">
        <v>1096</v>
      </c>
      <c r="B515" t="s">
        <v>772</v>
      </c>
      <c r="C515" t="s">
        <v>1016</v>
      </c>
      <c r="D515" s="781">
        <v>5</v>
      </c>
      <c r="E515">
        <v>741020</v>
      </c>
      <c r="F515" t="s">
        <v>772</v>
      </c>
      <c r="J515"/>
    </row>
    <row r="516" spans="1:10" x14ac:dyDescent="0.25">
      <c r="A516" t="s">
        <v>1096</v>
      </c>
      <c r="B516" t="s">
        <v>772</v>
      </c>
      <c r="C516" t="s">
        <v>1016</v>
      </c>
      <c r="D516" s="781">
        <v>2</v>
      </c>
      <c r="E516">
        <v>741020</v>
      </c>
      <c r="F516" t="s">
        <v>772</v>
      </c>
      <c r="J516"/>
    </row>
    <row r="517" spans="1:10" x14ac:dyDescent="0.25">
      <c r="A517" t="s">
        <v>1096</v>
      </c>
      <c r="B517" t="s">
        <v>772</v>
      </c>
      <c r="C517" t="s">
        <v>1016</v>
      </c>
      <c r="D517" s="781">
        <v>2</v>
      </c>
      <c r="E517">
        <v>741020</v>
      </c>
      <c r="F517" t="s">
        <v>772</v>
      </c>
      <c r="J517"/>
    </row>
    <row r="518" spans="1:10" x14ac:dyDescent="0.25">
      <c r="A518" t="s">
        <v>1096</v>
      </c>
      <c r="B518" t="s">
        <v>772</v>
      </c>
      <c r="C518" t="s">
        <v>1016</v>
      </c>
      <c r="D518" s="781">
        <v>1</v>
      </c>
      <c r="E518">
        <v>741020</v>
      </c>
      <c r="F518" t="s">
        <v>772</v>
      </c>
      <c r="J518"/>
    </row>
    <row r="519" spans="1:10" x14ac:dyDescent="0.25">
      <c r="A519" t="s">
        <v>1096</v>
      </c>
      <c r="B519" t="s">
        <v>772</v>
      </c>
      <c r="C519" t="s">
        <v>1016</v>
      </c>
      <c r="D519" s="781">
        <v>2</v>
      </c>
      <c r="E519">
        <v>741020</v>
      </c>
      <c r="F519" t="s">
        <v>772</v>
      </c>
      <c r="J519"/>
    </row>
    <row r="520" spans="1:10" x14ac:dyDescent="0.25">
      <c r="A520" t="s">
        <v>1096</v>
      </c>
      <c r="B520" t="s">
        <v>772</v>
      </c>
      <c r="C520" t="s">
        <v>1016</v>
      </c>
      <c r="D520" s="781">
        <v>2</v>
      </c>
      <c r="E520">
        <v>741020</v>
      </c>
      <c r="F520" t="s">
        <v>772</v>
      </c>
      <c r="J520"/>
    </row>
    <row r="521" spans="1:10" x14ac:dyDescent="0.25">
      <c r="A521" t="s">
        <v>1096</v>
      </c>
      <c r="B521" t="s">
        <v>772</v>
      </c>
      <c r="C521" t="s">
        <v>1016</v>
      </c>
      <c r="D521" s="781">
        <v>4</v>
      </c>
      <c r="E521">
        <v>741020</v>
      </c>
      <c r="F521" t="s">
        <v>772</v>
      </c>
      <c r="J521"/>
    </row>
    <row r="522" spans="1:10" x14ac:dyDescent="0.25">
      <c r="A522" t="s">
        <v>1096</v>
      </c>
      <c r="B522" t="s">
        <v>772</v>
      </c>
      <c r="C522" t="s">
        <v>1016</v>
      </c>
      <c r="D522" s="781">
        <v>6</v>
      </c>
      <c r="E522">
        <v>741020</v>
      </c>
      <c r="F522" t="s">
        <v>772</v>
      </c>
      <c r="J522"/>
    </row>
    <row r="523" spans="1:10" x14ac:dyDescent="0.25">
      <c r="A523" t="s">
        <v>1096</v>
      </c>
      <c r="B523" t="s">
        <v>772</v>
      </c>
      <c r="C523" t="s">
        <v>1016</v>
      </c>
      <c r="D523" s="781">
        <v>2</v>
      </c>
      <c r="E523">
        <v>741020</v>
      </c>
      <c r="F523" t="s">
        <v>772</v>
      </c>
      <c r="J523"/>
    </row>
    <row r="524" spans="1:10" x14ac:dyDescent="0.25">
      <c r="A524" t="s">
        <v>1096</v>
      </c>
      <c r="B524" t="s">
        <v>772</v>
      </c>
      <c r="C524" t="s">
        <v>1016</v>
      </c>
      <c r="D524" s="781">
        <v>1</v>
      </c>
      <c r="E524">
        <v>741020</v>
      </c>
      <c r="F524" t="s">
        <v>772</v>
      </c>
      <c r="J524"/>
    </row>
    <row r="525" spans="1:10" x14ac:dyDescent="0.25">
      <c r="A525" t="s">
        <v>1096</v>
      </c>
      <c r="B525" t="s">
        <v>772</v>
      </c>
      <c r="C525" t="s">
        <v>1016</v>
      </c>
      <c r="D525" s="781">
        <v>2</v>
      </c>
      <c r="E525">
        <v>741020</v>
      </c>
      <c r="F525" t="s">
        <v>772</v>
      </c>
      <c r="J525"/>
    </row>
    <row r="526" spans="1:10" x14ac:dyDescent="0.25">
      <c r="A526" t="s">
        <v>1096</v>
      </c>
      <c r="B526" t="s">
        <v>772</v>
      </c>
      <c r="C526" t="s">
        <v>1016</v>
      </c>
      <c r="D526" s="781">
        <v>1</v>
      </c>
      <c r="E526">
        <v>741020</v>
      </c>
      <c r="F526" t="s">
        <v>772</v>
      </c>
      <c r="J526"/>
    </row>
    <row r="527" spans="1:10" x14ac:dyDescent="0.25">
      <c r="A527" t="s">
        <v>1096</v>
      </c>
      <c r="B527" t="s">
        <v>772</v>
      </c>
      <c r="C527" t="s">
        <v>1016</v>
      </c>
      <c r="D527" s="781">
        <v>2</v>
      </c>
      <c r="E527">
        <v>741020</v>
      </c>
      <c r="F527" t="s">
        <v>772</v>
      </c>
      <c r="J527"/>
    </row>
    <row r="528" spans="1:10" x14ac:dyDescent="0.25">
      <c r="A528" t="s">
        <v>1096</v>
      </c>
      <c r="B528" t="s">
        <v>772</v>
      </c>
      <c r="C528" t="s">
        <v>1016</v>
      </c>
      <c r="D528" s="781">
        <v>1</v>
      </c>
      <c r="E528">
        <v>741020</v>
      </c>
      <c r="F528" t="s">
        <v>772</v>
      </c>
      <c r="J528"/>
    </row>
    <row r="529" spans="1:10" x14ac:dyDescent="0.25">
      <c r="A529" t="s">
        <v>1096</v>
      </c>
      <c r="B529" t="s">
        <v>772</v>
      </c>
      <c r="C529" t="s">
        <v>1016</v>
      </c>
      <c r="D529" s="781">
        <v>3</v>
      </c>
      <c r="E529">
        <v>741020</v>
      </c>
      <c r="F529" t="s">
        <v>772</v>
      </c>
      <c r="J529"/>
    </row>
    <row r="530" spans="1:10" x14ac:dyDescent="0.25">
      <c r="A530" t="s">
        <v>1096</v>
      </c>
      <c r="B530" t="s">
        <v>772</v>
      </c>
      <c r="C530" t="s">
        <v>1016</v>
      </c>
      <c r="D530" s="781">
        <v>1</v>
      </c>
      <c r="E530">
        <v>741020</v>
      </c>
      <c r="F530" t="s">
        <v>772</v>
      </c>
      <c r="J530"/>
    </row>
    <row r="531" spans="1:10" x14ac:dyDescent="0.25">
      <c r="A531" t="s">
        <v>1096</v>
      </c>
      <c r="B531" t="s">
        <v>772</v>
      </c>
      <c r="C531" t="s">
        <v>1016</v>
      </c>
      <c r="D531" s="781">
        <v>2</v>
      </c>
      <c r="E531">
        <v>741020</v>
      </c>
      <c r="F531" t="s">
        <v>772</v>
      </c>
      <c r="J531"/>
    </row>
    <row r="532" spans="1:10" x14ac:dyDescent="0.25">
      <c r="A532" t="s">
        <v>1096</v>
      </c>
      <c r="B532" t="s">
        <v>772</v>
      </c>
      <c r="C532" t="s">
        <v>1016</v>
      </c>
      <c r="D532" s="781">
        <v>1</v>
      </c>
      <c r="E532">
        <v>741020</v>
      </c>
      <c r="F532" t="s">
        <v>772</v>
      </c>
      <c r="J532"/>
    </row>
    <row r="533" spans="1:10" x14ac:dyDescent="0.25">
      <c r="A533" t="s">
        <v>1096</v>
      </c>
      <c r="B533" t="s">
        <v>772</v>
      </c>
      <c r="C533" t="s">
        <v>1016</v>
      </c>
      <c r="D533" s="781">
        <v>2</v>
      </c>
      <c r="E533">
        <v>741020</v>
      </c>
      <c r="F533" t="s">
        <v>772</v>
      </c>
      <c r="J533"/>
    </row>
    <row r="534" spans="1:10" x14ac:dyDescent="0.25">
      <c r="A534" t="s">
        <v>1096</v>
      </c>
      <c r="B534" t="s">
        <v>772</v>
      </c>
      <c r="C534" t="s">
        <v>1016</v>
      </c>
      <c r="D534" s="781">
        <v>1</v>
      </c>
      <c r="E534">
        <v>741020</v>
      </c>
      <c r="F534" t="s">
        <v>772</v>
      </c>
      <c r="J534"/>
    </row>
    <row r="535" spans="1:10" x14ac:dyDescent="0.25">
      <c r="A535" t="s">
        <v>1096</v>
      </c>
      <c r="B535" t="s">
        <v>772</v>
      </c>
      <c r="C535" t="s">
        <v>1016</v>
      </c>
      <c r="D535" s="781">
        <v>3</v>
      </c>
      <c r="E535">
        <v>741020</v>
      </c>
      <c r="F535" t="s">
        <v>772</v>
      </c>
      <c r="J535"/>
    </row>
    <row r="536" spans="1:10" x14ac:dyDescent="0.25">
      <c r="A536" t="s">
        <v>1096</v>
      </c>
      <c r="B536" t="s">
        <v>772</v>
      </c>
      <c r="C536" t="s">
        <v>1016</v>
      </c>
      <c r="D536" s="781">
        <v>2</v>
      </c>
      <c r="E536">
        <v>741020</v>
      </c>
      <c r="F536" t="s">
        <v>772</v>
      </c>
      <c r="J536"/>
    </row>
    <row r="537" spans="1:10" x14ac:dyDescent="0.25">
      <c r="A537" t="s">
        <v>1096</v>
      </c>
      <c r="B537" t="s">
        <v>772</v>
      </c>
      <c r="C537" t="s">
        <v>1016</v>
      </c>
      <c r="D537" s="781">
        <v>1</v>
      </c>
      <c r="E537">
        <v>741020</v>
      </c>
      <c r="F537" t="s">
        <v>772</v>
      </c>
      <c r="J537"/>
    </row>
    <row r="538" spans="1:10" x14ac:dyDescent="0.25">
      <c r="A538" t="s">
        <v>1096</v>
      </c>
      <c r="B538" t="s">
        <v>772</v>
      </c>
      <c r="C538" t="s">
        <v>1016</v>
      </c>
      <c r="D538" s="781">
        <v>2</v>
      </c>
      <c r="E538">
        <v>741020</v>
      </c>
      <c r="F538" t="s">
        <v>772</v>
      </c>
      <c r="J538"/>
    </row>
    <row r="539" spans="1:10" x14ac:dyDescent="0.25">
      <c r="A539" t="s">
        <v>1096</v>
      </c>
      <c r="B539" t="s">
        <v>772</v>
      </c>
      <c r="C539" t="s">
        <v>1016</v>
      </c>
      <c r="D539" s="781">
        <v>1</v>
      </c>
      <c r="E539">
        <v>741020</v>
      </c>
      <c r="F539" t="s">
        <v>772</v>
      </c>
      <c r="J539"/>
    </row>
    <row r="540" spans="1:10" x14ac:dyDescent="0.25">
      <c r="A540" t="s">
        <v>1096</v>
      </c>
      <c r="B540" t="s">
        <v>772</v>
      </c>
      <c r="C540" t="s">
        <v>1016</v>
      </c>
      <c r="D540" s="781">
        <v>1</v>
      </c>
      <c r="E540">
        <v>741020</v>
      </c>
      <c r="F540" t="s">
        <v>772</v>
      </c>
      <c r="J540"/>
    </row>
    <row r="541" spans="1:10" x14ac:dyDescent="0.25">
      <c r="A541" t="s">
        <v>1096</v>
      </c>
      <c r="B541" t="s">
        <v>772</v>
      </c>
      <c r="C541" t="s">
        <v>1016</v>
      </c>
      <c r="D541" s="781">
        <v>1</v>
      </c>
      <c r="E541">
        <v>741020</v>
      </c>
      <c r="F541" t="s">
        <v>772</v>
      </c>
      <c r="J541"/>
    </row>
    <row r="542" spans="1:10" x14ac:dyDescent="0.25">
      <c r="A542" t="s">
        <v>1096</v>
      </c>
      <c r="B542" t="s">
        <v>772</v>
      </c>
      <c r="C542" t="s">
        <v>1016</v>
      </c>
      <c r="D542" s="781">
        <v>2</v>
      </c>
      <c r="E542">
        <v>741020</v>
      </c>
      <c r="F542" t="s">
        <v>772</v>
      </c>
      <c r="J542"/>
    </row>
    <row r="543" spans="1:10" x14ac:dyDescent="0.25">
      <c r="A543" t="s">
        <v>1096</v>
      </c>
      <c r="B543" t="s">
        <v>772</v>
      </c>
      <c r="C543" t="s">
        <v>1016</v>
      </c>
      <c r="D543" s="781">
        <v>2</v>
      </c>
      <c r="E543">
        <v>741020</v>
      </c>
      <c r="F543" t="s">
        <v>772</v>
      </c>
      <c r="J543"/>
    </row>
    <row r="544" spans="1:10" x14ac:dyDescent="0.25">
      <c r="A544" t="s">
        <v>1096</v>
      </c>
      <c r="B544" t="s">
        <v>772</v>
      </c>
      <c r="C544" t="s">
        <v>1016</v>
      </c>
      <c r="D544" s="781">
        <v>1</v>
      </c>
      <c r="E544">
        <v>741020</v>
      </c>
      <c r="F544" t="s">
        <v>772</v>
      </c>
      <c r="J544"/>
    </row>
    <row r="545" spans="1:10" x14ac:dyDescent="0.25">
      <c r="A545" t="s">
        <v>1096</v>
      </c>
      <c r="B545" t="s">
        <v>772</v>
      </c>
      <c r="C545" t="s">
        <v>1016</v>
      </c>
      <c r="D545" s="781">
        <v>2</v>
      </c>
      <c r="E545">
        <v>741020</v>
      </c>
      <c r="F545" t="s">
        <v>772</v>
      </c>
      <c r="J545"/>
    </row>
    <row r="546" spans="1:10" x14ac:dyDescent="0.25">
      <c r="A546" t="s">
        <v>1096</v>
      </c>
      <c r="B546" t="s">
        <v>772</v>
      </c>
      <c r="C546" t="s">
        <v>1016</v>
      </c>
      <c r="D546" s="781">
        <v>1</v>
      </c>
      <c r="E546">
        <v>741020</v>
      </c>
      <c r="F546" t="s">
        <v>772</v>
      </c>
      <c r="J546"/>
    </row>
    <row r="547" spans="1:10" x14ac:dyDescent="0.25">
      <c r="A547" t="s">
        <v>1096</v>
      </c>
      <c r="B547" t="s">
        <v>772</v>
      </c>
      <c r="C547" t="s">
        <v>1016</v>
      </c>
      <c r="D547" s="781">
        <v>3</v>
      </c>
      <c r="E547">
        <v>741020</v>
      </c>
      <c r="F547" t="s">
        <v>772</v>
      </c>
      <c r="J547"/>
    </row>
    <row r="548" spans="1:10" x14ac:dyDescent="0.25">
      <c r="A548" t="s">
        <v>1096</v>
      </c>
      <c r="B548" t="s">
        <v>772</v>
      </c>
      <c r="C548" t="s">
        <v>1016</v>
      </c>
      <c r="D548" s="781">
        <v>2</v>
      </c>
      <c r="E548">
        <v>741020</v>
      </c>
      <c r="F548" t="s">
        <v>772</v>
      </c>
      <c r="J548"/>
    </row>
    <row r="549" spans="1:10" x14ac:dyDescent="0.25">
      <c r="A549" t="s">
        <v>1096</v>
      </c>
      <c r="B549" t="s">
        <v>772</v>
      </c>
      <c r="C549" t="s">
        <v>1016</v>
      </c>
      <c r="D549" s="781">
        <v>2</v>
      </c>
      <c r="E549">
        <v>741020</v>
      </c>
      <c r="F549" t="s">
        <v>772</v>
      </c>
      <c r="J549"/>
    </row>
    <row r="550" spans="1:10" x14ac:dyDescent="0.25">
      <c r="A550" t="s">
        <v>1096</v>
      </c>
      <c r="B550" t="s">
        <v>772</v>
      </c>
      <c r="C550" t="s">
        <v>1016</v>
      </c>
      <c r="D550" s="781">
        <v>2</v>
      </c>
      <c r="E550">
        <v>741020</v>
      </c>
      <c r="F550" t="s">
        <v>772</v>
      </c>
      <c r="J550"/>
    </row>
    <row r="551" spans="1:10" x14ac:dyDescent="0.25">
      <c r="A551" t="s">
        <v>1096</v>
      </c>
      <c r="B551" t="s">
        <v>772</v>
      </c>
      <c r="C551" t="s">
        <v>1016</v>
      </c>
      <c r="D551" s="781">
        <v>0.83333333333333337</v>
      </c>
      <c r="E551">
        <v>741020</v>
      </c>
      <c r="F551" t="s">
        <v>772</v>
      </c>
      <c r="J551"/>
    </row>
    <row r="552" spans="1:10" x14ac:dyDescent="0.25">
      <c r="A552" t="s">
        <v>1096</v>
      </c>
      <c r="B552" t="s">
        <v>772</v>
      </c>
      <c r="C552" t="s">
        <v>1016</v>
      </c>
      <c r="D552" s="781">
        <v>2</v>
      </c>
      <c r="E552">
        <v>741020</v>
      </c>
      <c r="F552" t="s">
        <v>772</v>
      </c>
      <c r="J552"/>
    </row>
    <row r="553" spans="1:10" x14ac:dyDescent="0.25">
      <c r="A553" t="s">
        <v>1096</v>
      </c>
      <c r="B553" t="s">
        <v>772</v>
      </c>
      <c r="C553" t="s">
        <v>1016</v>
      </c>
      <c r="D553" s="781">
        <v>1</v>
      </c>
      <c r="E553">
        <v>741020</v>
      </c>
      <c r="F553" t="s">
        <v>772</v>
      </c>
      <c r="J553"/>
    </row>
    <row r="554" spans="1:10" x14ac:dyDescent="0.25">
      <c r="A554" t="s">
        <v>1096</v>
      </c>
      <c r="B554" t="s">
        <v>772</v>
      </c>
      <c r="C554" t="s">
        <v>1016</v>
      </c>
      <c r="D554" s="781">
        <v>2</v>
      </c>
      <c r="E554">
        <v>741020</v>
      </c>
      <c r="F554" t="s">
        <v>772</v>
      </c>
      <c r="J554"/>
    </row>
    <row r="555" spans="1:10" x14ac:dyDescent="0.25">
      <c r="A555" t="s">
        <v>1096</v>
      </c>
      <c r="B555" t="s">
        <v>772</v>
      </c>
      <c r="C555" t="s">
        <v>1016</v>
      </c>
      <c r="D555" s="781">
        <v>1</v>
      </c>
      <c r="E555">
        <v>741020</v>
      </c>
      <c r="F555" t="s">
        <v>772</v>
      </c>
      <c r="J555"/>
    </row>
    <row r="556" spans="1:10" x14ac:dyDescent="0.25">
      <c r="A556" t="s">
        <v>1096</v>
      </c>
      <c r="B556" t="s">
        <v>772</v>
      </c>
      <c r="C556" t="s">
        <v>1016</v>
      </c>
      <c r="D556" s="781">
        <v>1</v>
      </c>
      <c r="E556">
        <v>741020</v>
      </c>
      <c r="F556" t="s">
        <v>772</v>
      </c>
      <c r="J556"/>
    </row>
    <row r="557" spans="1:10" x14ac:dyDescent="0.25">
      <c r="A557" t="s">
        <v>1096</v>
      </c>
      <c r="B557" t="s">
        <v>772</v>
      </c>
      <c r="C557" t="s">
        <v>1016</v>
      </c>
      <c r="D557" s="781">
        <v>3</v>
      </c>
      <c r="E557">
        <v>741020</v>
      </c>
      <c r="F557" t="s">
        <v>772</v>
      </c>
      <c r="J557"/>
    </row>
    <row r="558" spans="1:10" x14ac:dyDescent="0.25">
      <c r="A558" t="s">
        <v>1096</v>
      </c>
      <c r="B558" t="s">
        <v>772</v>
      </c>
      <c r="C558" t="s">
        <v>1016</v>
      </c>
      <c r="D558" s="781">
        <v>2</v>
      </c>
      <c r="E558">
        <v>741020</v>
      </c>
      <c r="F558" t="s">
        <v>772</v>
      </c>
      <c r="J558"/>
    </row>
    <row r="559" spans="1:10" x14ac:dyDescent="0.25">
      <c r="A559" t="s">
        <v>1096</v>
      </c>
      <c r="B559" t="s">
        <v>772</v>
      </c>
      <c r="C559" t="s">
        <v>1016</v>
      </c>
      <c r="D559" s="781">
        <v>2</v>
      </c>
      <c r="E559">
        <v>741020</v>
      </c>
      <c r="F559" t="s">
        <v>772</v>
      </c>
      <c r="J559"/>
    </row>
    <row r="560" spans="1:10" x14ac:dyDescent="0.25">
      <c r="A560" t="s">
        <v>1096</v>
      </c>
      <c r="B560" t="s">
        <v>772</v>
      </c>
      <c r="C560" t="s">
        <v>1016</v>
      </c>
      <c r="D560" s="781">
        <v>1</v>
      </c>
      <c r="E560">
        <v>741020</v>
      </c>
      <c r="F560" t="s">
        <v>772</v>
      </c>
      <c r="J560"/>
    </row>
    <row r="561" spans="1:10" x14ac:dyDescent="0.25">
      <c r="A561" t="s">
        <v>1096</v>
      </c>
      <c r="B561" t="s">
        <v>772</v>
      </c>
      <c r="C561" t="s">
        <v>1016</v>
      </c>
      <c r="D561" s="781">
        <v>2</v>
      </c>
      <c r="E561">
        <v>741020</v>
      </c>
      <c r="F561" t="s">
        <v>772</v>
      </c>
      <c r="J561"/>
    </row>
    <row r="562" spans="1:10" x14ac:dyDescent="0.25">
      <c r="A562" t="s">
        <v>1096</v>
      </c>
      <c r="B562" t="s">
        <v>772</v>
      </c>
      <c r="C562" t="s">
        <v>1016</v>
      </c>
      <c r="D562" s="781">
        <v>1</v>
      </c>
      <c r="E562">
        <v>741020</v>
      </c>
      <c r="F562" t="s">
        <v>772</v>
      </c>
      <c r="J562"/>
    </row>
    <row r="563" spans="1:10" x14ac:dyDescent="0.25">
      <c r="A563" t="s">
        <v>1096</v>
      </c>
      <c r="B563" t="s">
        <v>772</v>
      </c>
      <c r="C563" t="s">
        <v>1016</v>
      </c>
      <c r="D563" s="781">
        <v>2</v>
      </c>
      <c r="E563">
        <v>741020</v>
      </c>
      <c r="F563" t="s">
        <v>772</v>
      </c>
      <c r="J563"/>
    </row>
    <row r="564" spans="1:10" x14ac:dyDescent="0.25">
      <c r="A564" t="s">
        <v>1096</v>
      </c>
      <c r="B564" t="s">
        <v>772</v>
      </c>
      <c r="C564" t="s">
        <v>1016</v>
      </c>
      <c r="D564" s="781">
        <v>1</v>
      </c>
      <c r="E564">
        <v>741020</v>
      </c>
      <c r="F564" t="s">
        <v>772</v>
      </c>
      <c r="J564"/>
    </row>
    <row r="565" spans="1:10" x14ac:dyDescent="0.25">
      <c r="A565" t="s">
        <v>1096</v>
      </c>
      <c r="B565" t="s">
        <v>772</v>
      </c>
      <c r="C565" t="s">
        <v>1016</v>
      </c>
      <c r="D565" s="781">
        <v>2</v>
      </c>
      <c r="E565">
        <v>741020</v>
      </c>
      <c r="F565" t="s">
        <v>772</v>
      </c>
      <c r="J565"/>
    </row>
    <row r="566" spans="1:10" x14ac:dyDescent="0.25">
      <c r="A566" t="s">
        <v>1096</v>
      </c>
      <c r="B566" t="s">
        <v>772</v>
      </c>
      <c r="C566" t="s">
        <v>1016</v>
      </c>
      <c r="D566" s="781">
        <v>1</v>
      </c>
      <c r="E566">
        <v>741020</v>
      </c>
      <c r="F566" t="s">
        <v>772</v>
      </c>
      <c r="J566"/>
    </row>
    <row r="567" spans="1:10" x14ac:dyDescent="0.25">
      <c r="A567" t="s">
        <v>1096</v>
      </c>
      <c r="B567" t="s">
        <v>772</v>
      </c>
      <c r="C567" t="s">
        <v>1016</v>
      </c>
      <c r="D567" s="781">
        <v>1</v>
      </c>
      <c r="E567">
        <v>741020</v>
      </c>
      <c r="F567" t="s">
        <v>772</v>
      </c>
      <c r="J567"/>
    </row>
    <row r="568" spans="1:10" x14ac:dyDescent="0.25">
      <c r="A568" t="s">
        <v>1096</v>
      </c>
      <c r="B568" t="s">
        <v>772</v>
      </c>
      <c r="C568" t="s">
        <v>1016</v>
      </c>
      <c r="D568" s="781">
        <v>1</v>
      </c>
      <c r="E568">
        <v>741020</v>
      </c>
      <c r="F568" t="s">
        <v>772</v>
      </c>
      <c r="J568"/>
    </row>
    <row r="569" spans="1:10" x14ac:dyDescent="0.25">
      <c r="A569" t="s">
        <v>1096</v>
      </c>
      <c r="B569" t="s">
        <v>772</v>
      </c>
      <c r="C569" t="s">
        <v>1016</v>
      </c>
      <c r="D569" s="781">
        <v>-1</v>
      </c>
      <c r="E569">
        <v>741020</v>
      </c>
      <c r="F569" t="s">
        <v>772</v>
      </c>
      <c r="J569"/>
    </row>
    <row r="570" spans="1:10" x14ac:dyDescent="0.25">
      <c r="A570" t="s">
        <v>1096</v>
      </c>
      <c r="B570" t="s">
        <v>772</v>
      </c>
      <c r="C570" t="s">
        <v>1016</v>
      </c>
      <c r="D570" s="781">
        <v>1</v>
      </c>
      <c r="E570">
        <v>741020</v>
      </c>
      <c r="F570" t="s">
        <v>772</v>
      </c>
      <c r="J570"/>
    </row>
    <row r="571" spans="1:10" x14ac:dyDescent="0.25">
      <c r="A571" t="s">
        <v>1096</v>
      </c>
      <c r="B571" t="s">
        <v>772</v>
      </c>
      <c r="C571" t="s">
        <v>1016</v>
      </c>
      <c r="D571" s="781">
        <v>2</v>
      </c>
      <c r="E571">
        <v>741020</v>
      </c>
      <c r="F571" t="s">
        <v>772</v>
      </c>
      <c r="J571"/>
    </row>
    <row r="572" spans="1:10" x14ac:dyDescent="0.25">
      <c r="A572" t="s">
        <v>1096</v>
      </c>
      <c r="B572" t="s">
        <v>772</v>
      </c>
      <c r="C572" t="s">
        <v>1016</v>
      </c>
      <c r="D572" s="781">
        <v>1</v>
      </c>
      <c r="E572">
        <v>741020</v>
      </c>
      <c r="F572" t="s">
        <v>772</v>
      </c>
      <c r="J572"/>
    </row>
    <row r="573" spans="1:10" x14ac:dyDescent="0.25">
      <c r="A573" t="s">
        <v>1096</v>
      </c>
      <c r="B573" t="s">
        <v>772</v>
      </c>
      <c r="C573" t="s">
        <v>1016</v>
      </c>
      <c r="D573" s="781">
        <v>1</v>
      </c>
      <c r="E573">
        <v>741020</v>
      </c>
      <c r="F573" t="s">
        <v>772</v>
      </c>
      <c r="J573"/>
    </row>
    <row r="574" spans="1:10" x14ac:dyDescent="0.25">
      <c r="A574" t="s">
        <v>1096</v>
      </c>
      <c r="B574" t="s">
        <v>772</v>
      </c>
      <c r="C574" t="s">
        <v>1016</v>
      </c>
      <c r="D574" s="781">
        <v>1</v>
      </c>
      <c r="E574">
        <v>741020</v>
      </c>
      <c r="F574" t="s">
        <v>772</v>
      </c>
      <c r="J574"/>
    </row>
    <row r="575" spans="1:10" x14ac:dyDescent="0.25">
      <c r="A575" t="s">
        <v>1096</v>
      </c>
      <c r="B575" t="s">
        <v>772</v>
      </c>
      <c r="C575" t="s">
        <v>1016</v>
      </c>
      <c r="D575" s="781">
        <v>3</v>
      </c>
      <c r="E575">
        <v>741020</v>
      </c>
      <c r="F575" t="s">
        <v>772</v>
      </c>
      <c r="J575"/>
    </row>
    <row r="576" spans="1:10" x14ac:dyDescent="0.25">
      <c r="A576" t="s">
        <v>1096</v>
      </c>
      <c r="B576" t="s">
        <v>772</v>
      </c>
      <c r="C576" t="s">
        <v>1016</v>
      </c>
      <c r="D576" s="781">
        <v>2</v>
      </c>
      <c r="E576">
        <v>741020</v>
      </c>
      <c r="F576" t="s">
        <v>772</v>
      </c>
      <c r="J576"/>
    </row>
    <row r="577" spans="1:10" x14ac:dyDescent="0.25">
      <c r="A577" t="s">
        <v>1096</v>
      </c>
      <c r="B577" t="s">
        <v>772</v>
      </c>
      <c r="C577" t="s">
        <v>1016</v>
      </c>
      <c r="D577" s="781">
        <v>1</v>
      </c>
      <c r="E577">
        <v>741020</v>
      </c>
      <c r="F577" t="s">
        <v>772</v>
      </c>
      <c r="J577"/>
    </row>
    <row r="578" spans="1:10" x14ac:dyDescent="0.25">
      <c r="A578" t="s">
        <v>1096</v>
      </c>
      <c r="B578" t="s">
        <v>772</v>
      </c>
      <c r="C578" t="s">
        <v>1016</v>
      </c>
      <c r="D578" s="781">
        <v>2</v>
      </c>
      <c r="E578">
        <v>741020</v>
      </c>
      <c r="F578" t="s">
        <v>772</v>
      </c>
      <c r="J578"/>
    </row>
    <row r="579" spans="1:10" x14ac:dyDescent="0.25">
      <c r="A579" t="s">
        <v>1096</v>
      </c>
      <c r="B579" t="s">
        <v>772</v>
      </c>
      <c r="C579" t="s">
        <v>1016</v>
      </c>
      <c r="D579" s="781">
        <v>2</v>
      </c>
      <c r="E579">
        <v>741020</v>
      </c>
      <c r="F579" t="s">
        <v>772</v>
      </c>
      <c r="J579"/>
    </row>
    <row r="580" spans="1:10" x14ac:dyDescent="0.25">
      <c r="A580" t="s">
        <v>1096</v>
      </c>
      <c r="B580" t="s">
        <v>772</v>
      </c>
      <c r="C580" t="s">
        <v>1016</v>
      </c>
      <c r="D580" s="781">
        <v>2</v>
      </c>
      <c r="E580">
        <v>741020</v>
      </c>
      <c r="F580" t="s">
        <v>772</v>
      </c>
      <c r="J580"/>
    </row>
    <row r="581" spans="1:10" x14ac:dyDescent="0.25">
      <c r="A581" t="s">
        <v>1096</v>
      </c>
      <c r="B581" t="s">
        <v>772</v>
      </c>
      <c r="C581" t="s">
        <v>1016</v>
      </c>
      <c r="D581" s="781">
        <v>1</v>
      </c>
      <c r="E581">
        <v>741020</v>
      </c>
      <c r="F581" t="s">
        <v>772</v>
      </c>
      <c r="J581"/>
    </row>
    <row r="582" spans="1:10" x14ac:dyDescent="0.25">
      <c r="A582" t="s">
        <v>1096</v>
      </c>
      <c r="B582" t="s">
        <v>772</v>
      </c>
      <c r="C582" t="s">
        <v>1016</v>
      </c>
      <c r="D582" s="781">
        <v>2</v>
      </c>
      <c r="E582">
        <v>741020</v>
      </c>
      <c r="F582" t="s">
        <v>772</v>
      </c>
      <c r="J582"/>
    </row>
    <row r="583" spans="1:10" x14ac:dyDescent="0.25">
      <c r="A583" t="s">
        <v>1096</v>
      </c>
      <c r="B583" t="s">
        <v>772</v>
      </c>
      <c r="C583" t="s">
        <v>1016</v>
      </c>
      <c r="D583" s="781">
        <v>1</v>
      </c>
      <c r="E583">
        <v>741020</v>
      </c>
      <c r="F583" t="s">
        <v>772</v>
      </c>
      <c r="J583"/>
    </row>
    <row r="584" spans="1:10" x14ac:dyDescent="0.25">
      <c r="A584" t="s">
        <v>1096</v>
      </c>
      <c r="B584" t="s">
        <v>772</v>
      </c>
      <c r="C584" t="s">
        <v>1016</v>
      </c>
      <c r="D584" s="781">
        <v>2</v>
      </c>
      <c r="E584">
        <v>741020</v>
      </c>
      <c r="F584" t="s">
        <v>772</v>
      </c>
      <c r="J584"/>
    </row>
    <row r="585" spans="1:10" x14ac:dyDescent="0.25">
      <c r="A585" t="s">
        <v>1096</v>
      </c>
      <c r="B585" t="s">
        <v>772</v>
      </c>
      <c r="C585" t="s">
        <v>1016</v>
      </c>
      <c r="D585" s="781">
        <v>1</v>
      </c>
      <c r="E585">
        <v>741020</v>
      </c>
      <c r="F585" t="s">
        <v>772</v>
      </c>
      <c r="J585"/>
    </row>
    <row r="586" spans="1:10" x14ac:dyDescent="0.25">
      <c r="A586" t="s">
        <v>1096</v>
      </c>
      <c r="B586" t="s">
        <v>772</v>
      </c>
      <c r="C586" t="s">
        <v>1016</v>
      </c>
      <c r="D586" s="781">
        <v>1</v>
      </c>
      <c r="E586">
        <v>741020</v>
      </c>
      <c r="F586" t="s">
        <v>772</v>
      </c>
      <c r="J586"/>
    </row>
    <row r="587" spans="1:10" x14ac:dyDescent="0.25">
      <c r="A587" t="s">
        <v>1096</v>
      </c>
      <c r="B587" t="s">
        <v>772</v>
      </c>
      <c r="C587" t="s">
        <v>1016</v>
      </c>
      <c r="D587" s="781">
        <v>2</v>
      </c>
      <c r="E587">
        <v>741020</v>
      </c>
      <c r="F587" t="s">
        <v>772</v>
      </c>
      <c r="J587"/>
    </row>
    <row r="588" spans="1:10" x14ac:dyDescent="0.25">
      <c r="A588" t="s">
        <v>1096</v>
      </c>
      <c r="B588" t="s">
        <v>772</v>
      </c>
      <c r="C588" t="s">
        <v>1016</v>
      </c>
      <c r="D588" s="781">
        <v>2</v>
      </c>
      <c r="E588">
        <v>741020</v>
      </c>
      <c r="F588" t="s">
        <v>772</v>
      </c>
      <c r="J588"/>
    </row>
    <row r="589" spans="1:10" x14ac:dyDescent="0.25">
      <c r="A589" t="s">
        <v>1096</v>
      </c>
      <c r="B589" t="s">
        <v>772</v>
      </c>
      <c r="C589" t="s">
        <v>1016</v>
      </c>
      <c r="D589" s="781">
        <v>2</v>
      </c>
      <c r="E589">
        <v>741020</v>
      </c>
      <c r="F589" t="s">
        <v>772</v>
      </c>
      <c r="J589"/>
    </row>
    <row r="590" spans="1:10" x14ac:dyDescent="0.25">
      <c r="A590" t="s">
        <v>1096</v>
      </c>
      <c r="B590" t="s">
        <v>772</v>
      </c>
      <c r="C590" t="s">
        <v>1016</v>
      </c>
      <c r="D590" s="781">
        <v>1</v>
      </c>
      <c r="E590">
        <v>741020</v>
      </c>
      <c r="F590" t="s">
        <v>772</v>
      </c>
      <c r="J590"/>
    </row>
    <row r="591" spans="1:10" x14ac:dyDescent="0.25">
      <c r="A591" t="s">
        <v>1096</v>
      </c>
      <c r="B591" t="s">
        <v>772</v>
      </c>
      <c r="C591" t="s">
        <v>1016</v>
      </c>
      <c r="D591" s="781">
        <v>1</v>
      </c>
      <c r="E591">
        <v>741020</v>
      </c>
      <c r="F591" t="s">
        <v>772</v>
      </c>
      <c r="J591"/>
    </row>
    <row r="592" spans="1:10" x14ac:dyDescent="0.25">
      <c r="A592" t="s">
        <v>1096</v>
      </c>
      <c r="B592" t="s">
        <v>772</v>
      </c>
      <c r="C592" t="s">
        <v>1016</v>
      </c>
      <c r="D592" s="781">
        <v>2</v>
      </c>
      <c r="E592">
        <v>741020</v>
      </c>
      <c r="F592" t="s">
        <v>772</v>
      </c>
      <c r="J592"/>
    </row>
    <row r="593" spans="1:10" x14ac:dyDescent="0.25">
      <c r="A593" t="s">
        <v>1096</v>
      </c>
      <c r="B593" t="s">
        <v>772</v>
      </c>
      <c r="C593" t="s">
        <v>1016</v>
      </c>
      <c r="D593" s="781">
        <v>2</v>
      </c>
      <c r="E593">
        <v>741020</v>
      </c>
      <c r="F593" t="s">
        <v>772</v>
      </c>
      <c r="J593"/>
    </row>
    <row r="594" spans="1:10" x14ac:dyDescent="0.25">
      <c r="A594" t="s">
        <v>1096</v>
      </c>
      <c r="B594" t="s">
        <v>772</v>
      </c>
      <c r="C594" t="s">
        <v>1016</v>
      </c>
      <c r="D594" s="781">
        <v>1</v>
      </c>
      <c r="E594">
        <v>741020</v>
      </c>
      <c r="F594" t="s">
        <v>772</v>
      </c>
      <c r="J594"/>
    </row>
    <row r="595" spans="1:10" x14ac:dyDescent="0.25">
      <c r="A595" t="s">
        <v>1096</v>
      </c>
      <c r="B595" t="s">
        <v>772</v>
      </c>
      <c r="C595" t="s">
        <v>1016</v>
      </c>
      <c r="D595" s="781">
        <v>1</v>
      </c>
      <c r="E595">
        <v>741020</v>
      </c>
      <c r="F595" t="s">
        <v>772</v>
      </c>
      <c r="J595"/>
    </row>
    <row r="596" spans="1:10" x14ac:dyDescent="0.25">
      <c r="A596" t="s">
        <v>1096</v>
      </c>
      <c r="B596" t="s">
        <v>772</v>
      </c>
      <c r="C596" t="s">
        <v>1016</v>
      </c>
      <c r="D596" s="781">
        <v>2</v>
      </c>
      <c r="E596">
        <v>741020</v>
      </c>
      <c r="F596" t="s">
        <v>772</v>
      </c>
      <c r="J596"/>
    </row>
    <row r="597" spans="1:10" x14ac:dyDescent="0.25">
      <c r="A597" t="s">
        <v>1096</v>
      </c>
      <c r="B597" t="s">
        <v>772</v>
      </c>
      <c r="C597" t="s">
        <v>1016</v>
      </c>
      <c r="D597" s="781">
        <v>2</v>
      </c>
      <c r="E597">
        <v>741020</v>
      </c>
      <c r="F597" t="s">
        <v>772</v>
      </c>
      <c r="J597"/>
    </row>
    <row r="598" spans="1:10" x14ac:dyDescent="0.25">
      <c r="A598" t="s">
        <v>1096</v>
      </c>
      <c r="B598" t="s">
        <v>772</v>
      </c>
      <c r="C598" t="s">
        <v>1016</v>
      </c>
      <c r="D598" s="781">
        <v>1</v>
      </c>
      <c r="E598">
        <v>741020</v>
      </c>
      <c r="F598" t="s">
        <v>772</v>
      </c>
      <c r="J598"/>
    </row>
    <row r="599" spans="1:10" x14ac:dyDescent="0.25">
      <c r="A599" t="s">
        <v>1096</v>
      </c>
      <c r="B599" t="s">
        <v>772</v>
      </c>
      <c r="C599" t="s">
        <v>1016</v>
      </c>
      <c r="D599" s="781">
        <v>2</v>
      </c>
      <c r="E599">
        <v>741020</v>
      </c>
      <c r="F599" t="s">
        <v>772</v>
      </c>
      <c r="J599"/>
    </row>
    <row r="600" spans="1:10" x14ac:dyDescent="0.25">
      <c r="A600" t="s">
        <v>1096</v>
      </c>
      <c r="B600" t="s">
        <v>772</v>
      </c>
      <c r="C600" t="s">
        <v>1016</v>
      </c>
      <c r="D600" s="781">
        <v>1</v>
      </c>
      <c r="E600">
        <v>741020</v>
      </c>
      <c r="F600" t="s">
        <v>772</v>
      </c>
      <c r="J600"/>
    </row>
    <row r="601" spans="1:10" x14ac:dyDescent="0.25">
      <c r="A601" t="s">
        <v>1096</v>
      </c>
      <c r="B601" t="s">
        <v>772</v>
      </c>
      <c r="C601" t="s">
        <v>1016</v>
      </c>
      <c r="D601" s="781">
        <v>1</v>
      </c>
      <c r="E601">
        <v>741020</v>
      </c>
      <c r="F601" t="s">
        <v>772</v>
      </c>
      <c r="J601"/>
    </row>
    <row r="602" spans="1:10" x14ac:dyDescent="0.25">
      <c r="A602" t="s">
        <v>1096</v>
      </c>
      <c r="B602" t="s">
        <v>772</v>
      </c>
      <c r="C602" t="s">
        <v>1016</v>
      </c>
      <c r="D602" s="781">
        <v>1</v>
      </c>
      <c r="E602">
        <v>741020</v>
      </c>
      <c r="F602" t="s">
        <v>772</v>
      </c>
      <c r="J602"/>
    </row>
    <row r="603" spans="1:10" x14ac:dyDescent="0.25">
      <c r="A603" t="s">
        <v>1096</v>
      </c>
      <c r="B603" t="s">
        <v>772</v>
      </c>
      <c r="C603" t="s">
        <v>1016</v>
      </c>
      <c r="D603" s="781">
        <v>1</v>
      </c>
      <c r="E603">
        <v>741020</v>
      </c>
      <c r="F603" t="s">
        <v>772</v>
      </c>
      <c r="J603"/>
    </row>
    <row r="604" spans="1:10" x14ac:dyDescent="0.25">
      <c r="A604" t="s">
        <v>1096</v>
      </c>
      <c r="B604" t="s">
        <v>772</v>
      </c>
      <c r="C604" t="s">
        <v>1016</v>
      </c>
      <c r="D604" s="781">
        <v>2</v>
      </c>
      <c r="E604">
        <v>741020</v>
      </c>
      <c r="F604" t="s">
        <v>772</v>
      </c>
      <c r="J604"/>
    </row>
    <row r="605" spans="1:10" x14ac:dyDescent="0.25">
      <c r="A605" t="s">
        <v>1096</v>
      </c>
      <c r="B605" t="s">
        <v>772</v>
      </c>
      <c r="C605" t="s">
        <v>1016</v>
      </c>
      <c r="D605" s="781">
        <v>1</v>
      </c>
      <c r="E605">
        <v>741020</v>
      </c>
      <c r="F605" t="s">
        <v>772</v>
      </c>
      <c r="J605"/>
    </row>
    <row r="606" spans="1:10" x14ac:dyDescent="0.25">
      <c r="A606" t="s">
        <v>1096</v>
      </c>
      <c r="B606" t="s">
        <v>772</v>
      </c>
      <c r="C606" t="s">
        <v>1016</v>
      </c>
      <c r="D606" s="781">
        <v>2</v>
      </c>
      <c r="E606">
        <v>741020</v>
      </c>
      <c r="F606" t="s">
        <v>772</v>
      </c>
      <c r="J606"/>
    </row>
    <row r="607" spans="1:10" x14ac:dyDescent="0.25">
      <c r="A607" t="s">
        <v>1096</v>
      </c>
      <c r="B607" t="s">
        <v>772</v>
      </c>
      <c r="C607" t="s">
        <v>1016</v>
      </c>
      <c r="D607" s="781">
        <v>2</v>
      </c>
      <c r="E607">
        <v>741020</v>
      </c>
      <c r="F607" t="s">
        <v>772</v>
      </c>
      <c r="J607"/>
    </row>
    <row r="608" spans="1:10" x14ac:dyDescent="0.25">
      <c r="A608" t="s">
        <v>1096</v>
      </c>
      <c r="B608" t="s">
        <v>772</v>
      </c>
      <c r="C608" t="s">
        <v>1016</v>
      </c>
      <c r="D608" s="781">
        <v>1</v>
      </c>
      <c r="E608">
        <v>741020</v>
      </c>
      <c r="F608" t="s">
        <v>772</v>
      </c>
      <c r="J608"/>
    </row>
    <row r="609" spans="1:10" x14ac:dyDescent="0.25">
      <c r="A609" t="s">
        <v>1096</v>
      </c>
      <c r="B609" t="s">
        <v>772</v>
      </c>
      <c r="C609" t="s">
        <v>1016</v>
      </c>
      <c r="D609" s="781">
        <v>2</v>
      </c>
      <c r="E609">
        <v>741020</v>
      </c>
      <c r="F609" t="s">
        <v>772</v>
      </c>
      <c r="J609"/>
    </row>
    <row r="610" spans="1:10" x14ac:dyDescent="0.25">
      <c r="A610" t="s">
        <v>1096</v>
      </c>
      <c r="B610" t="s">
        <v>772</v>
      </c>
      <c r="C610" t="s">
        <v>1016</v>
      </c>
      <c r="D610" s="781">
        <v>1</v>
      </c>
      <c r="E610">
        <v>741020</v>
      </c>
      <c r="F610" t="s">
        <v>772</v>
      </c>
      <c r="J610"/>
    </row>
    <row r="611" spans="1:10" x14ac:dyDescent="0.25">
      <c r="A611" t="s">
        <v>1096</v>
      </c>
      <c r="B611" t="s">
        <v>772</v>
      </c>
      <c r="C611" t="s">
        <v>1016</v>
      </c>
      <c r="D611" s="781">
        <v>1</v>
      </c>
      <c r="E611">
        <v>741020</v>
      </c>
      <c r="F611" t="s">
        <v>772</v>
      </c>
      <c r="J611"/>
    </row>
    <row r="612" spans="1:10" x14ac:dyDescent="0.25">
      <c r="A612" t="s">
        <v>1096</v>
      </c>
      <c r="B612" t="s">
        <v>772</v>
      </c>
      <c r="C612" t="s">
        <v>1016</v>
      </c>
      <c r="D612" s="781">
        <v>1</v>
      </c>
      <c r="E612">
        <v>741020</v>
      </c>
      <c r="F612" t="s">
        <v>772</v>
      </c>
      <c r="J612"/>
    </row>
    <row r="613" spans="1:10" x14ac:dyDescent="0.25">
      <c r="A613" t="s">
        <v>1096</v>
      </c>
      <c r="B613" t="s">
        <v>772</v>
      </c>
      <c r="C613" t="s">
        <v>1016</v>
      </c>
      <c r="D613" s="781">
        <v>1</v>
      </c>
      <c r="E613">
        <v>741020</v>
      </c>
      <c r="F613" t="s">
        <v>772</v>
      </c>
      <c r="J613"/>
    </row>
    <row r="614" spans="1:10" x14ac:dyDescent="0.25">
      <c r="A614" t="s">
        <v>1096</v>
      </c>
      <c r="B614" t="s">
        <v>772</v>
      </c>
      <c r="C614" t="s">
        <v>1016</v>
      </c>
      <c r="D614" s="781">
        <v>2</v>
      </c>
      <c r="E614">
        <v>741020</v>
      </c>
      <c r="F614" t="s">
        <v>772</v>
      </c>
      <c r="J614"/>
    </row>
    <row r="615" spans="1:10" x14ac:dyDescent="0.25">
      <c r="A615" t="s">
        <v>1096</v>
      </c>
      <c r="B615" t="s">
        <v>772</v>
      </c>
      <c r="C615" t="s">
        <v>1016</v>
      </c>
      <c r="D615" s="781">
        <v>1</v>
      </c>
      <c r="E615">
        <v>741020</v>
      </c>
      <c r="F615" t="s">
        <v>772</v>
      </c>
      <c r="J615"/>
    </row>
    <row r="616" spans="1:10" x14ac:dyDescent="0.25">
      <c r="A616" t="s">
        <v>1096</v>
      </c>
      <c r="B616" t="s">
        <v>772</v>
      </c>
      <c r="C616" t="s">
        <v>1016</v>
      </c>
      <c r="D616" s="781">
        <v>1</v>
      </c>
      <c r="E616">
        <v>741020</v>
      </c>
      <c r="F616" t="s">
        <v>772</v>
      </c>
      <c r="J616"/>
    </row>
    <row r="617" spans="1:10" x14ac:dyDescent="0.25">
      <c r="A617" t="s">
        <v>1096</v>
      </c>
      <c r="B617" t="s">
        <v>772</v>
      </c>
      <c r="C617" t="s">
        <v>1016</v>
      </c>
      <c r="D617" s="781">
        <v>1</v>
      </c>
      <c r="E617">
        <v>741020</v>
      </c>
      <c r="F617" t="s">
        <v>772</v>
      </c>
      <c r="J617"/>
    </row>
    <row r="618" spans="1:10" x14ac:dyDescent="0.25">
      <c r="A618" t="s">
        <v>1096</v>
      </c>
      <c r="B618" t="s">
        <v>772</v>
      </c>
      <c r="C618" t="s">
        <v>1016</v>
      </c>
      <c r="D618" s="781">
        <v>1</v>
      </c>
      <c r="E618">
        <v>741020</v>
      </c>
      <c r="F618" t="s">
        <v>772</v>
      </c>
      <c r="J618"/>
    </row>
    <row r="619" spans="1:10" x14ac:dyDescent="0.25">
      <c r="A619" t="s">
        <v>1096</v>
      </c>
      <c r="B619" t="s">
        <v>772</v>
      </c>
      <c r="C619" t="s">
        <v>1016</v>
      </c>
      <c r="D619" s="781">
        <v>1</v>
      </c>
      <c r="E619">
        <v>741020</v>
      </c>
      <c r="F619" t="s">
        <v>772</v>
      </c>
      <c r="J619"/>
    </row>
    <row r="620" spans="1:10" x14ac:dyDescent="0.25">
      <c r="A620" t="s">
        <v>1096</v>
      </c>
      <c r="B620" t="s">
        <v>772</v>
      </c>
      <c r="C620" t="s">
        <v>1016</v>
      </c>
      <c r="D620" s="781">
        <v>2</v>
      </c>
      <c r="E620">
        <v>741020</v>
      </c>
      <c r="F620" t="s">
        <v>772</v>
      </c>
      <c r="J620"/>
    </row>
    <row r="621" spans="1:10" x14ac:dyDescent="0.25">
      <c r="A621" t="s">
        <v>1096</v>
      </c>
      <c r="B621" t="s">
        <v>772</v>
      </c>
      <c r="C621" t="s">
        <v>1016</v>
      </c>
      <c r="D621" s="781">
        <v>1</v>
      </c>
      <c r="E621">
        <v>741020</v>
      </c>
      <c r="F621" t="s">
        <v>772</v>
      </c>
      <c r="J621"/>
    </row>
    <row r="622" spans="1:10" x14ac:dyDescent="0.25">
      <c r="A622" t="s">
        <v>1096</v>
      </c>
      <c r="B622" t="s">
        <v>772</v>
      </c>
      <c r="C622" t="s">
        <v>1016</v>
      </c>
      <c r="D622" s="781">
        <v>1</v>
      </c>
      <c r="E622">
        <v>741020</v>
      </c>
      <c r="F622" t="s">
        <v>772</v>
      </c>
      <c r="J622"/>
    </row>
    <row r="623" spans="1:10" x14ac:dyDescent="0.25">
      <c r="A623" t="s">
        <v>1096</v>
      </c>
      <c r="B623" t="s">
        <v>772</v>
      </c>
      <c r="C623" t="s">
        <v>1016</v>
      </c>
      <c r="D623" s="781">
        <v>1</v>
      </c>
      <c r="E623">
        <v>741020</v>
      </c>
      <c r="F623" t="s">
        <v>772</v>
      </c>
      <c r="J623"/>
    </row>
    <row r="624" spans="1:10" x14ac:dyDescent="0.25">
      <c r="A624" t="s">
        <v>1096</v>
      </c>
      <c r="B624" t="s">
        <v>772</v>
      </c>
      <c r="C624" t="s">
        <v>1016</v>
      </c>
      <c r="D624" s="781">
        <v>2</v>
      </c>
      <c r="E624">
        <v>741020</v>
      </c>
      <c r="F624" t="s">
        <v>772</v>
      </c>
      <c r="J624"/>
    </row>
    <row r="625" spans="1:10" x14ac:dyDescent="0.25">
      <c r="A625" t="s">
        <v>1096</v>
      </c>
      <c r="B625" t="s">
        <v>772</v>
      </c>
      <c r="C625" t="s">
        <v>1016</v>
      </c>
      <c r="D625" s="781">
        <v>2</v>
      </c>
      <c r="E625">
        <v>741020</v>
      </c>
      <c r="F625" t="s">
        <v>772</v>
      </c>
      <c r="J625"/>
    </row>
    <row r="626" spans="1:10" x14ac:dyDescent="0.25">
      <c r="A626" t="s">
        <v>1096</v>
      </c>
      <c r="B626" t="s">
        <v>772</v>
      </c>
      <c r="C626" t="s">
        <v>1016</v>
      </c>
      <c r="D626" s="781">
        <v>2</v>
      </c>
      <c r="E626">
        <v>741020</v>
      </c>
      <c r="F626" t="s">
        <v>772</v>
      </c>
      <c r="J626"/>
    </row>
    <row r="627" spans="1:10" x14ac:dyDescent="0.25">
      <c r="A627" t="s">
        <v>1096</v>
      </c>
      <c r="B627" t="s">
        <v>772</v>
      </c>
      <c r="C627" t="s">
        <v>1016</v>
      </c>
      <c r="D627" s="781">
        <v>1</v>
      </c>
      <c r="E627">
        <v>741020</v>
      </c>
      <c r="F627" t="s">
        <v>772</v>
      </c>
      <c r="J627"/>
    </row>
    <row r="628" spans="1:10" x14ac:dyDescent="0.25">
      <c r="A628" t="s">
        <v>1096</v>
      </c>
      <c r="B628" t="s">
        <v>772</v>
      </c>
      <c r="C628" t="s">
        <v>1016</v>
      </c>
      <c r="D628" s="781">
        <v>1</v>
      </c>
      <c r="E628">
        <v>741020</v>
      </c>
      <c r="F628" t="s">
        <v>772</v>
      </c>
      <c r="J628"/>
    </row>
    <row r="629" spans="1:10" x14ac:dyDescent="0.25">
      <c r="A629" t="s">
        <v>1096</v>
      </c>
      <c r="B629" t="s">
        <v>772</v>
      </c>
      <c r="C629" t="s">
        <v>1016</v>
      </c>
      <c r="D629" s="781">
        <v>1</v>
      </c>
      <c r="E629">
        <v>741020</v>
      </c>
      <c r="F629" t="s">
        <v>772</v>
      </c>
      <c r="J629"/>
    </row>
    <row r="630" spans="1:10" x14ac:dyDescent="0.25">
      <c r="A630" t="s">
        <v>1096</v>
      </c>
      <c r="B630" t="s">
        <v>772</v>
      </c>
      <c r="C630" t="s">
        <v>1016</v>
      </c>
      <c r="D630" s="781">
        <v>1</v>
      </c>
      <c r="E630">
        <v>741020</v>
      </c>
      <c r="F630" t="s">
        <v>772</v>
      </c>
      <c r="J630"/>
    </row>
    <row r="631" spans="1:10" x14ac:dyDescent="0.25">
      <c r="A631" t="s">
        <v>1096</v>
      </c>
      <c r="B631" t="s">
        <v>772</v>
      </c>
      <c r="C631" t="s">
        <v>1016</v>
      </c>
      <c r="D631" s="781">
        <v>2</v>
      </c>
      <c r="E631">
        <v>741020</v>
      </c>
      <c r="F631" t="s">
        <v>772</v>
      </c>
      <c r="J631"/>
    </row>
    <row r="632" spans="1:10" x14ac:dyDescent="0.25">
      <c r="A632" t="s">
        <v>1096</v>
      </c>
      <c r="B632" t="s">
        <v>772</v>
      </c>
      <c r="C632" t="s">
        <v>1016</v>
      </c>
      <c r="D632" s="781">
        <v>4</v>
      </c>
      <c r="E632">
        <v>741020</v>
      </c>
      <c r="F632" t="s">
        <v>772</v>
      </c>
      <c r="J632"/>
    </row>
    <row r="633" spans="1:10" x14ac:dyDescent="0.25">
      <c r="A633" t="s">
        <v>1096</v>
      </c>
      <c r="B633" t="s">
        <v>772</v>
      </c>
      <c r="C633" t="s">
        <v>1016</v>
      </c>
      <c r="D633" s="781">
        <v>4</v>
      </c>
      <c r="E633">
        <v>741020</v>
      </c>
      <c r="F633" t="s">
        <v>772</v>
      </c>
      <c r="J633"/>
    </row>
    <row r="634" spans="1:10" x14ac:dyDescent="0.25">
      <c r="A634" t="s">
        <v>1096</v>
      </c>
      <c r="B634" t="s">
        <v>772</v>
      </c>
      <c r="C634" t="s">
        <v>1016</v>
      </c>
      <c r="D634" s="781">
        <v>3</v>
      </c>
      <c r="E634">
        <v>741020</v>
      </c>
      <c r="F634" t="s">
        <v>772</v>
      </c>
      <c r="J634"/>
    </row>
    <row r="635" spans="1:10" x14ac:dyDescent="0.25">
      <c r="A635" t="s">
        <v>1096</v>
      </c>
      <c r="B635" t="s">
        <v>772</v>
      </c>
      <c r="C635" t="s">
        <v>1016</v>
      </c>
      <c r="D635" s="781">
        <v>1</v>
      </c>
      <c r="E635">
        <v>741020</v>
      </c>
      <c r="F635" t="s">
        <v>772</v>
      </c>
      <c r="J635"/>
    </row>
    <row r="636" spans="1:10" x14ac:dyDescent="0.25">
      <c r="A636" t="s">
        <v>1096</v>
      </c>
      <c r="B636" t="s">
        <v>772</v>
      </c>
      <c r="C636" t="s">
        <v>1016</v>
      </c>
      <c r="D636" s="781">
        <v>1</v>
      </c>
      <c r="E636">
        <v>741020</v>
      </c>
      <c r="F636" t="s">
        <v>772</v>
      </c>
      <c r="J636"/>
    </row>
    <row r="637" spans="1:10" x14ac:dyDescent="0.25">
      <c r="A637" t="s">
        <v>1096</v>
      </c>
      <c r="B637" t="s">
        <v>772</v>
      </c>
      <c r="C637" t="s">
        <v>1016</v>
      </c>
      <c r="D637" s="781">
        <v>1</v>
      </c>
      <c r="E637">
        <v>741020</v>
      </c>
      <c r="F637" t="s">
        <v>772</v>
      </c>
      <c r="J637"/>
    </row>
    <row r="638" spans="1:10" x14ac:dyDescent="0.25">
      <c r="A638" t="s">
        <v>1096</v>
      </c>
      <c r="B638" t="s">
        <v>772</v>
      </c>
      <c r="C638" t="s">
        <v>1016</v>
      </c>
      <c r="D638" s="781">
        <v>2</v>
      </c>
      <c r="E638">
        <v>741020</v>
      </c>
      <c r="F638" t="s">
        <v>772</v>
      </c>
      <c r="J638"/>
    </row>
    <row r="639" spans="1:10" x14ac:dyDescent="0.25">
      <c r="A639" t="s">
        <v>1096</v>
      </c>
      <c r="B639" t="s">
        <v>772</v>
      </c>
      <c r="C639" t="s">
        <v>1016</v>
      </c>
      <c r="D639" s="781">
        <v>2</v>
      </c>
      <c r="E639">
        <v>741020</v>
      </c>
      <c r="F639" t="s">
        <v>772</v>
      </c>
      <c r="J639"/>
    </row>
    <row r="640" spans="1:10" x14ac:dyDescent="0.25">
      <c r="A640" t="s">
        <v>1096</v>
      </c>
      <c r="B640" t="s">
        <v>772</v>
      </c>
      <c r="C640" t="s">
        <v>1016</v>
      </c>
      <c r="D640" s="781">
        <v>1</v>
      </c>
      <c r="E640">
        <v>741020</v>
      </c>
      <c r="F640" t="s">
        <v>772</v>
      </c>
      <c r="J640"/>
    </row>
    <row r="641" spans="1:10" x14ac:dyDescent="0.25">
      <c r="A641" t="s">
        <v>1096</v>
      </c>
      <c r="B641" t="s">
        <v>772</v>
      </c>
      <c r="C641" t="s">
        <v>1016</v>
      </c>
      <c r="D641" s="781">
        <v>1</v>
      </c>
      <c r="E641">
        <v>741020</v>
      </c>
      <c r="F641" t="s">
        <v>772</v>
      </c>
      <c r="J641"/>
    </row>
    <row r="642" spans="1:10" x14ac:dyDescent="0.25">
      <c r="A642" t="s">
        <v>1096</v>
      </c>
      <c r="B642" t="s">
        <v>772</v>
      </c>
      <c r="C642" t="s">
        <v>1016</v>
      </c>
      <c r="D642" s="781">
        <v>1</v>
      </c>
      <c r="E642">
        <v>741020</v>
      </c>
      <c r="F642" t="s">
        <v>772</v>
      </c>
      <c r="J642"/>
    </row>
    <row r="643" spans="1:10" x14ac:dyDescent="0.25">
      <c r="A643" t="s">
        <v>1096</v>
      </c>
      <c r="B643" t="s">
        <v>772</v>
      </c>
      <c r="C643" t="s">
        <v>1016</v>
      </c>
      <c r="D643" s="781">
        <v>1</v>
      </c>
      <c r="E643">
        <v>741020</v>
      </c>
      <c r="F643" t="s">
        <v>772</v>
      </c>
      <c r="J643"/>
    </row>
    <row r="644" spans="1:10" x14ac:dyDescent="0.25">
      <c r="A644" t="s">
        <v>1096</v>
      </c>
      <c r="B644" t="s">
        <v>772</v>
      </c>
      <c r="C644" t="s">
        <v>1016</v>
      </c>
      <c r="D644" s="781">
        <v>2</v>
      </c>
      <c r="E644">
        <v>741020</v>
      </c>
      <c r="F644" t="s">
        <v>772</v>
      </c>
      <c r="J644"/>
    </row>
    <row r="645" spans="1:10" x14ac:dyDescent="0.25">
      <c r="A645" t="s">
        <v>1096</v>
      </c>
      <c r="B645" t="s">
        <v>772</v>
      </c>
      <c r="C645" t="s">
        <v>1016</v>
      </c>
      <c r="D645" s="781">
        <v>2</v>
      </c>
      <c r="E645">
        <v>741020</v>
      </c>
      <c r="F645" t="s">
        <v>772</v>
      </c>
      <c r="J645"/>
    </row>
    <row r="646" spans="1:10" x14ac:dyDescent="0.25">
      <c r="A646" t="s">
        <v>1096</v>
      </c>
      <c r="B646" t="s">
        <v>772</v>
      </c>
      <c r="C646" t="s">
        <v>1016</v>
      </c>
      <c r="D646" s="781">
        <v>2</v>
      </c>
      <c r="E646">
        <v>741020</v>
      </c>
      <c r="F646" t="s">
        <v>772</v>
      </c>
      <c r="J646"/>
    </row>
    <row r="647" spans="1:10" x14ac:dyDescent="0.25">
      <c r="A647" t="s">
        <v>1096</v>
      </c>
      <c r="B647" t="s">
        <v>772</v>
      </c>
      <c r="C647" t="s">
        <v>1016</v>
      </c>
      <c r="D647" s="781">
        <v>1</v>
      </c>
      <c r="E647">
        <v>741020</v>
      </c>
      <c r="F647" t="s">
        <v>772</v>
      </c>
      <c r="J647"/>
    </row>
    <row r="648" spans="1:10" x14ac:dyDescent="0.25">
      <c r="A648" t="s">
        <v>1096</v>
      </c>
      <c r="B648" t="s">
        <v>772</v>
      </c>
      <c r="C648" t="s">
        <v>1016</v>
      </c>
      <c r="D648" s="781">
        <v>1</v>
      </c>
      <c r="E648">
        <v>741020</v>
      </c>
      <c r="F648" t="s">
        <v>772</v>
      </c>
      <c r="J648"/>
    </row>
    <row r="649" spans="1:10" x14ac:dyDescent="0.25">
      <c r="A649" t="s">
        <v>1096</v>
      </c>
      <c r="B649" t="s">
        <v>772</v>
      </c>
      <c r="C649" t="s">
        <v>1016</v>
      </c>
      <c r="D649" s="781">
        <v>1</v>
      </c>
      <c r="E649">
        <v>741020</v>
      </c>
      <c r="F649" t="s">
        <v>772</v>
      </c>
      <c r="J649"/>
    </row>
    <row r="650" spans="1:10" x14ac:dyDescent="0.25">
      <c r="A650" t="s">
        <v>1096</v>
      </c>
      <c r="B650" t="s">
        <v>772</v>
      </c>
      <c r="C650" t="s">
        <v>1016</v>
      </c>
      <c r="D650" s="781">
        <v>1</v>
      </c>
      <c r="E650">
        <v>741020</v>
      </c>
      <c r="F650" t="s">
        <v>772</v>
      </c>
      <c r="J650"/>
    </row>
    <row r="651" spans="1:10" x14ac:dyDescent="0.25">
      <c r="A651" t="s">
        <v>1096</v>
      </c>
      <c r="B651" t="s">
        <v>772</v>
      </c>
      <c r="C651" t="s">
        <v>1016</v>
      </c>
      <c r="D651" s="781">
        <v>4</v>
      </c>
      <c r="E651">
        <v>741020</v>
      </c>
      <c r="F651" t="s">
        <v>772</v>
      </c>
      <c r="J651"/>
    </row>
    <row r="652" spans="1:10" x14ac:dyDescent="0.25">
      <c r="A652" t="s">
        <v>1096</v>
      </c>
      <c r="B652" t="s">
        <v>772</v>
      </c>
      <c r="C652" t="s">
        <v>1016</v>
      </c>
      <c r="D652" s="781">
        <v>2</v>
      </c>
      <c r="E652">
        <v>741020</v>
      </c>
      <c r="F652" t="s">
        <v>772</v>
      </c>
      <c r="J652"/>
    </row>
    <row r="653" spans="1:10" x14ac:dyDescent="0.25">
      <c r="A653" t="s">
        <v>1096</v>
      </c>
      <c r="B653" t="s">
        <v>772</v>
      </c>
      <c r="C653" t="s">
        <v>1016</v>
      </c>
      <c r="D653" s="781">
        <v>2</v>
      </c>
      <c r="E653">
        <v>741020</v>
      </c>
      <c r="F653" t="s">
        <v>772</v>
      </c>
      <c r="J653"/>
    </row>
    <row r="654" spans="1:10" x14ac:dyDescent="0.25">
      <c r="A654" t="s">
        <v>1096</v>
      </c>
      <c r="B654" t="s">
        <v>772</v>
      </c>
      <c r="C654" t="s">
        <v>1016</v>
      </c>
      <c r="D654" s="781">
        <v>1</v>
      </c>
      <c r="E654">
        <v>741020</v>
      </c>
      <c r="F654" t="s">
        <v>772</v>
      </c>
      <c r="J654"/>
    </row>
    <row r="655" spans="1:10" x14ac:dyDescent="0.25">
      <c r="A655" t="s">
        <v>1096</v>
      </c>
      <c r="B655" t="s">
        <v>772</v>
      </c>
      <c r="C655" t="s">
        <v>1016</v>
      </c>
      <c r="D655" s="781">
        <v>1</v>
      </c>
      <c r="E655">
        <v>741020</v>
      </c>
      <c r="F655" t="s">
        <v>772</v>
      </c>
      <c r="J655"/>
    </row>
    <row r="656" spans="1:10" x14ac:dyDescent="0.25">
      <c r="A656" t="s">
        <v>1096</v>
      </c>
      <c r="B656" t="s">
        <v>772</v>
      </c>
      <c r="C656" t="s">
        <v>1016</v>
      </c>
      <c r="D656" s="781">
        <v>2</v>
      </c>
      <c r="E656">
        <v>741020</v>
      </c>
      <c r="F656" t="s">
        <v>772</v>
      </c>
      <c r="J656"/>
    </row>
    <row r="657" spans="1:10" x14ac:dyDescent="0.25">
      <c r="A657" t="s">
        <v>1096</v>
      </c>
      <c r="B657" t="s">
        <v>772</v>
      </c>
      <c r="C657" t="s">
        <v>1016</v>
      </c>
      <c r="D657" s="781">
        <v>3</v>
      </c>
      <c r="E657">
        <v>741020</v>
      </c>
      <c r="F657" t="s">
        <v>772</v>
      </c>
      <c r="J657"/>
    </row>
    <row r="658" spans="1:10" x14ac:dyDescent="0.25">
      <c r="A658" t="s">
        <v>1096</v>
      </c>
      <c r="B658" t="s">
        <v>772</v>
      </c>
      <c r="C658" t="s">
        <v>1016</v>
      </c>
      <c r="D658" s="781">
        <v>2</v>
      </c>
      <c r="E658">
        <v>741020</v>
      </c>
      <c r="F658" t="s">
        <v>772</v>
      </c>
      <c r="J658"/>
    </row>
    <row r="659" spans="1:10" x14ac:dyDescent="0.25">
      <c r="A659" t="s">
        <v>1096</v>
      </c>
      <c r="B659" t="s">
        <v>772</v>
      </c>
      <c r="C659" t="s">
        <v>1016</v>
      </c>
      <c r="D659" s="781">
        <v>2</v>
      </c>
      <c r="E659">
        <v>741020</v>
      </c>
      <c r="F659" t="s">
        <v>772</v>
      </c>
      <c r="J659"/>
    </row>
    <row r="660" spans="1:10" x14ac:dyDescent="0.25">
      <c r="A660" t="s">
        <v>1096</v>
      </c>
      <c r="B660" t="s">
        <v>772</v>
      </c>
      <c r="C660" t="s">
        <v>1016</v>
      </c>
      <c r="D660" s="781">
        <v>2</v>
      </c>
      <c r="E660">
        <v>741020</v>
      </c>
      <c r="F660" t="s">
        <v>772</v>
      </c>
      <c r="J660"/>
    </row>
    <row r="661" spans="1:10" x14ac:dyDescent="0.25">
      <c r="A661" t="s">
        <v>1096</v>
      </c>
      <c r="B661" t="s">
        <v>772</v>
      </c>
      <c r="C661" t="s">
        <v>1016</v>
      </c>
      <c r="D661" s="781">
        <v>2</v>
      </c>
      <c r="E661">
        <v>741020</v>
      </c>
      <c r="F661" t="s">
        <v>772</v>
      </c>
      <c r="J661"/>
    </row>
    <row r="662" spans="1:10" x14ac:dyDescent="0.25">
      <c r="A662" t="s">
        <v>1096</v>
      </c>
      <c r="B662" t="s">
        <v>772</v>
      </c>
      <c r="C662" t="s">
        <v>1016</v>
      </c>
      <c r="D662" s="781">
        <v>2</v>
      </c>
      <c r="E662">
        <v>741020</v>
      </c>
      <c r="F662" t="s">
        <v>772</v>
      </c>
      <c r="J662"/>
    </row>
    <row r="663" spans="1:10" x14ac:dyDescent="0.25">
      <c r="A663" t="s">
        <v>1096</v>
      </c>
      <c r="B663" t="s">
        <v>772</v>
      </c>
      <c r="C663" t="s">
        <v>1016</v>
      </c>
      <c r="D663" s="781">
        <v>1</v>
      </c>
      <c r="E663">
        <v>741020</v>
      </c>
      <c r="F663" t="s">
        <v>772</v>
      </c>
      <c r="J663"/>
    </row>
    <row r="664" spans="1:10" x14ac:dyDescent="0.25">
      <c r="A664" t="s">
        <v>1096</v>
      </c>
      <c r="B664" t="s">
        <v>772</v>
      </c>
      <c r="C664" t="s">
        <v>1016</v>
      </c>
      <c r="D664" s="781">
        <v>1</v>
      </c>
      <c r="E664">
        <v>741020</v>
      </c>
      <c r="F664" t="s">
        <v>772</v>
      </c>
      <c r="J664"/>
    </row>
    <row r="665" spans="1:10" x14ac:dyDescent="0.25">
      <c r="A665" t="s">
        <v>1096</v>
      </c>
      <c r="B665" t="s">
        <v>772</v>
      </c>
      <c r="C665" t="s">
        <v>1016</v>
      </c>
      <c r="D665" s="781">
        <v>2</v>
      </c>
      <c r="E665">
        <v>741020</v>
      </c>
      <c r="F665" t="s">
        <v>772</v>
      </c>
      <c r="J665"/>
    </row>
    <row r="666" spans="1:10" x14ac:dyDescent="0.25">
      <c r="A666" t="s">
        <v>1096</v>
      </c>
      <c r="B666" t="s">
        <v>772</v>
      </c>
      <c r="C666" t="s">
        <v>1016</v>
      </c>
      <c r="D666" s="781">
        <v>3</v>
      </c>
      <c r="E666">
        <v>741020</v>
      </c>
      <c r="F666" t="s">
        <v>772</v>
      </c>
      <c r="J666"/>
    </row>
    <row r="667" spans="1:10" x14ac:dyDescent="0.25">
      <c r="A667" t="s">
        <v>1096</v>
      </c>
      <c r="B667" t="s">
        <v>772</v>
      </c>
      <c r="C667" t="s">
        <v>1016</v>
      </c>
      <c r="D667" s="781">
        <v>4</v>
      </c>
      <c r="E667">
        <v>741020</v>
      </c>
      <c r="F667" t="s">
        <v>772</v>
      </c>
      <c r="J667"/>
    </row>
    <row r="668" spans="1:10" x14ac:dyDescent="0.25">
      <c r="A668" t="s">
        <v>1096</v>
      </c>
      <c r="B668" t="s">
        <v>772</v>
      </c>
      <c r="C668" t="s">
        <v>1016</v>
      </c>
      <c r="D668" s="781">
        <v>3</v>
      </c>
      <c r="E668">
        <v>741020</v>
      </c>
      <c r="F668" t="s">
        <v>772</v>
      </c>
      <c r="J668"/>
    </row>
    <row r="669" spans="1:10" x14ac:dyDescent="0.25">
      <c r="A669" t="s">
        <v>1096</v>
      </c>
      <c r="B669" t="s">
        <v>772</v>
      </c>
      <c r="C669" t="s">
        <v>1016</v>
      </c>
      <c r="D669" s="781">
        <v>1</v>
      </c>
      <c r="E669">
        <v>741020</v>
      </c>
      <c r="F669" t="s">
        <v>772</v>
      </c>
      <c r="J669"/>
    </row>
    <row r="670" spans="1:10" x14ac:dyDescent="0.25">
      <c r="A670" t="s">
        <v>1096</v>
      </c>
      <c r="B670" t="s">
        <v>772</v>
      </c>
      <c r="C670" t="s">
        <v>1016</v>
      </c>
      <c r="D670" s="781">
        <v>1</v>
      </c>
      <c r="E670">
        <v>741020</v>
      </c>
      <c r="F670" t="s">
        <v>772</v>
      </c>
      <c r="J670"/>
    </row>
    <row r="671" spans="1:10" x14ac:dyDescent="0.25">
      <c r="A671" t="s">
        <v>1096</v>
      </c>
      <c r="B671" t="s">
        <v>772</v>
      </c>
      <c r="C671" t="s">
        <v>1016</v>
      </c>
      <c r="D671" s="781">
        <v>4</v>
      </c>
      <c r="E671">
        <v>741020</v>
      </c>
      <c r="F671" t="s">
        <v>772</v>
      </c>
      <c r="J671"/>
    </row>
    <row r="672" spans="1:10" x14ac:dyDescent="0.25">
      <c r="A672" t="s">
        <v>1096</v>
      </c>
      <c r="B672" t="s">
        <v>772</v>
      </c>
      <c r="C672" t="s">
        <v>1016</v>
      </c>
      <c r="D672" s="781">
        <v>2</v>
      </c>
      <c r="E672">
        <v>741020</v>
      </c>
      <c r="F672" t="s">
        <v>772</v>
      </c>
      <c r="J672"/>
    </row>
    <row r="673" spans="1:10" x14ac:dyDescent="0.25">
      <c r="A673" t="s">
        <v>1096</v>
      </c>
      <c r="B673" t="s">
        <v>772</v>
      </c>
      <c r="C673" t="s">
        <v>1016</v>
      </c>
      <c r="D673" s="781">
        <v>1</v>
      </c>
      <c r="E673">
        <v>741020</v>
      </c>
      <c r="F673" t="s">
        <v>772</v>
      </c>
      <c r="J673"/>
    </row>
    <row r="674" spans="1:10" x14ac:dyDescent="0.25">
      <c r="A674" t="s">
        <v>1096</v>
      </c>
      <c r="B674" t="s">
        <v>772</v>
      </c>
      <c r="C674" t="s">
        <v>1016</v>
      </c>
      <c r="D674" s="781">
        <v>2</v>
      </c>
      <c r="E674">
        <v>741020</v>
      </c>
      <c r="F674" t="s">
        <v>772</v>
      </c>
      <c r="J674"/>
    </row>
    <row r="675" spans="1:10" x14ac:dyDescent="0.25">
      <c r="A675" t="s">
        <v>1096</v>
      </c>
      <c r="B675" t="s">
        <v>772</v>
      </c>
      <c r="C675" t="s">
        <v>1016</v>
      </c>
      <c r="D675" s="781">
        <v>4</v>
      </c>
      <c r="E675">
        <v>741020</v>
      </c>
      <c r="F675" t="s">
        <v>772</v>
      </c>
      <c r="J675"/>
    </row>
    <row r="676" spans="1:10" x14ac:dyDescent="0.25">
      <c r="A676" t="s">
        <v>1096</v>
      </c>
      <c r="B676" t="s">
        <v>772</v>
      </c>
      <c r="C676" t="s">
        <v>1016</v>
      </c>
      <c r="D676" s="781">
        <v>2</v>
      </c>
      <c r="E676">
        <v>741020</v>
      </c>
      <c r="F676" t="s">
        <v>772</v>
      </c>
      <c r="J676"/>
    </row>
    <row r="677" spans="1:10" x14ac:dyDescent="0.25">
      <c r="A677" t="s">
        <v>1096</v>
      </c>
      <c r="B677" t="s">
        <v>772</v>
      </c>
      <c r="C677" t="s">
        <v>1016</v>
      </c>
      <c r="D677" s="781">
        <v>2</v>
      </c>
      <c r="E677">
        <v>741020</v>
      </c>
      <c r="F677" t="s">
        <v>772</v>
      </c>
      <c r="J677"/>
    </row>
    <row r="678" spans="1:10" x14ac:dyDescent="0.25">
      <c r="A678" t="s">
        <v>1096</v>
      </c>
      <c r="B678" t="s">
        <v>772</v>
      </c>
      <c r="C678" t="s">
        <v>1016</v>
      </c>
      <c r="D678" s="781">
        <v>2</v>
      </c>
      <c r="E678">
        <v>741020</v>
      </c>
      <c r="F678" t="s">
        <v>772</v>
      </c>
      <c r="J678"/>
    </row>
    <row r="679" spans="1:10" x14ac:dyDescent="0.25">
      <c r="A679" t="s">
        <v>1096</v>
      </c>
      <c r="B679" t="s">
        <v>772</v>
      </c>
      <c r="C679" t="s">
        <v>1016</v>
      </c>
      <c r="D679" s="781">
        <v>1</v>
      </c>
      <c r="E679">
        <v>741020</v>
      </c>
      <c r="F679" t="s">
        <v>772</v>
      </c>
      <c r="J679"/>
    </row>
    <row r="680" spans="1:10" x14ac:dyDescent="0.25">
      <c r="A680" t="s">
        <v>1096</v>
      </c>
      <c r="B680" t="s">
        <v>772</v>
      </c>
      <c r="C680" t="s">
        <v>1016</v>
      </c>
      <c r="D680" s="781">
        <v>2</v>
      </c>
      <c r="E680">
        <v>741020</v>
      </c>
      <c r="F680" t="s">
        <v>772</v>
      </c>
      <c r="J680"/>
    </row>
    <row r="681" spans="1:10" x14ac:dyDescent="0.25">
      <c r="A681" t="s">
        <v>1096</v>
      </c>
      <c r="B681" t="s">
        <v>772</v>
      </c>
      <c r="C681" t="s">
        <v>1016</v>
      </c>
      <c r="D681" s="781">
        <v>1</v>
      </c>
      <c r="E681">
        <v>741020</v>
      </c>
      <c r="F681" t="s">
        <v>772</v>
      </c>
      <c r="J681"/>
    </row>
    <row r="682" spans="1:10" x14ac:dyDescent="0.25">
      <c r="A682" t="s">
        <v>1096</v>
      </c>
      <c r="B682" t="s">
        <v>772</v>
      </c>
      <c r="C682" t="s">
        <v>1016</v>
      </c>
      <c r="D682" s="781">
        <v>1</v>
      </c>
      <c r="E682">
        <v>741020</v>
      </c>
      <c r="F682" t="s">
        <v>772</v>
      </c>
      <c r="J682"/>
    </row>
    <row r="683" spans="1:10" x14ac:dyDescent="0.25">
      <c r="A683" t="s">
        <v>1096</v>
      </c>
      <c r="B683" t="s">
        <v>772</v>
      </c>
      <c r="C683" t="s">
        <v>1016</v>
      </c>
      <c r="D683" s="781">
        <v>2</v>
      </c>
      <c r="E683">
        <v>741020</v>
      </c>
      <c r="F683" t="s">
        <v>772</v>
      </c>
      <c r="J683"/>
    </row>
    <row r="684" spans="1:10" x14ac:dyDescent="0.25">
      <c r="A684" t="s">
        <v>1096</v>
      </c>
      <c r="B684" t="s">
        <v>772</v>
      </c>
      <c r="C684" t="s">
        <v>1016</v>
      </c>
      <c r="D684" s="781">
        <v>1</v>
      </c>
      <c r="E684">
        <v>741020</v>
      </c>
      <c r="F684" t="s">
        <v>772</v>
      </c>
      <c r="J684"/>
    </row>
    <row r="685" spans="1:10" x14ac:dyDescent="0.25">
      <c r="A685" t="s">
        <v>1096</v>
      </c>
      <c r="B685" t="s">
        <v>772</v>
      </c>
      <c r="C685" t="s">
        <v>1016</v>
      </c>
      <c r="D685" s="781">
        <v>3</v>
      </c>
      <c r="E685">
        <v>741020</v>
      </c>
      <c r="F685" t="s">
        <v>772</v>
      </c>
      <c r="J685"/>
    </row>
    <row r="686" spans="1:10" x14ac:dyDescent="0.25">
      <c r="A686" t="s">
        <v>1096</v>
      </c>
      <c r="B686" t="s">
        <v>772</v>
      </c>
      <c r="C686" t="s">
        <v>1016</v>
      </c>
      <c r="D686" s="781">
        <v>1</v>
      </c>
      <c r="E686">
        <v>741020</v>
      </c>
      <c r="F686" t="s">
        <v>772</v>
      </c>
      <c r="J686"/>
    </row>
    <row r="687" spans="1:10" x14ac:dyDescent="0.25">
      <c r="A687" t="s">
        <v>1096</v>
      </c>
      <c r="B687" t="s">
        <v>772</v>
      </c>
      <c r="C687" t="s">
        <v>1016</v>
      </c>
      <c r="D687" s="781">
        <v>1</v>
      </c>
      <c r="E687">
        <v>741020</v>
      </c>
      <c r="F687" t="s">
        <v>772</v>
      </c>
      <c r="J687"/>
    </row>
    <row r="688" spans="1:10" x14ac:dyDescent="0.25">
      <c r="A688" t="s">
        <v>1096</v>
      </c>
      <c r="B688" t="s">
        <v>772</v>
      </c>
      <c r="C688" t="s">
        <v>1016</v>
      </c>
      <c r="D688" s="781">
        <v>1</v>
      </c>
      <c r="E688">
        <v>741020</v>
      </c>
      <c r="F688" t="s">
        <v>772</v>
      </c>
      <c r="J688"/>
    </row>
    <row r="689" spans="1:10" x14ac:dyDescent="0.25">
      <c r="A689" t="s">
        <v>1096</v>
      </c>
      <c r="B689" t="s">
        <v>772</v>
      </c>
      <c r="C689" t="s">
        <v>1016</v>
      </c>
      <c r="D689" s="781">
        <v>1</v>
      </c>
      <c r="E689">
        <v>741020</v>
      </c>
      <c r="F689" t="s">
        <v>772</v>
      </c>
      <c r="J689"/>
    </row>
    <row r="690" spans="1:10" x14ac:dyDescent="0.25">
      <c r="A690" t="s">
        <v>1096</v>
      </c>
      <c r="B690" t="s">
        <v>772</v>
      </c>
      <c r="C690" t="s">
        <v>1016</v>
      </c>
      <c r="D690" s="781">
        <v>2</v>
      </c>
      <c r="E690">
        <v>741020</v>
      </c>
      <c r="F690" t="s">
        <v>772</v>
      </c>
      <c r="J690"/>
    </row>
    <row r="691" spans="1:10" x14ac:dyDescent="0.25">
      <c r="A691" t="s">
        <v>1096</v>
      </c>
      <c r="B691" t="s">
        <v>772</v>
      </c>
      <c r="C691" t="s">
        <v>1016</v>
      </c>
      <c r="D691" s="781">
        <v>1</v>
      </c>
      <c r="E691">
        <v>741020</v>
      </c>
      <c r="F691" t="s">
        <v>772</v>
      </c>
      <c r="J691"/>
    </row>
    <row r="692" spans="1:10" x14ac:dyDescent="0.25">
      <c r="A692" t="s">
        <v>1096</v>
      </c>
      <c r="B692" t="s">
        <v>772</v>
      </c>
      <c r="C692" t="s">
        <v>1016</v>
      </c>
      <c r="D692" s="781">
        <v>2</v>
      </c>
      <c r="E692">
        <v>741020</v>
      </c>
      <c r="F692" t="s">
        <v>772</v>
      </c>
      <c r="J692"/>
    </row>
    <row r="693" spans="1:10" x14ac:dyDescent="0.25">
      <c r="A693" t="s">
        <v>1096</v>
      </c>
      <c r="B693" t="s">
        <v>772</v>
      </c>
      <c r="C693" t="s">
        <v>1016</v>
      </c>
      <c r="D693" s="781">
        <v>1</v>
      </c>
      <c r="E693">
        <v>741020</v>
      </c>
      <c r="F693" t="s">
        <v>772</v>
      </c>
      <c r="J693"/>
    </row>
    <row r="694" spans="1:10" x14ac:dyDescent="0.25">
      <c r="A694" t="s">
        <v>1096</v>
      </c>
      <c r="B694" t="s">
        <v>772</v>
      </c>
      <c r="C694" t="s">
        <v>1016</v>
      </c>
      <c r="D694" s="781">
        <v>2</v>
      </c>
      <c r="E694">
        <v>741020</v>
      </c>
      <c r="F694" t="s">
        <v>772</v>
      </c>
      <c r="J694"/>
    </row>
    <row r="695" spans="1:10" x14ac:dyDescent="0.25">
      <c r="A695" t="s">
        <v>1096</v>
      </c>
      <c r="B695" t="s">
        <v>772</v>
      </c>
      <c r="C695" t="s">
        <v>1016</v>
      </c>
      <c r="D695" s="781">
        <v>1</v>
      </c>
      <c r="E695">
        <v>741020</v>
      </c>
      <c r="F695" t="s">
        <v>772</v>
      </c>
      <c r="J695"/>
    </row>
    <row r="696" spans="1:10" x14ac:dyDescent="0.25">
      <c r="A696" t="s">
        <v>1096</v>
      </c>
      <c r="B696" t="s">
        <v>772</v>
      </c>
      <c r="C696" t="s">
        <v>1016</v>
      </c>
      <c r="D696" s="781">
        <v>2</v>
      </c>
      <c r="E696">
        <v>741020</v>
      </c>
      <c r="F696" t="s">
        <v>772</v>
      </c>
      <c r="J696"/>
    </row>
    <row r="697" spans="1:10" x14ac:dyDescent="0.25">
      <c r="A697" t="s">
        <v>1096</v>
      </c>
      <c r="B697" t="s">
        <v>772</v>
      </c>
      <c r="C697" t="s">
        <v>1016</v>
      </c>
      <c r="D697" s="781">
        <v>2</v>
      </c>
      <c r="E697">
        <v>741020</v>
      </c>
      <c r="F697" t="s">
        <v>772</v>
      </c>
      <c r="J697"/>
    </row>
    <row r="698" spans="1:10" x14ac:dyDescent="0.25">
      <c r="A698" t="s">
        <v>1096</v>
      </c>
      <c r="B698" t="s">
        <v>772</v>
      </c>
      <c r="C698" t="s">
        <v>1016</v>
      </c>
      <c r="D698" s="781">
        <v>2</v>
      </c>
      <c r="E698">
        <v>741020</v>
      </c>
      <c r="F698" t="s">
        <v>772</v>
      </c>
      <c r="J698"/>
    </row>
    <row r="699" spans="1:10" x14ac:dyDescent="0.25">
      <c r="A699" t="s">
        <v>1096</v>
      </c>
      <c r="B699" t="s">
        <v>772</v>
      </c>
      <c r="C699" t="s">
        <v>1016</v>
      </c>
      <c r="D699" s="781">
        <v>1</v>
      </c>
      <c r="E699">
        <v>741020</v>
      </c>
      <c r="F699" t="s">
        <v>772</v>
      </c>
      <c r="J699"/>
    </row>
    <row r="700" spans="1:10" x14ac:dyDescent="0.25">
      <c r="A700" t="s">
        <v>1096</v>
      </c>
      <c r="B700" t="s">
        <v>772</v>
      </c>
      <c r="C700" t="s">
        <v>1016</v>
      </c>
      <c r="D700" s="781">
        <v>1</v>
      </c>
      <c r="E700">
        <v>741020</v>
      </c>
      <c r="F700" t="s">
        <v>772</v>
      </c>
      <c r="J700"/>
    </row>
    <row r="701" spans="1:10" x14ac:dyDescent="0.25">
      <c r="A701" t="s">
        <v>1096</v>
      </c>
      <c r="B701" t="s">
        <v>772</v>
      </c>
      <c r="C701" t="s">
        <v>1016</v>
      </c>
      <c r="D701" s="781">
        <v>2</v>
      </c>
      <c r="E701">
        <v>741020</v>
      </c>
      <c r="F701" t="s">
        <v>772</v>
      </c>
      <c r="J701"/>
    </row>
    <row r="702" spans="1:10" x14ac:dyDescent="0.25">
      <c r="A702" t="s">
        <v>1096</v>
      </c>
      <c r="B702" t="s">
        <v>772</v>
      </c>
      <c r="C702" t="s">
        <v>1016</v>
      </c>
      <c r="D702" s="781">
        <v>2</v>
      </c>
      <c r="E702">
        <v>741020</v>
      </c>
      <c r="F702" t="s">
        <v>772</v>
      </c>
      <c r="J702"/>
    </row>
    <row r="703" spans="1:10" x14ac:dyDescent="0.25">
      <c r="A703" t="s">
        <v>1096</v>
      </c>
      <c r="B703" t="s">
        <v>772</v>
      </c>
      <c r="C703" t="s">
        <v>1016</v>
      </c>
      <c r="D703" s="781">
        <v>1</v>
      </c>
      <c r="E703">
        <v>741020</v>
      </c>
      <c r="F703" t="s">
        <v>772</v>
      </c>
      <c r="J703"/>
    </row>
    <row r="704" spans="1:10" x14ac:dyDescent="0.25">
      <c r="A704" t="s">
        <v>1096</v>
      </c>
      <c r="B704" t="s">
        <v>772</v>
      </c>
      <c r="C704" t="s">
        <v>1016</v>
      </c>
      <c r="D704" s="781">
        <v>2</v>
      </c>
      <c r="E704">
        <v>741020</v>
      </c>
      <c r="F704" t="s">
        <v>772</v>
      </c>
      <c r="J704"/>
    </row>
    <row r="705" spans="1:10" x14ac:dyDescent="0.25">
      <c r="A705" t="s">
        <v>1096</v>
      </c>
      <c r="B705" t="s">
        <v>772</v>
      </c>
      <c r="C705" t="s">
        <v>1016</v>
      </c>
      <c r="D705" s="781">
        <v>3</v>
      </c>
      <c r="E705">
        <v>741020</v>
      </c>
      <c r="F705" t="s">
        <v>772</v>
      </c>
      <c r="J705"/>
    </row>
    <row r="706" spans="1:10" x14ac:dyDescent="0.25">
      <c r="A706" t="s">
        <v>1096</v>
      </c>
      <c r="B706" t="s">
        <v>772</v>
      </c>
      <c r="C706" t="s">
        <v>1016</v>
      </c>
      <c r="D706" s="781">
        <v>2</v>
      </c>
      <c r="E706">
        <v>741020</v>
      </c>
      <c r="F706" t="s">
        <v>772</v>
      </c>
      <c r="J706"/>
    </row>
    <row r="707" spans="1:10" x14ac:dyDescent="0.25">
      <c r="A707" t="s">
        <v>1096</v>
      </c>
      <c r="B707" t="s">
        <v>772</v>
      </c>
      <c r="C707" t="s">
        <v>1016</v>
      </c>
      <c r="D707" s="781">
        <v>2</v>
      </c>
      <c r="E707">
        <v>741020</v>
      </c>
      <c r="F707" t="s">
        <v>772</v>
      </c>
      <c r="J707"/>
    </row>
    <row r="708" spans="1:10" x14ac:dyDescent="0.25">
      <c r="A708" t="s">
        <v>1096</v>
      </c>
      <c r="B708" t="s">
        <v>772</v>
      </c>
      <c r="C708" t="s">
        <v>1016</v>
      </c>
      <c r="D708" s="781">
        <v>2</v>
      </c>
      <c r="E708">
        <v>741020</v>
      </c>
      <c r="F708" t="s">
        <v>772</v>
      </c>
      <c r="J708"/>
    </row>
    <row r="709" spans="1:10" x14ac:dyDescent="0.25">
      <c r="A709" t="s">
        <v>1096</v>
      </c>
      <c r="B709" t="s">
        <v>772</v>
      </c>
      <c r="C709" t="s">
        <v>1016</v>
      </c>
      <c r="D709" s="781">
        <v>2</v>
      </c>
      <c r="E709">
        <v>741020</v>
      </c>
      <c r="F709" t="s">
        <v>772</v>
      </c>
      <c r="J709"/>
    </row>
    <row r="710" spans="1:10" x14ac:dyDescent="0.25">
      <c r="A710" t="s">
        <v>1096</v>
      </c>
      <c r="B710" t="s">
        <v>772</v>
      </c>
      <c r="C710" t="s">
        <v>1016</v>
      </c>
      <c r="D710" s="781">
        <v>2</v>
      </c>
      <c r="E710">
        <v>741020</v>
      </c>
      <c r="F710" t="s">
        <v>772</v>
      </c>
      <c r="J710"/>
    </row>
    <row r="711" spans="1:10" x14ac:dyDescent="0.25">
      <c r="A711" t="s">
        <v>1096</v>
      </c>
      <c r="B711" t="s">
        <v>772</v>
      </c>
      <c r="C711" t="s">
        <v>1016</v>
      </c>
      <c r="D711" s="781">
        <v>1</v>
      </c>
      <c r="E711">
        <v>741020</v>
      </c>
      <c r="F711" t="s">
        <v>772</v>
      </c>
      <c r="J711"/>
    </row>
    <row r="712" spans="1:10" x14ac:dyDescent="0.25">
      <c r="A712" t="s">
        <v>1096</v>
      </c>
      <c r="B712" t="s">
        <v>772</v>
      </c>
      <c r="C712" t="s">
        <v>1016</v>
      </c>
      <c r="D712" s="781">
        <v>1</v>
      </c>
      <c r="E712">
        <v>741020</v>
      </c>
      <c r="F712" t="s">
        <v>772</v>
      </c>
      <c r="J712"/>
    </row>
    <row r="713" spans="1:10" x14ac:dyDescent="0.25">
      <c r="A713" t="s">
        <v>1096</v>
      </c>
      <c r="B713" t="s">
        <v>772</v>
      </c>
      <c r="C713" t="s">
        <v>1016</v>
      </c>
      <c r="D713" s="781">
        <v>1</v>
      </c>
      <c r="E713">
        <v>741020</v>
      </c>
      <c r="F713" t="s">
        <v>772</v>
      </c>
      <c r="J713"/>
    </row>
    <row r="714" spans="1:10" x14ac:dyDescent="0.25">
      <c r="A714" t="s">
        <v>1096</v>
      </c>
      <c r="B714" t="s">
        <v>772</v>
      </c>
      <c r="C714" t="s">
        <v>1016</v>
      </c>
      <c r="D714" s="781">
        <v>3</v>
      </c>
      <c r="E714">
        <v>741020</v>
      </c>
      <c r="F714" t="s">
        <v>772</v>
      </c>
      <c r="J714"/>
    </row>
    <row r="715" spans="1:10" x14ac:dyDescent="0.25">
      <c r="A715" t="s">
        <v>1096</v>
      </c>
      <c r="B715" t="s">
        <v>772</v>
      </c>
      <c r="C715" t="s">
        <v>1016</v>
      </c>
      <c r="D715" s="781">
        <v>2</v>
      </c>
      <c r="E715">
        <v>741020</v>
      </c>
      <c r="F715" t="s">
        <v>772</v>
      </c>
      <c r="J715"/>
    </row>
    <row r="716" spans="1:10" x14ac:dyDescent="0.25">
      <c r="A716" t="s">
        <v>1096</v>
      </c>
      <c r="B716" t="s">
        <v>772</v>
      </c>
      <c r="C716" t="s">
        <v>1016</v>
      </c>
      <c r="D716" s="781">
        <v>1</v>
      </c>
      <c r="E716">
        <v>741020</v>
      </c>
      <c r="F716" t="s">
        <v>772</v>
      </c>
      <c r="J716"/>
    </row>
    <row r="717" spans="1:10" x14ac:dyDescent="0.25">
      <c r="A717" t="s">
        <v>1096</v>
      </c>
      <c r="B717" t="s">
        <v>772</v>
      </c>
      <c r="C717" t="s">
        <v>1016</v>
      </c>
      <c r="D717" s="781">
        <v>1</v>
      </c>
      <c r="E717">
        <v>741020</v>
      </c>
      <c r="F717" t="s">
        <v>772</v>
      </c>
      <c r="J717"/>
    </row>
    <row r="718" spans="1:10" x14ac:dyDescent="0.25">
      <c r="A718" t="s">
        <v>1096</v>
      </c>
      <c r="B718" t="s">
        <v>772</v>
      </c>
      <c r="C718" t="s">
        <v>1016</v>
      </c>
      <c r="D718" s="781">
        <v>2</v>
      </c>
      <c r="E718">
        <v>741020</v>
      </c>
      <c r="F718" t="s">
        <v>772</v>
      </c>
      <c r="J718"/>
    </row>
    <row r="719" spans="1:10" x14ac:dyDescent="0.25">
      <c r="A719" t="s">
        <v>1096</v>
      </c>
      <c r="B719" t="s">
        <v>772</v>
      </c>
      <c r="C719" t="s">
        <v>1016</v>
      </c>
      <c r="D719" s="781">
        <v>2</v>
      </c>
      <c r="E719">
        <v>741020</v>
      </c>
      <c r="F719" t="s">
        <v>772</v>
      </c>
      <c r="J719"/>
    </row>
    <row r="720" spans="1:10" x14ac:dyDescent="0.25">
      <c r="A720" t="s">
        <v>1096</v>
      </c>
      <c r="B720" t="s">
        <v>772</v>
      </c>
      <c r="C720" t="s">
        <v>1016</v>
      </c>
      <c r="D720" s="781">
        <v>2</v>
      </c>
      <c r="E720">
        <v>741020</v>
      </c>
      <c r="F720" t="s">
        <v>772</v>
      </c>
      <c r="J720"/>
    </row>
    <row r="721" spans="1:10" x14ac:dyDescent="0.25">
      <c r="A721" t="s">
        <v>1096</v>
      </c>
      <c r="B721" t="s">
        <v>772</v>
      </c>
      <c r="C721" t="s">
        <v>1016</v>
      </c>
      <c r="D721" s="781">
        <v>2</v>
      </c>
      <c r="E721">
        <v>741020</v>
      </c>
      <c r="F721" t="s">
        <v>772</v>
      </c>
      <c r="J721"/>
    </row>
    <row r="722" spans="1:10" x14ac:dyDescent="0.25">
      <c r="A722" t="s">
        <v>1096</v>
      </c>
      <c r="B722" t="s">
        <v>772</v>
      </c>
      <c r="C722" t="s">
        <v>1016</v>
      </c>
      <c r="D722" s="781">
        <v>2</v>
      </c>
      <c r="E722">
        <v>741020</v>
      </c>
      <c r="F722" t="s">
        <v>772</v>
      </c>
      <c r="J722"/>
    </row>
    <row r="723" spans="1:10" x14ac:dyDescent="0.25">
      <c r="A723" t="s">
        <v>1096</v>
      </c>
      <c r="B723" t="s">
        <v>772</v>
      </c>
      <c r="C723" t="s">
        <v>1016</v>
      </c>
      <c r="D723" s="781">
        <v>1</v>
      </c>
      <c r="E723">
        <v>741020</v>
      </c>
      <c r="F723" t="s">
        <v>772</v>
      </c>
      <c r="J723"/>
    </row>
    <row r="724" spans="1:10" x14ac:dyDescent="0.25">
      <c r="A724" t="s">
        <v>1096</v>
      </c>
      <c r="B724" t="s">
        <v>772</v>
      </c>
      <c r="C724" t="s">
        <v>1016</v>
      </c>
      <c r="D724" s="781">
        <v>2</v>
      </c>
      <c r="E724">
        <v>741020</v>
      </c>
      <c r="F724" t="s">
        <v>772</v>
      </c>
      <c r="J724"/>
    </row>
    <row r="725" spans="1:10" x14ac:dyDescent="0.25">
      <c r="A725" t="s">
        <v>1096</v>
      </c>
      <c r="B725" t="s">
        <v>772</v>
      </c>
      <c r="C725" t="s">
        <v>1016</v>
      </c>
      <c r="D725" s="781">
        <v>2</v>
      </c>
      <c r="E725">
        <v>741020</v>
      </c>
      <c r="F725" t="s">
        <v>772</v>
      </c>
      <c r="J725"/>
    </row>
    <row r="726" spans="1:10" x14ac:dyDescent="0.25">
      <c r="A726" t="s">
        <v>1096</v>
      </c>
      <c r="B726" t="s">
        <v>772</v>
      </c>
      <c r="C726" t="s">
        <v>1016</v>
      </c>
      <c r="D726" s="781">
        <v>1</v>
      </c>
      <c r="E726">
        <v>741020</v>
      </c>
      <c r="F726" t="s">
        <v>772</v>
      </c>
      <c r="J726"/>
    </row>
    <row r="727" spans="1:10" x14ac:dyDescent="0.25">
      <c r="A727" t="s">
        <v>1096</v>
      </c>
      <c r="B727" t="s">
        <v>772</v>
      </c>
      <c r="C727" t="s">
        <v>1016</v>
      </c>
      <c r="D727" s="781">
        <v>2</v>
      </c>
      <c r="E727">
        <v>741020</v>
      </c>
      <c r="F727" t="s">
        <v>772</v>
      </c>
      <c r="J727"/>
    </row>
    <row r="728" spans="1:10" x14ac:dyDescent="0.25">
      <c r="A728" t="s">
        <v>1096</v>
      </c>
      <c r="B728" t="s">
        <v>772</v>
      </c>
      <c r="C728" t="s">
        <v>1016</v>
      </c>
      <c r="D728" s="781">
        <v>2</v>
      </c>
      <c r="E728">
        <v>741020</v>
      </c>
      <c r="F728" t="s">
        <v>772</v>
      </c>
      <c r="J728"/>
    </row>
    <row r="729" spans="1:10" x14ac:dyDescent="0.25">
      <c r="A729" t="s">
        <v>1096</v>
      </c>
      <c r="B729" t="s">
        <v>772</v>
      </c>
      <c r="C729" t="s">
        <v>1016</v>
      </c>
      <c r="D729" s="781">
        <v>5</v>
      </c>
      <c r="E729">
        <v>741020</v>
      </c>
      <c r="F729" t="s">
        <v>772</v>
      </c>
      <c r="J729"/>
    </row>
    <row r="730" spans="1:10" x14ac:dyDescent="0.25">
      <c r="A730" t="s">
        <v>1096</v>
      </c>
      <c r="B730" t="s">
        <v>772</v>
      </c>
      <c r="C730" t="s">
        <v>1016</v>
      </c>
      <c r="D730" s="781">
        <v>2</v>
      </c>
      <c r="E730">
        <v>741020</v>
      </c>
      <c r="F730" t="s">
        <v>772</v>
      </c>
      <c r="J730"/>
    </row>
    <row r="731" spans="1:10" x14ac:dyDescent="0.25">
      <c r="A731" t="s">
        <v>1096</v>
      </c>
      <c r="B731" t="s">
        <v>772</v>
      </c>
      <c r="C731" t="s">
        <v>1016</v>
      </c>
      <c r="D731" s="781">
        <v>2</v>
      </c>
      <c r="E731">
        <v>741020</v>
      </c>
      <c r="F731" t="s">
        <v>772</v>
      </c>
      <c r="J731"/>
    </row>
    <row r="732" spans="1:10" x14ac:dyDescent="0.25">
      <c r="A732" t="s">
        <v>1096</v>
      </c>
      <c r="B732" t="s">
        <v>772</v>
      </c>
      <c r="C732" t="s">
        <v>1016</v>
      </c>
      <c r="D732" s="781">
        <v>2</v>
      </c>
      <c r="E732">
        <v>741020</v>
      </c>
      <c r="F732" t="s">
        <v>772</v>
      </c>
      <c r="J732"/>
    </row>
    <row r="733" spans="1:10" x14ac:dyDescent="0.25">
      <c r="A733" t="s">
        <v>1096</v>
      </c>
      <c r="B733" t="s">
        <v>772</v>
      </c>
      <c r="C733" t="s">
        <v>1016</v>
      </c>
      <c r="D733" s="781">
        <v>1</v>
      </c>
      <c r="E733">
        <v>741020</v>
      </c>
      <c r="F733" t="s">
        <v>772</v>
      </c>
      <c r="J733"/>
    </row>
    <row r="734" spans="1:10" x14ac:dyDescent="0.25">
      <c r="A734" t="s">
        <v>1096</v>
      </c>
      <c r="B734" t="s">
        <v>772</v>
      </c>
      <c r="C734" t="s">
        <v>1016</v>
      </c>
      <c r="D734" s="781">
        <v>2</v>
      </c>
      <c r="E734">
        <v>741020</v>
      </c>
      <c r="F734" t="s">
        <v>772</v>
      </c>
      <c r="J734"/>
    </row>
    <row r="735" spans="1:10" x14ac:dyDescent="0.25">
      <c r="A735" t="s">
        <v>1096</v>
      </c>
      <c r="B735" t="s">
        <v>772</v>
      </c>
      <c r="C735" t="s">
        <v>1016</v>
      </c>
      <c r="D735" s="781">
        <v>2</v>
      </c>
      <c r="E735">
        <v>741020</v>
      </c>
      <c r="F735" t="s">
        <v>772</v>
      </c>
      <c r="J735"/>
    </row>
    <row r="736" spans="1:10" x14ac:dyDescent="0.25">
      <c r="A736" t="s">
        <v>1096</v>
      </c>
      <c r="B736" t="s">
        <v>772</v>
      </c>
      <c r="C736" t="s">
        <v>1016</v>
      </c>
      <c r="D736" s="781">
        <v>5</v>
      </c>
      <c r="E736">
        <v>741020</v>
      </c>
      <c r="F736" t="s">
        <v>772</v>
      </c>
      <c r="J736"/>
    </row>
    <row r="737" spans="1:10" x14ac:dyDescent="0.25">
      <c r="A737" t="s">
        <v>1096</v>
      </c>
      <c r="B737" t="s">
        <v>772</v>
      </c>
      <c r="C737" t="s">
        <v>1016</v>
      </c>
      <c r="D737" s="781">
        <v>2</v>
      </c>
      <c r="E737">
        <v>741020</v>
      </c>
      <c r="F737" t="s">
        <v>772</v>
      </c>
      <c r="J737"/>
    </row>
    <row r="738" spans="1:10" x14ac:dyDescent="0.25">
      <c r="A738" t="s">
        <v>1096</v>
      </c>
      <c r="B738" t="s">
        <v>772</v>
      </c>
      <c r="C738" t="s">
        <v>1016</v>
      </c>
      <c r="D738" s="781">
        <v>3</v>
      </c>
      <c r="E738">
        <v>741020</v>
      </c>
      <c r="F738" t="s">
        <v>772</v>
      </c>
      <c r="J738"/>
    </row>
    <row r="739" spans="1:10" x14ac:dyDescent="0.25">
      <c r="A739" t="s">
        <v>1096</v>
      </c>
      <c r="B739" t="s">
        <v>772</v>
      </c>
      <c r="C739" t="s">
        <v>1016</v>
      </c>
      <c r="D739" s="781">
        <v>1</v>
      </c>
      <c r="E739">
        <v>741020</v>
      </c>
      <c r="F739" t="s">
        <v>772</v>
      </c>
      <c r="J739"/>
    </row>
    <row r="740" spans="1:10" x14ac:dyDescent="0.25">
      <c r="A740" t="s">
        <v>1096</v>
      </c>
      <c r="B740" t="s">
        <v>772</v>
      </c>
      <c r="C740" t="s">
        <v>1016</v>
      </c>
      <c r="D740" s="781">
        <v>1</v>
      </c>
      <c r="E740">
        <v>741020</v>
      </c>
      <c r="F740" t="s">
        <v>772</v>
      </c>
      <c r="J740"/>
    </row>
    <row r="741" spans="1:10" x14ac:dyDescent="0.25">
      <c r="A741" t="s">
        <v>1096</v>
      </c>
      <c r="B741" t="s">
        <v>772</v>
      </c>
      <c r="C741" t="s">
        <v>1016</v>
      </c>
      <c r="D741" s="781">
        <v>3</v>
      </c>
      <c r="E741">
        <v>741020</v>
      </c>
      <c r="F741" t="s">
        <v>772</v>
      </c>
      <c r="J741"/>
    </row>
    <row r="742" spans="1:10" x14ac:dyDescent="0.25">
      <c r="A742" t="s">
        <v>1096</v>
      </c>
      <c r="B742" t="s">
        <v>772</v>
      </c>
      <c r="C742" t="s">
        <v>1016</v>
      </c>
      <c r="D742" s="781">
        <v>3</v>
      </c>
      <c r="E742">
        <v>741020</v>
      </c>
      <c r="F742" t="s">
        <v>772</v>
      </c>
      <c r="J742"/>
    </row>
    <row r="743" spans="1:10" x14ac:dyDescent="0.25">
      <c r="A743" t="s">
        <v>1096</v>
      </c>
      <c r="B743" t="s">
        <v>772</v>
      </c>
      <c r="C743" t="s">
        <v>1016</v>
      </c>
      <c r="D743" s="781">
        <v>2</v>
      </c>
      <c r="E743">
        <v>741020</v>
      </c>
      <c r="F743" t="s">
        <v>772</v>
      </c>
      <c r="J743"/>
    </row>
    <row r="744" spans="1:10" x14ac:dyDescent="0.25">
      <c r="A744" t="s">
        <v>1096</v>
      </c>
      <c r="B744" t="s">
        <v>772</v>
      </c>
      <c r="C744" t="s">
        <v>1016</v>
      </c>
      <c r="D744" s="781">
        <v>1</v>
      </c>
      <c r="E744">
        <v>741020</v>
      </c>
      <c r="F744" t="s">
        <v>772</v>
      </c>
      <c r="J744"/>
    </row>
    <row r="745" spans="1:10" x14ac:dyDescent="0.25">
      <c r="A745" t="s">
        <v>1096</v>
      </c>
      <c r="B745" t="s">
        <v>772</v>
      </c>
      <c r="C745" t="s">
        <v>1016</v>
      </c>
      <c r="D745" s="781">
        <v>2</v>
      </c>
      <c r="E745">
        <v>741020</v>
      </c>
      <c r="F745" t="s">
        <v>772</v>
      </c>
      <c r="J745"/>
    </row>
    <row r="746" spans="1:10" x14ac:dyDescent="0.25">
      <c r="A746" t="s">
        <v>1096</v>
      </c>
      <c r="B746" t="s">
        <v>772</v>
      </c>
      <c r="C746" t="s">
        <v>1016</v>
      </c>
      <c r="D746" s="781">
        <v>1</v>
      </c>
      <c r="E746">
        <v>741020</v>
      </c>
      <c r="F746" t="s">
        <v>772</v>
      </c>
      <c r="J746"/>
    </row>
    <row r="747" spans="1:10" x14ac:dyDescent="0.25">
      <c r="A747" t="s">
        <v>1096</v>
      </c>
      <c r="B747" t="s">
        <v>772</v>
      </c>
      <c r="C747" t="s">
        <v>1016</v>
      </c>
      <c r="D747" s="781">
        <v>2</v>
      </c>
      <c r="E747">
        <v>741020</v>
      </c>
      <c r="F747" t="s">
        <v>772</v>
      </c>
      <c r="J747"/>
    </row>
    <row r="748" spans="1:10" x14ac:dyDescent="0.25">
      <c r="A748" t="s">
        <v>1096</v>
      </c>
      <c r="B748" t="s">
        <v>772</v>
      </c>
      <c r="C748" t="s">
        <v>1016</v>
      </c>
      <c r="D748" s="781">
        <v>4</v>
      </c>
      <c r="E748">
        <v>741020</v>
      </c>
      <c r="F748" t="s">
        <v>772</v>
      </c>
      <c r="J748"/>
    </row>
    <row r="749" spans="1:10" x14ac:dyDescent="0.25">
      <c r="A749" t="s">
        <v>1096</v>
      </c>
      <c r="B749" t="s">
        <v>772</v>
      </c>
      <c r="C749" t="s">
        <v>1016</v>
      </c>
      <c r="D749" s="781">
        <v>3</v>
      </c>
      <c r="E749">
        <v>741020</v>
      </c>
      <c r="F749" t="s">
        <v>772</v>
      </c>
      <c r="J749"/>
    </row>
    <row r="750" spans="1:10" x14ac:dyDescent="0.25">
      <c r="A750" t="s">
        <v>1096</v>
      </c>
      <c r="B750" t="s">
        <v>772</v>
      </c>
      <c r="C750" t="s">
        <v>1016</v>
      </c>
      <c r="D750" s="781">
        <v>4</v>
      </c>
      <c r="E750">
        <v>741020</v>
      </c>
      <c r="F750" t="s">
        <v>772</v>
      </c>
      <c r="J750"/>
    </row>
    <row r="751" spans="1:10" x14ac:dyDescent="0.25">
      <c r="A751" t="s">
        <v>1096</v>
      </c>
      <c r="B751" t="s">
        <v>772</v>
      </c>
      <c r="C751" t="s">
        <v>1016</v>
      </c>
      <c r="D751" s="781">
        <v>2</v>
      </c>
      <c r="E751">
        <v>741020</v>
      </c>
      <c r="F751" t="s">
        <v>772</v>
      </c>
      <c r="J751"/>
    </row>
    <row r="752" spans="1:10" x14ac:dyDescent="0.25">
      <c r="A752" t="s">
        <v>1096</v>
      </c>
      <c r="B752" t="s">
        <v>772</v>
      </c>
      <c r="C752" t="s">
        <v>1016</v>
      </c>
      <c r="D752" s="781">
        <v>3</v>
      </c>
      <c r="E752">
        <v>741020</v>
      </c>
      <c r="F752" t="s">
        <v>772</v>
      </c>
      <c r="J752"/>
    </row>
    <row r="753" spans="1:10" x14ac:dyDescent="0.25">
      <c r="A753" t="s">
        <v>1096</v>
      </c>
      <c r="B753" t="s">
        <v>772</v>
      </c>
      <c r="C753" t="s">
        <v>1016</v>
      </c>
      <c r="D753" s="781">
        <v>2</v>
      </c>
      <c r="E753">
        <v>741020</v>
      </c>
      <c r="F753" t="s">
        <v>772</v>
      </c>
      <c r="J753"/>
    </row>
    <row r="754" spans="1:10" x14ac:dyDescent="0.25">
      <c r="A754" t="s">
        <v>1096</v>
      </c>
      <c r="B754" t="s">
        <v>772</v>
      </c>
      <c r="C754" t="s">
        <v>1016</v>
      </c>
      <c r="D754" s="781">
        <v>1</v>
      </c>
      <c r="E754">
        <v>741020</v>
      </c>
      <c r="F754" t="s">
        <v>772</v>
      </c>
      <c r="J754"/>
    </row>
    <row r="755" spans="1:10" x14ac:dyDescent="0.25">
      <c r="A755" t="s">
        <v>1096</v>
      </c>
      <c r="B755" t="s">
        <v>772</v>
      </c>
      <c r="C755" t="s">
        <v>1016</v>
      </c>
      <c r="D755" s="781">
        <v>2</v>
      </c>
      <c r="E755">
        <v>741020</v>
      </c>
      <c r="F755" t="s">
        <v>772</v>
      </c>
      <c r="J755"/>
    </row>
    <row r="756" spans="1:10" x14ac:dyDescent="0.25">
      <c r="A756" t="s">
        <v>1096</v>
      </c>
      <c r="B756" t="s">
        <v>772</v>
      </c>
      <c r="C756" t="s">
        <v>1016</v>
      </c>
      <c r="D756" s="781">
        <v>2</v>
      </c>
      <c r="E756">
        <v>741020</v>
      </c>
      <c r="F756" t="s">
        <v>772</v>
      </c>
      <c r="J756"/>
    </row>
    <row r="757" spans="1:10" x14ac:dyDescent="0.25">
      <c r="A757" t="s">
        <v>1096</v>
      </c>
      <c r="B757" t="s">
        <v>772</v>
      </c>
      <c r="C757" t="s">
        <v>1016</v>
      </c>
      <c r="D757" s="781">
        <v>1</v>
      </c>
      <c r="E757">
        <v>741020</v>
      </c>
      <c r="F757" t="s">
        <v>772</v>
      </c>
      <c r="J757"/>
    </row>
    <row r="758" spans="1:10" x14ac:dyDescent="0.25">
      <c r="A758" t="s">
        <v>1096</v>
      </c>
      <c r="B758" t="s">
        <v>772</v>
      </c>
      <c r="C758" t="s">
        <v>1016</v>
      </c>
      <c r="D758" s="781">
        <v>1</v>
      </c>
      <c r="E758">
        <v>741020</v>
      </c>
      <c r="F758" t="s">
        <v>772</v>
      </c>
      <c r="J758"/>
    </row>
    <row r="759" spans="1:10" x14ac:dyDescent="0.25">
      <c r="A759" t="s">
        <v>1096</v>
      </c>
      <c r="B759" t="s">
        <v>772</v>
      </c>
      <c r="C759" t="s">
        <v>1016</v>
      </c>
      <c r="D759" s="781">
        <v>1</v>
      </c>
      <c r="E759">
        <v>741020</v>
      </c>
      <c r="F759" t="s">
        <v>772</v>
      </c>
      <c r="J759"/>
    </row>
    <row r="760" spans="1:10" x14ac:dyDescent="0.25">
      <c r="A760" t="s">
        <v>1096</v>
      </c>
      <c r="B760" t="s">
        <v>772</v>
      </c>
      <c r="C760" t="s">
        <v>1016</v>
      </c>
      <c r="D760" s="781">
        <v>1</v>
      </c>
      <c r="E760">
        <v>741020</v>
      </c>
      <c r="F760" t="s">
        <v>772</v>
      </c>
      <c r="J760"/>
    </row>
    <row r="761" spans="1:10" x14ac:dyDescent="0.25">
      <c r="A761" t="s">
        <v>1096</v>
      </c>
      <c r="B761" t="s">
        <v>772</v>
      </c>
      <c r="C761" t="s">
        <v>1016</v>
      </c>
      <c r="D761" s="781">
        <v>2</v>
      </c>
      <c r="E761">
        <v>741020</v>
      </c>
      <c r="F761" t="s">
        <v>772</v>
      </c>
      <c r="J761"/>
    </row>
    <row r="762" spans="1:10" x14ac:dyDescent="0.25">
      <c r="A762" t="s">
        <v>1096</v>
      </c>
      <c r="B762" t="s">
        <v>772</v>
      </c>
      <c r="C762" t="s">
        <v>1016</v>
      </c>
      <c r="D762" s="781">
        <v>1</v>
      </c>
      <c r="E762">
        <v>741020</v>
      </c>
      <c r="F762" t="s">
        <v>772</v>
      </c>
      <c r="J762"/>
    </row>
    <row r="763" spans="1:10" x14ac:dyDescent="0.25">
      <c r="A763" t="s">
        <v>1096</v>
      </c>
      <c r="B763" t="s">
        <v>772</v>
      </c>
      <c r="C763" t="s">
        <v>1016</v>
      </c>
      <c r="D763" s="781">
        <v>1</v>
      </c>
      <c r="E763">
        <v>741020</v>
      </c>
      <c r="F763" t="s">
        <v>772</v>
      </c>
      <c r="J763"/>
    </row>
    <row r="764" spans="1:10" x14ac:dyDescent="0.25">
      <c r="A764" t="s">
        <v>1096</v>
      </c>
      <c r="B764" t="s">
        <v>772</v>
      </c>
      <c r="C764" t="s">
        <v>1016</v>
      </c>
      <c r="D764" s="781">
        <v>1</v>
      </c>
      <c r="E764">
        <v>741020</v>
      </c>
      <c r="F764" t="s">
        <v>772</v>
      </c>
      <c r="J764"/>
    </row>
    <row r="765" spans="1:10" x14ac:dyDescent="0.25">
      <c r="A765" t="s">
        <v>1096</v>
      </c>
      <c r="B765" t="s">
        <v>772</v>
      </c>
      <c r="C765" t="s">
        <v>1016</v>
      </c>
      <c r="D765" s="781">
        <v>1</v>
      </c>
      <c r="E765">
        <v>741020</v>
      </c>
      <c r="F765" t="s">
        <v>772</v>
      </c>
      <c r="J765"/>
    </row>
    <row r="766" spans="1:10" x14ac:dyDescent="0.25">
      <c r="A766" t="s">
        <v>1096</v>
      </c>
      <c r="B766" t="s">
        <v>772</v>
      </c>
      <c r="C766" t="s">
        <v>1016</v>
      </c>
      <c r="D766" s="781">
        <v>1</v>
      </c>
      <c r="E766">
        <v>741020</v>
      </c>
      <c r="F766" t="s">
        <v>772</v>
      </c>
      <c r="J766"/>
    </row>
    <row r="767" spans="1:10" x14ac:dyDescent="0.25">
      <c r="A767" t="s">
        <v>1096</v>
      </c>
      <c r="B767" t="s">
        <v>772</v>
      </c>
      <c r="C767" t="s">
        <v>1016</v>
      </c>
      <c r="D767" s="781">
        <v>2</v>
      </c>
      <c r="E767">
        <v>741020</v>
      </c>
      <c r="F767" t="s">
        <v>772</v>
      </c>
      <c r="J767"/>
    </row>
    <row r="768" spans="1:10" x14ac:dyDescent="0.25">
      <c r="A768" t="s">
        <v>1096</v>
      </c>
      <c r="B768" t="s">
        <v>772</v>
      </c>
      <c r="C768" t="s">
        <v>1016</v>
      </c>
      <c r="D768" s="781">
        <v>1</v>
      </c>
      <c r="E768">
        <v>741020</v>
      </c>
      <c r="F768" t="s">
        <v>772</v>
      </c>
      <c r="J768"/>
    </row>
    <row r="769" spans="1:10" x14ac:dyDescent="0.25">
      <c r="A769" t="s">
        <v>1096</v>
      </c>
      <c r="B769" t="s">
        <v>772</v>
      </c>
      <c r="C769" t="s">
        <v>1016</v>
      </c>
      <c r="D769" s="781">
        <v>1</v>
      </c>
      <c r="E769">
        <v>741020</v>
      </c>
      <c r="F769" t="s">
        <v>772</v>
      </c>
      <c r="J769"/>
    </row>
    <row r="770" spans="1:10" x14ac:dyDescent="0.25">
      <c r="A770" t="s">
        <v>1096</v>
      </c>
      <c r="B770" t="s">
        <v>772</v>
      </c>
      <c r="C770" t="s">
        <v>1016</v>
      </c>
      <c r="D770" s="781">
        <v>1</v>
      </c>
      <c r="E770">
        <v>741020</v>
      </c>
      <c r="F770" t="s">
        <v>772</v>
      </c>
      <c r="J770"/>
    </row>
    <row r="771" spans="1:10" x14ac:dyDescent="0.25">
      <c r="A771" t="s">
        <v>1096</v>
      </c>
      <c r="B771" t="s">
        <v>772</v>
      </c>
      <c r="C771" t="s">
        <v>1016</v>
      </c>
      <c r="D771" s="781">
        <v>1</v>
      </c>
      <c r="E771">
        <v>741020</v>
      </c>
      <c r="F771" t="s">
        <v>772</v>
      </c>
      <c r="J771"/>
    </row>
    <row r="772" spans="1:10" x14ac:dyDescent="0.25">
      <c r="A772" t="s">
        <v>1096</v>
      </c>
      <c r="B772" t="s">
        <v>772</v>
      </c>
      <c r="C772" t="s">
        <v>1016</v>
      </c>
      <c r="D772" s="781">
        <v>1</v>
      </c>
      <c r="E772">
        <v>741020</v>
      </c>
      <c r="F772" t="s">
        <v>772</v>
      </c>
      <c r="J772"/>
    </row>
    <row r="773" spans="1:10" x14ac:dyDescent="0.25">
      <c r="A773" t="s">
        <v>1096</v>
      </c>
      <c r="B773" t="s">
        <v>772</v>
      </c>
      <c r="C773" t="s">
        <v>1016</v>
      </c>
      <c r="D773" s="781">
        <v>2</v>
      </c>
      <c r="E773">
        <v>741020</v>
      </c>
      <c r="F773" t="s">
        <v>772</v>
      </c>
      <c r="J773"/>
    </row>
    <row r="774" spans="1:10" x14ac:dyDescent="0.25">
      <c r="A774" t="s">
        <v>1096</v>
      </c>
      <c r="B774" t="s">
        <v>772</v>
      </c>
      <c r="C774" t="s">
        <v>1016</v>
      </c>
      <c r="D774" s="781">
        <v>1</v>
      </c>
      <c r="E774">
        <v>741020</v>
      </c>
      <c r="F774" t="s">
        <v>772</v>
      </c>
      <c r="J774"/>
    </row>
    <row r="775" spans="1:10" x14ac:dyDescent="0.25">
      <c r="A775" t="s">
        <v>1096</v>
      </c>
      <c r="B775" t="s">
        <v>772</v>
      </c>
      <c r="C775" t="s">
        <v>1016</v>
      </c>
      <c r="D775" s="781">
        <v>1</v>
      </c>
      <c r="E775">
        <v>741020</v>
      </c>
      <c r="F775" t="s">
        <v>772</v>
      </c>
      <c r="J775"/>
    </row>
    <row r="776" spans="1:10" x14ac:dyDescent="0.25">
      <c r="A776" t="s">
        <v>1096</v>
      </c>
      <c r="B776" t="s">
        <v>772</v>
      </c>
      <c r="C776" t="s">
        <v>1016</v>
      </c>
      <c r="D776" s="781">
        <v>2</v>
      </c>
      <c r="E776">
        <v>741020</v>
      </c>
      <c r="F776" t="s">
        <v>772</v>
      </c>
      <c r="J776"/>
    </row>
    <row r="777" spans="1:10" x14ac:dyDescent="0.25">
      <c r="A777" t="s">
        <v>1096</v>
      </c>
      <c r="B777" t="s">
        <v>772</v>
      </c>
      <c r="C777" t="s">
        <v>1016</v>
      </c>
      <c r="D777" s="781">
        <v>2</v>
      </c>
      <c r="E777">
        <v>741020</v>
      </c>
      <c r="F777" t="s">
        <v>772</v>
      </c>
      <c r="J777"/>
    </row>
    <row r="778" spans="1:10" x14ac:dyDescent="0.25">
      <c r="A778" t="s">
        <v>1096</v>
      </c>
      <c r="B778" t="s">
        <v>772</v>
      </c>
      <c r="C778" t="s">
        <v>1016</v>
      </c>
      <c r="D778" s="781">
        <v>1</v>
      </c>
      <c r="E778">
        <v>741020</v>
      </c>
      <c r="F778" t="s">
        <v>772</v>
      </c>
      <c r="J778"/>
    </row>
    <row r="779" spans="1:10" x14ac:dyDescent="0.25">
      <c r="A779" t="s">
        <v>1096</v>
      </c>
      <c r="B779" t="s">
        <v>772</v>
      </c>
      <c r="C779" t="s">
        <v>1016</v>
      </c>
      <c r="D779" s="781">
        <v>2</v>
      </c>
      <c r="E779">
        <v>741020</v>
      </c>
      <c r="F779" t="s">
        <v>772</v>
      </c>
      <c r="J779"/>
    </row>
    <row r="780" spans="1:10" x14ac:dyDescent="0.25">
      <c r="A780" t="s">
        <v>1096</v>
      </c>
      <c r="B780" t="s">
        <v>772</v>
      </c>
      <c r="C780" t="s">
        <v>1016</v>
      </c>
      <c r="D780" s="781">
        <v>3</v>
      </c>
      <c r="E780">
        <v>741020</v>
      </c>
      <c r="F780" t="s">
        <v>772</v>
      </c>
      <c r="J780"/>
    </row>
    <row r="781" spans="1:10" x14ac:dyDescent="0.25">
      <c r="A781" t="s">
        <v>1096</v>
      </c>
      <c r="B781" t="s">
        <v>772</v>
      </c>
      <c r="C781" t="s">
        <v>1016</v>
      </c>
      <c r="D781" s="781">
        <v>3</v>
      </c>
      <c r="E781">
        <v>741020</v>
      </c>
      <c r="F781" t="s">
        <v>772</v>
      </c>
      <c r="J781"/>
    </row>
    <row r="782" spans="1:10" x14ac:dyDescent="0.25">
      <c r="A782" t="s">
        <v>1096</v>
      </c>
      <c r="B782" t="s">
        <v>772</v>
      </c>
      <c r="C782" t="s">
        <v>1016</v>
      </c>
      <c r="D782" s="781">
        <v>2</v>
      </c>
      <c r="E782">
        <v>741020</v>
      </c>
      <c r="F782" t="s">
        <v>772</v>
      </c>
      <c r="J782"/>
    </row>
    <row r="783" spans="1:10" x14ac:dyDescent="0.25">
      <c r="A783" t="s">
        <v>1096</v>
      </c>
      <c r="B783" t="s">
        <v>772</v>
      </c>
      <c r="C783" t="s">
        <v>1016</v>
      </c>
      <c r="D783" s="781">
        <v>2</v>
      </c>
      <c r="E783">
        <v>741020</v>
      </c>
      <c r="F783" t="s">
        <v>772</v>
      </c>
      <c r="J783"/>
    </row>
    <row r="784" spans="1:10" x14ac:dyDescent="0.25">
      <c r="A784" t="s">
        <v>1096</v>
      </c>
      <c r="B784" t="s">
        <v>772</v>
      </c>
      <c r="C784" t="s">
        <v>1016</v>
      </c>
      <c r="D784" s="781">
        <v>-3</v>
      </c>
      <c r="E784">
        <v>741020</v>
      </c>
      <c r="F784" t="s">
        <v>772</v>
      </c>
      <c r="J784"/>
    </row>
    <row r="785" spans="1:10" x14ac:dyDescent="0.25">
      <c r="A785" t="s">
        <v>1096</v>
      </c>
      <c r="B785" t="s">
        <v>772</v>
      </c>
      <c r="C785" t="s">
        <v>1016</v>
      </c>
      <c r="D785" s="781">
        <v>1</v>
      </c>
      <c r="E785">
        <v>741020</v>
      </c>
      <c r="F785" t="s">
        <v>772</v>
      </c>
      <c r="J785"/>
    </row>
    <row r="786" spans="1:10" x14ac:dyDescent="0.25">
      <c r="A786" t="s">
        <v>1096</v>
      </c>
      <c r="B786" t="s">
        <v>772</v>
      </c>
      <c r="C786" t="s">
        <v>1016</v>
      </c>
      <c r="D786" s="781">
        <v>2</v>
      </c>
      <c r="E786">
        <v>741020</v>
      </c>
      <c r="F786" t="s">
        <v>772</v>
      </c>
      <c r="J786"/>
    </row>
    <row r="787" spans="1:10" x14ac:dyDescent="0.25">
      <c r="A787" t="s">
        <v>1096</v>
      </c>
      <c r="B787" t="s">
        <v>772</v>
      </c>
      <c r="C787" t="s">
        <v>1016</v>
      </c>
      <c r="D787" s="781">
        <v>1</v>
      </c>
      <c r="E787">
        <v>741020</v>
      </c>
      <c r="F787" t="s">
        <v>772</v>
      </c>
      <c r="J787"/>
    </row>
    <row r="788" spans="1:10" x14ac:dyDescent="0.25">
      <c r="A788" t="s">
        <v>1096</v>
      </c>
      <c r="B788" t="s">
        <v>772</v>
      </c>
      <c r="C788" t="s">
        <v>1016</v>
      </c>
      <c r="D788" s="781">
        <v>2</v>
      </c>
      <c r="E788">
        <v>741020</v>
      </c>
      <c r="F788" t="s">
        <v>772</v>
      </c>
      <c r="J788"/>
    </row>
    <row r="789" spans="1:10" x14ac:dyDescent="0.25">
      <c r="A789" t="s">
        <v>1096</v>
      </c>
      <c r="B789" t="s">
        <v>772</v>
      </c>
      <c r="C789" t="s">
        <v>1016</v>
      </c>
      <c r="D789" s="781">
        <v>2</v>
      </c>
      <c r="E789">
        <v>741020</v>
      </c>
      <c r="F789" t="s">
        <v>772</v>
      </c>
      <c r="J789"/>
    </row>
    <row r="790" spans="1:10" x14ac:dyDescent="0.25">
      <c r="A790" t="s">
        <v>1096</v>
      </c>
      <c r="B790" t="s">
        <v>772</v>
      </c>
      <c r="C790" t="s">
        <v>1016</v>
      </c>
      <c r="D790" s="781">
        <v>2</v>
      </c>
      <c r="E790">
        <v>741020</v>
      </c>
      <c r="F790" t="s">
        <v>772</v>
      </c>
      <c r="J790"/>
    </row>
    <row r="791" spans="1:10" x14ac:dyDescent="0.25">
      <c r="A791" t="s">
        <v>1096</v>
      </c>
      <c r="B791" t="s">
        <v>772</v>
      </c>
      <c r="C791" t="s">
        <v>1016</v>
      </c>
      <c r="D791" s="781">
        <v>1</v>
      </c>
      <c r="E791">
        <v>741020</v>
      </c>
      <c r="F791" t="s">
        <v>772</v>
      </c>
      <c r="J791"/>
    </row>
    <row r="792" spans="1:10" x14ac:dyDescent="0.25">
      <c r="A792" t="s">
        <v>1096</v>
      </c>
      <c r="B792" t="s">
        <v>772</v>
      </c>
      <c r="C792" t="s">
        <v>1016</v>
      </c>
      <c r="D792" s="781">
        <v>2</v>
      </c>
      <c r="E792">
        <v>741020</v>
      </c>
      <c r="F792" t="s">
        <v>772</v>
      </c>
      <c r="J792"/>
    </row>
    <row r="793" spans="1:10" x14ac:dyDescent="0.25">
      <c r="A793" t="s">
        <v>1096</v>
      </c>
      <c r="B793" t="s">
        <v>772</v>
      </c>
      <c r="C793" t="s">
        <v>1016</v>
      </c>
      <c r="D793" s="781">
        <v>2</v>
      </c>
      <c r="E793">
        <v>741020</v>
      </c>
      <c r="F793" t="s">
        <v>772</v>
      </c>
      <c r="J793"/>
    </row>
    <row r="794" spans="1:10" x14ac:dyDescent="0.25">
      <c r="A794" t="s">
        <v>1096</v>
      </c>
      <c r="B794" t="s">
        <v>772</v>
      </c>
      <c r="C794" t="s">
        <v>1016</v>
      </c>
      <c r="D794" s="781">
        <v>1</v>
      </c>
      <c r="E794">
        <v>741020</v>
      </c>
      <c r="F794" t="s">
        <v>772</v>
      </c>
      <c r="J794"/>
    </row>
    <row r="795" spans="1:10" x14ac:dyDescent="0.25">
      <c r="A795" t="s">
        <v>1096</v>
      </c>
      <c r="B795" t="s">
        <v>772</v>
      </c>
      <c r="C795" t="s">
        <v>1016</v>
      </c>
      <c r="D795" s="781">
        <v>2</v>
      </c>
      <c r="E795">
        <v>741020</v>
      </c>
      <c r="F795" t="s">
        <v>772</v>
      </c>
      <c r="J795"/>
    </row>
    <row r="796" spans="1:10" x14ac:dyDescent="0.25">
      <c r="A796" t="s">
        <v>1096</v>
      </c>
      <c r="B796" t="s">
        <v>772</v>
      </c>
      <c r="C796" t="s">
        <v>1016</v>
      </c>
      <c r="D796" s="781">
        <v>1</v>
      </c>
      <c r="E796">
        <v>741020</v>
      </c>
      <c r="F796" t="s">
        <v>772</v>
      </c>
      <c r="J796"/>
    </row>
    <row r="797" spans="1:10" x14ac:dyDescent="0.25">
      <c r="A797" t="s">
        <v>1096</v>
      </c>
      <c r="B797" t="s">
        <v>772</v>
      </c>
      <c r="C797" t="s">
        <v>1016</v>
      </c>
      <c r="D797" s="781">
        <v>2</v>
      </c>
      <c r="E797">
        <v>741020</v>
      </c>
      <c r="F797" t="s">
        <v>772</v>
      </c>
      <c r="J797"/>
    </row>
    <row r="798" spans="1:10" x14ac:dyDescent="0.25">
      <c r="A798" t="s">
        <v>1096</v>
      </c>
      <c r="B798" t="s">
        <v>772</v>
      </c>
      <c r="C798" t="s">
        <v>1016</v>
      </c>
      <c r="D798" s="781">
        <v>1</v>
      </c>
      <c r="E798">
        <v>741020</v>
      </c>
      <c r="F798" t="s">
        <v>772</v>
      </c>
      <c r="J798"/>
    </row>
    <row r="799" spans="1:10" x14ac:dyDescent="0.25">
      <c r="A799" t="s">
        <v>1096</v>
      </c>
      <c r="B799" t="s">
        <v>772</v>
      </c>
      <c r="C799" t="s">
        <v>1016</v>
      </c>
      <c r="D799" s="781">
        <v>1</v>
      </c>
      <c r="E799">
        <v>741020</v>
      </c>
      <c r="F799" t="s">
        <v>772</v>
      </c>
      <c r="J799"/>
    </row>
    <row r="800" spans="1:10" x14ac:dyDescent="0.25">
      <c r="A800" t="s">
        <v>1096</v>
      </c>
      <c r="B800" t="s">
        <v>772</v>
      </c>
      <c r="C800" t="s">
        <v>1016</v>
      </c>
      <c r="D800" s="781">
        <v>2</v>
      </c>
      <c r="E800">
        <v>741020</v>
      </c>
      <c r="F800" t="s">
        <v>772</v>
      </c>
      <c r="J800"/>
    </row>
    <row r="801" spans="1:10" x14ac:dyDescent="0.25">
      <c r="A801" t="s">
        <v>1096</v>
      </c>
      <c r="B801" t="s">
        <v>772</v>
      </c>
      <c r="C801" t="s">
        <v>1016</v>
      </c>
      <c r="D801" s="781">
        <v>1</v>
      </c>
      <c r="E801">
        <v>741020</v>
      </c>
      <c r="F801" t="s">
        <v>772</v>
      </c>
      <c r="J801"/>
    </row>
    <row r="802" spans="1:10" x14ac:dyDescent="0.25">
      <c r="A802" t="s">
        <v>1096</v>
      </c>
      <c r="B802" t="s">
        <v>772</v>
      </c>
      <c r="C802" t="s">
        <v>1016</v>
      </c>
      <c r="D802" s="781">
        <v>1</v>
      </c>
      <c r="E802">
        <v>741020</v>
      </c>
      <c r="F802" t="s">
        <v>772</v>
      </c>
      <c r="J802"/>
    </row>
    <row r="803" spans="1:10" x14ac:dyDescent="0.25">
      <c r="A803" t="s">
        <v>1096</v>
      </c>
      <c r="B803" t="s">
        <v>772</v>
      </c>
      <c r="C803" t="s">
        <v>1016</v>
      </c>
      <c r="D803" s="781">
        <v>2</v>
      </c>
      <c r="E803">
        <v>741020</v>
      </c>
      <c r="F803" t="s">
        <v>772</v>
      </c>
      <c r="J803"/>
    </row>
    <row r="804" spans="1:10" x14ac:dyDescent="0.25">
      <c r="A804" t="s">
        <v>1096</v>
      </c>
      <c r="B804" t="s">
        <v>772</v>
      </c>
      <c r="C804" t="s">
        <v>1016</v>
      </c>
      <c r="D804" s="781">
        <v>2</v>
      </c>
      <c r="E804">
        <v>741020</v>
      </c>
      <c r="F804" t="s">
        <v>772</v>
      </c>
      <c r="J804"/>
    </row>
    <row r="805" spans="1:10" x14ac:dyDescent="0.25">
      <c r="A805" t="s">
        <v>1096</v>
      </c>
      <c r="B805" t="s">
        <v>772</v>
      </c>
      <c r="C805" t="s">
        <v>1016</v>
      </c>
      <c r="D805" s="781">
        <v>1</v>
      </c>
      <c r="E805">
        <v>741020</v>
      </c>
      <c r="F805" t="s">
        <v>772</v>
      </c>
      <c r="J805"/>
    </row>
    <row r="806" spans="1:10" x14ac:dyDescent="0.25">
      <c r="A806" t="s">
        <v>1096</v>
      </c>
      <c r="B806" t="s">
        <v>772</v>
      </c>
      <c r="C806" t="s">
        <v>1016</v>
      </c>
      <c r="D806" s="781">
        <v>2</v>
      </c>
      <c r="E806">
        <v>741020</v>
      </c>
      <c r="F806" t="s">
        <v>772</v>
      </c>
      <c r="J806"/>
    </row>
    <row r="807" spans="1:10" x14ac:dyDescent="0.25">
      <c r="A807" t="s">
        <v>1096</v>
      </c>
      <c r="B807" t="s">
        <v>772</v>
      </c>
      <c r="C807" t="s">
        <v>1016</v>
      </c>
      <c r="D807" s="781">
        <v>2</v>
      </c>
      <c r="E807">
        <v>741020</v>
      </c>
      <c r="F807" t="s">
        <v>772</v>
      </c>
      <c r="J807"/>
    </row>
    <row r="808" spans="1:10" x14ac:dyDescent="0.25">
      <c r="A808" t="s">
        <v>1096</v>
      </c>
      <c r="B808" t="s">
        <v>772</v>
      </c>
      <c r="C808" t="s">
        <v>1016</v>
      </c>
      <c r="D808" s="781">
        <v>2</v>
      </c>
      <c r="E808">
        <v>741020</v>
      </c>
      <c r="F808" t="s">
        <v>772</v>
      </c>
      <c r="J808"/>
    </row>
    <row r="809" spans="1:10" x14ac:dyDescent="0.25">
      <c r="A809" t="s">
        <v>1096</v>
      </c>
      <c r="B809" t="s">
        <v>772</v>
      </c>
      <c r="C809" t="s">
        <v>1016</v>
      </c>
      <c r="D809" s="781">
        <v>1</v>
      </c>
      <c r="E809">
        <v>741020</v>
      </c>
      <c r="F809" t="s">
        <v>772</v>
      </c>
      <c r="J809"/>
    </row>
    <row r="810" spans="1:10" x14ac:dyDescent="0.25">
      <c r="A810" t="s">
        <v>1096</v>
      </c>
      <c r="B810" t="s">
        <v>772</v>
      </c>
      <c r="C810" t="s">
        <v>1016</v>
      </c>
      <c r="D810" s="781">
        <v>2</v>
      </c>
      <c r="E810">
        <v>741020</v>
      </c>
      <c r="F810" t="s">
        <v>772</v>
      </c>
      <c r="J810"/>
    </row>
    <row r="811" spans="1:10" x14ac:dyDescent="0.25">
      <c r="A811" t="s">
        <v>1096</v>
      </c>
      <c r="B811" t="s">
        <v>772</v>
      </c>
      <c r="C811" t="s">
        <v>1016</v>
      </c>
      <c r="D811" s="781">
        <v>1</v>
      </c>
      <c r="E811">
        <v>741020</v>
      </c>
      <c r="F811" t="s">
        <v>772</v>
      </c>
      <c r="J811"/>
    </row>
    <row r="812" spans="1:10" x14ac:dyDescent="0.25">
      <c r="A812" t="s">
        <v>1096</v>
      </c>
      <c r="B812" t="s">
        <v>772</v>
      </c>
      <c r="C812" t="s">
        <v>1016</v>
      </c>
      <c r="D812" s="781">
        <v>1</v>
      </c>
      <c r="E812">
        <v>741020</v>
      </c>
      <c r="F812" t="s">
        <v>772</v>
      </c>
      <c r="J812"/>
    </row>
    <row r="813" spans="1:10" x14ac:dyDescent="0.25">
      <c r="A813" t="s">
        <v>1096</v>
      </c>
      <c r="B813" t="s">
        <v>772</v>
      </c>
      <c r="C813" t="s">
        <v>1016</v>
      </c>
      <c r="D813" s="781">
        <v>3</v>
      </c>
      <c r="E813">
        <v>741020</v>
      </c>
      <c r="F813" t="s">
        <v>772</v>
      </c>
      <c r="J813"/>
    </row>
    <row r="814" spans="1:10" x14ac:dyDescent="0.25">
      <c r="A814" t="s">
        <v>1096</v>
      </c>
      <c r="B814" t="s">
        <v>772</v>
      </c>
      <c r="C814" t="s">
        <v>1016</v>
      </c>
      <c r="D814" s="781">
        <v>3</v>
      </c>
      <c r="E814">
        <v>741020</v>
      </c>
      <c r="F814" t="s">
        <v>772</v>
      </c>
      <c r="J814"/>
    </row>
    <row r="815" spans="1:10" x14ac:dyDescent="0.25">
      <c r="A815" t="s">
        <v>1096</v>
      </c>
      <c r="B815" t="s">
        <v>772</v>
      </c>
      <c r="C815" t="s">
        <v>1016</v>
      </c>
      <c r="D815" s="781">
        <v>2</v>
      </c>
      <c r="E815">
        <v>741020</v>
      </c>
      <c r="F815" t="s">
        <v>772</v>
      </c>
      <c r="J815"/>
    </row>
    <row r="816" spans="1:10" x14ac:dyDescent="0.25">
      <c r="A816" t="s">
        <v>1096</v>
      </c>
      <c r="B816" t="s">
        <v>772</v>
      </c>
      <c r="C816" t="s">
        <v>1016</v>
      </c>
      <c r="D816" s="781">
        <v>2</v>
      </c>
      <c r="E816">
        <v>741020</v>
      </c>
      <c r="F816" t="s">
        <v>772</v>
      </c>
      <c r="J816"/>
    </row>
    <row r="817" spans="1:10" x14ac:dyDescent="0.25">
      <c r="A817" t="s">
        <v>1096</v>
      </c>
      <c r="B817" t="s">
        <v>772</v>
      </c>
      <c r="C817" t="s">
        <v>1016</v>
      </c>
      <c r="D817" s="781">
        <v>1</v>
      </c>
      <c r="E817">
        <v>741020</v>
      </c>
      <c r="F817" t="s">
        <v>772</v>
      </c>
      <c r="J817"/>
    </row>
    <row r="818" spans="1:10" x14ac:dyDescent="0.25">
      <c r="A818" t="s">
        <v>1096</v>
      </c>
      <c r="B818" t="s">
        <v>772</v>
      </c>
      <c r="C818" t="s">
        <v>1016</v>
      </c>
      <c r="D818" s="781">
        <v>2</v>
      </c>
      <c r="E818">
        <v>741020</v>
      </c>
      <c r="F818" t="s">
        <v>772</v>
      </c>
      <c r="J818"/>
    </row>
    <row r="819" spans="1:10" x14ac:dyDescent="0.25">
      <c r="A819" t="s">
        <v>1096</v>
      </c>
      <c r="B819" t="s">
        <v>772</v>
      </c>
      <c r="C819" t="s">
        <v>1016</v>
      </c>
      <c r="D819" s="781">
        <v>1</v>
      </c>
      <c r="E819">
        <v>741020</v>
      </c>
      <c r="F819" t="s">
        <v>772</v>
      </c>
      <c r="J819"/>
    </row>
    <row r="820" spans="1:10" x14ac:dyDescent="0.25">
      <c r="A820" t="s">
        <v>1096</v>
      </c>
      <c r="B820" t="s">
        <v>772</v>
      </c>
      <c r="C820" t="s">
        <v>1016</v>
      </c>
      <c r="D820" s="781">
        <v>1</v>
      </c>
      <c r="E820">
        <v>741020</v>
      </c>
      <c r="F820" t="s">
        <v>772</v>
      </c>
      <c r="J820"/>
    </row>
    <row r="821" spans="1:10" x14ac:dyDescent="0.25">
      <c r="A821" t="s">
        <v>1096</v>
      </c>
      <c r="B821" t="s">
        <v>772</v>
      </c>
      <c r="C821" t="s">
        <v>1016</v>
      </c>
      <c r="D821" s="781">
        <v>2</v>
      </c>
      <c r="E821">
        <v>741020</v>
      </c>
      <c r="F821" t="s">
        <v>772</v>
      </c>
      <c r="J821"/>
    </row>
    <row r="822" spans="1:10" x14ac:dyDescent="0.25">
      <c r="A822" t="s">
        <v>1096</v>
      </c>
      <c r="B822" t="s">
        <v>772</v>
      </c>
      <c r="C822" t="s">
        <v>1016</v>
      </c>
      <c r="D822" s="781">
        <v>2</v>
      </c>
      <c r="E822">
        <v>741020</v>
      </c>
      <c r="F822" t="s">
        <v>772</v>
      </c>
      <c r="J822"/>
    </row>
    <row r="823" spans="1:10" x14ac:dyDescent="0.25">
      <c r="A823" t="s">
        <v>1096</v>
      </c>
      <c r="B823" t="s">
        <v>772</v>
      </c>
      <c r="C823" t="s">
        <v>1016</v>
      </c>
      <c r="D823" s="781">
        <v>1</v>
      </c>
      <c r="E823">
        <v>741020</v>
      </c>
      <c r="F823" t="s">
        <v>772</v>
      </c>
      <c r="J823"/>
    </row>
    <row r="824" spans="1:10" x14ac:dyDescent="0.25">
      <c r="A824" t="s">
        <v>1096</v>
      </c>
      <c r="B824" t="s">
        <v>772</v>
      </c>
      <c r="C824" t="s">
        <v>1016</v>
      </c>
      <c r="D824" s="781">
        <v>2</v>
      </c>
      <c r="E824">
        <v>741020</v>
      </c>
      <c r="F824" t="s">
        <v>772</v>
      </c>
      <c r="J824"/>
    </row>
    <row r="825" spans="1:10" x14ac:dyDescent="0.25">
      <c r="A825" t="s">
        <v>1096</v>
      </c>
      <c r="B825" t="s">
        <v>772</v>
      </c>
      <c r="C825" t="s">
        <v>1016</v>
      </c>
      <c r="D825" s="781">
        <v>1</v>
      </c>
      <c r="E825">
        <v>741020</v>
      </c>
      <c r="F825" t="s">
        <v>772</v>
      </c>
      <c r="J825"/>
    </row>
    <row r="826" spans="1:10" x14ac:dyDescent="0.25">
      <c r="A826" t="s">
        <v>1096</v>
      </c>
      <c r="B826" t="s">
        <v>772</v>
      </c>
      <c r="C826" t="s">
        <v>1016</v>
      </c>
      <c r="D826" s="781">
        <v>2</v>
      </c>
      <c r="E826">
        <v>741020</v>
      </c>
      <c r="F826" t="s">
        <v>772</v>
      </c>
      <c r="J826"/>
    </row>
    <row r="827" spans="1:10" x14ac:dyDescent="0.25">
      <c r="A827" t="s">
        <v>1096</v>
      </c>
      <c r="B827" t="s">
        <v>772</v>
      </c>
      <c r="C827" t="s">
        <v>1016</v>
      </c>
      <c r="D827" s="781">
        <v>2</v>
      </c>
      <c r="E827">
        <v>741020</v>
      </c>
      <c r="F827" t="s">
        <v>772</v>
      </c>
      <c r="J827"/>
    </row>
    <row r="828" spans="1:10" x14ac:dyDescent="0.25">
      <c r="A828" t="s">
        <v>1096</v>
      </c>
      <c r="B828" t="s">
        <v>772</v>
      </c>
      <c r="C828" t="s">
        <v>1016</v>
      </c>
      <c r="D828" s="781">
        <v>2</v>
      </c>
      <c r="E828">
        <v>741020</v>
      </c>
      <c r="F828" t="s">
        <v>772</v>
      </c>
      <c r="J828"/>
    </row>
    <row r="829" spans="1:10" x14ac:dyDescent="0.25">
      <c r="A829" t="s">
        <v>1096</v>
      </c>
      <c r="B829" t="s">
        <v>772</v>
      </c>
      <c r="C829" t="s">
        <v>1016</v>
      </c>
      <c r="D829" s="781">
        <v>2</v>
      </c>
      <c r="E829">
        <v>741020</v>
      </c>
      <c r="F829" t="s">
        <v>772</v>
      </c>
      <c r="J829"/>
    </row>
    <row r="830" spans="1:10" x14ac:dyDescent="0.25">
      <c r="A830" t="s">
        <v>1096</v>
      </c>
      <c r="B830" t="s">
        <v>772</v>
      </c>
      <c r="C830" t="s">
        <v>1016</v>
      </c>
      <c r="D830" s="781">
        <v>2</v>
      </c>
      <c r="E830">
        <v>741020</v>
      </c>
      <c r="F830" t="s">
        <v>772</v>
      </c>
      <c r="J830"/>
    </row>
    <row r="831" spans="1:10" x14ac:dyDescent="0.25">
      <c r="A831" t="s">
        <v>1096</v>
      </c>
      <c r="B831" t="s">
        <v>772</v>
      </c>
      <c r="C831" t="s">
        <v>1016</v>
      </c>
      <c r="D831" s="781">
        <v>3</v>
      </c>
      <c r="E831">
        <v>741020</v>
      </c>
      <c r="F831" t="s">
        <v>772</v>
      </c>
      <c r="J831"/>
    </row>
    <row r="832" spans="1:10" x14ac:dyDescent="0.25">
      <c r="A832" t="s">
        <v>1096</v>
      </c>
      <c r="B832" t="s">
        <v>772</v>
      </c>
      <c r="C832" t="s">
        <v>1016</v>
      </c>
      <c r="D832" s="781">
        <v>3</v>
      </c>
      <c r="E832">
        <v>741020</v>
      </c>
      <c r="F832" t="s">
        <v>772</v>
      </c>
      <c r="J832"/>
    </row>
    <row r="833" spans="1:10" x14ac:dyDescent="0.25">
      <c r="A833" t="s">
        <v>1096</v>
      </c>
      <c r="B833" t="s">
        <v>772</v>
      </c>
      <c r="C833" t="s">
        <v>1016</v>
      </c>
      <c r="D833" s="781">
        <v>2</v>
      </c>
      <c r="E833">
        <v>741020</v>
      </c>
      <c r="F833" t="s">
        <v>772</v>
      </c>
      <c r="J833"/>
    </row>
    <row r="834" spans="1:10" x14ac:dyDescent="0.25">
      <c r="A834" t="s">
        <v>1096</v>
      </c>
      <c r="B834" t="s">
        <v>772</v>
      </c>
      <c r="C834" t="s">
        <v>1016</v>
      </c>
      <c r="D834" s="781">
        <v>2</v>
      </c>
      <c r="E834">
        <v>741020</v>
      </c>
      <c r="F834" t="s">
        <v>772</v>
      </c>
      <c r="J834"/>
    </row>
    <row r="835" spans="1:10" x14ac:dyDescent="0.25">
      <c r="A835" t="s">
        <v>1096</v>
      </c>
      <c r="B835" t="s">
        <v>772</v>
      </c>
      <c r="C835" t="s">
        <v>1016</v>
      </c>
      <c r="D835" s="781">
        <v>1</v>
      </c>
      <c r="E835">
        <v>741020</v>
      </c>
      <c r="F835" t="s">
        <v>772</v>
      </c>
      <c r="J835"/>
    </row>
    <row r="836" spans="1:10" x14ac:dyDescent="0.25">
      <c r="A836" t="s">
        <v>1096</v>
      </c>
      <c r="B836" t="s">
        <v>772</v>
      </c>
      <c r="C836" t="s">
        <v>1016</v>
      </c>
      <c r="D836" s="781">
        <v>2</v>
      </c>
      <c r="E836">
        <v>741020</v>
      </c>
      <c r="F836" t="s">
        <v>772</v>
      </c>
      <c r="J836"/>
    </row>
    <row r="837" spans="1:10" x14ac:dyDescent="0.25">
      <c r="A837" t="s">
        <v>1096</v>
      </c>
      <c r="B837" t="s">
        <v>772</v>
      </c>
      <c r="C837" t="s">
        <v>1016</v>
      </c>
      <c r="D837" s="781">
        <v>1</v>
      </c>
      <c r="E837">
        <v>741020</v>
      </c>
      <c r="F837" t="s">
        <v>772</v>
      </c>
      <c r="J837"/>
    </row>
    <row r="838" spans="1:10" x14ac:dyDescent="0.25">
      <c r="A838" t="s">
        <v>1096</v>
      </c>
      <c r="B838" t="s">
        <v>772</v>
      </c>
      <c r="C838" t="s">
        <v>1016</v>
      </c>
      <c r="D838" s="781">
        <v>1</v>
      </c>
      <c r="E838">
        <v>741020</v>
      </c>
      <c r="F838" t="s">
        <v>772</v>
      </c>
      <c r="J838"/>
    </row>
    <row r="839" spans="1:10" x14ac:dyDescent="0.25">
      <c r="A839" t="s">
        <v>1096</v>
      </c>
      <c r="B839" t="s">
        <v>772</v>
      </c>
      <c r="C839" t="s">
        <v>1016</v>
      </c>
      <c r="D839" s="781">
        <v>1</v>
      </c>
      <c r="E839">
        <v>741020</v>
      </c>
      <c r="F839" t="s">
        <v>772</v>
      </c>
      <c r="J839"/>
    </row>
    <row r="840" spans="1:10" x14ac:dyDescent="0.25">
      <c r="A840" t="s">
        <v>1096</v>
      </c>
      <c r="B840" t="s">
        <v>772</v>
      </c>
      <c r="C840" t="s">
        <v>1016</v>
      </c>
      <c r="D840" s="781">
        <v>2</v>
      </c>
      <c r="E840">
        <v>741020</v>
      </c>
      <c r="F840" t="s">
        <v>772</v>
      </c>
      <c r="J840"/>
    </row>
    <row r="841" spans="1:10" x14ac:dyDescent="0.25">
      <c r="A841" t="s">
        <v>1096</v>
      </c>
      <c r="B841" t="s">
        <v>772</v>
      </c>
      <c r="C841" t="s">
        <v>1016</v>
      </c>
      <c r="D841" s="781">
        <v>2</v>
      </c>
      <c r="E841">
        <v>741020</v>
      </c>
      <c r="F841" t="s">
        <v>772</v>
      </c>
      <c r="J841"/>
    </row>
    <row r="842" spans="1:10" x14ac:dyDescent="0.25">
      <c r="A842" t="s">
        <v>1096</v>
      </c>
      <c r="B842" t="s">
        <v>772</v>
      </c>
      <c r="C842" t="s">
        <v>1016</v>
      </c>
      <c r="D842" s="781">
        <v>2</v>
      </c>
      <c r="E842">
        <v>741020</v>
      </c>
      <c r="F842" t="s">
        <v>772</v>
      </c>
      <c r="J842"/>
    </row>
    <row r="843" spans="1:10" x14ac:dyDescent="0.25">
      <c r="A843" t="s">
        <v>1096</v>
      </c>
      <c r="B843" t="s">
        <v>772</v>
      </c>
      <c r="C843" t="s">
        <v>1016</v>
      </c>
      <c r="D843" s="781">
        <v>2</v>
      </c>
      <c r="E843">
        <v>741020</v>
      </c>
      <c r="F843" t="s">
        <v>772</v>
      </c>
      <c r="J843"/>
    </row>
    <row r="844" spans="1:10" x14ac:dyDescent="0.25">
      <c r="A844" t="s">
        <v>1096</v>
      </c>
      <c r="B844" t="s">
        <v>772</v>
      </c>
      <c r="C844" t="s">
        <v>1016</v>
      </c>
      <c r="D844" s="781">
        <v>2</v>
      </c>
      <c r="E844">
        <v>741020</v>
      </c>
      <c r="F844" t="s">
        <v>772</v>
      </c>
      <c r="J844"/>
    </row>
    <row r="845" spans="1:10" x14ac:dyDescent="0.25">
      <c r="A845" t="s">
        <v>1096</v>
      </c>
      <c r="B845" t="s">
        <v>772</v>
      </c>
      <c r="C845" t="s">
        <v>1016</v>
      </c>
      <c r="D845" s="781">
        <v>3</v>
      </c>
      <c r="E845">
        <v>741020</v>
      </c>
      <c r="F845" t="s">
        <v>772</v>
      </c>
      <c r="J845"/>
    </row>
    <row r="846" spans="1:10" x14ac:dyDescent="0.25">
      <c r="A846" t="s">
        <v>1096</v>
      </c>
      <c r="B846" t="s">
        <v>772</v>
      </c>
      <c r="C846" t="s">
        <v>1016</v>
      </c>
      <c r="D846" s="781">
        <v>2</v>
      </c>
      <c r="E846">
        <v>741020</v>
      </c>
      <c r="F846" t="s">
        <v>772</v>
      </c>
      <c r="J846"/>
    </row>
    <row r="847" spans="1:10" x14ac:dyDescent="0.25">
      <c r="A847" t="s">
        <v>1096</v>
      </c>
      <c r="B847" t="s">
        <v>772</v>
      </c>
      <c r="C847" t="s">
        <v>1016</v>
      </c>
      <c r="D847" s="781">
        <v>2</v>
      </c>
      <c r="E847">
        <v>741020</v>
      </c>
      <c r="F847" t="s">
        <v>772</v>
      </c>
      <c r="J847"/>
    </row>
    <row r="848" spans="1:10" x14ac:dyDescent="0.25">
      <c r="A848" t="s">
        <v>1096</v>
      </c>
      <c r="B848" t="s">
        <v>772</v>
      </c>
      <c r="C848" t="s">
        <v>1016</v>
      </c>
      <c r="D848" s="781">
        <v>2</v>
      </c>
      <c r="E848">
        <v>741020</v>
      </c>
      <c r="F848" t="s">
        <v>772</v>
      </c>
      <c r="J848"/>
    </row>
    <row r="849" spans="1:10" x14ac:dyDescent="0.25">
      <c r="A849" t="s">
        <v>1096</v>
      </c>
      <c r="B849" t="s">
        <v>772</v>
      </c>
      <c r="C849" t="s">
        <v>1016</v>
      </c>
      <c r="D849" s="781">
        <v>1</v>
      </c>
      <c r="E849">
        <v>741020</v>
      </c>
      <c r="F849" t="s">
        <v>772</v>
      </c>
      <c r="J849"/>
    </row>
    <row r="850" spans="1:10" x14ac:dyDescent="0.25">
      <c r="A850" t="s">
        <v>1096</v>
      </c>
      <c r="B850" t="s">
        <v>772</v>
      </c>
      <c r="C850" t="s">
        <v>1016</v>
      </c>
      <c r="D850" s="781">
        <v>2</v>
      </c>
      <c r="E850">
        <v>741020</v>
      </c>
      <c r="F850" t="s">
        <v>772</v>
      </c>
      <c r="J850"/>
    </row>
    <row r="851" spans="1:10" x14ac:dyDescent="0.25">
      <c r="A851" t="s">
        <v>1096</v>
      </c>
      <c r="B851" t="s">
        <v>772</v>
      </c>
      <c r="C851" t="s">
        <v>1016</v>
      </c>
      <c r="D851" s="781">
        <v>1</v>
      </c>
      <c r="E851">
        <v>741020</v>
      </c>
      <c r="F851" t="s">
        <v>772</v>
      </c>
      <c r="J851"/>
    </row>
    <row r="852" spans="1:10" x14ac:dyDescent="0.25">
      <c r="A852" t="s">
        <v>1096</v>
      </c>
      <c r="B852" t="s">
        <v>772</v>
      </c>
      <c r="C852" t="s">
        <v>1016</v>
      </c>
      <c r="D852" s="781">
        <v>1</v>
      </c>
      <c r="E852">
        <v>741020</v>
      </c>
      <c r="F852" t="s">
        <v>772</v>
      </c>
      <c r="J852"/>
    </row>
    <row r="853" spans="1:10" x14ac:dyDescent="0.25">
      <c r="A853" t="s">
        <v>1096</v>
      </c>
      <c r="B853" t="s">
        <v>772</v>
      </c>
      <c r="C853" t="s">
        <v>1016</v>
      </c>
      <c r="D853" s="781">
        <v>2</v>
      </c>
      <c r="E853">
        <v>741020</v>
      </c>
      <c r="F853" t="s">
        <v>772</v>
      </c>
      <c r="J853"/>
    </row>
    <row r="854" spans="1:10" x14ac:dyDescent="0.25">
      <c r="A854" t="s">
        <v>1096</v>
      </c>
      <c r="B854" t="s">
        <v>772</v>
      </c>
      <c r="C854" t="s">
        <v>1016</v>
      </c>
      <c r="D854" s="781">
        <v>2</v>
      </c>
      <c r="E854">
        <v>741020</v>
      </c>
      <c r="F854" t="s">
        <v>772</v>
      </c>
      <c r="J854"/>
    </row>
    <row r="855" spans="1:10" x14ac:dyDescent="0.25">
      <c r="A855" t="s">
        <v>1096</v>
      </c>
      <c r="B855" t="s">
        <v>772</v>
      </c>
      <c r="C855" t="s">
        <v>1016</v>
      </c>
      <c r="D855" s="781">
        <v>2</v>
      </c>
      <c r="E855">
        <v>741020</v>
      </c>
      <c r="F855" t="s">
        <v>772</v>
      </c>
      <c r="J855"/>
    </row>
    <row r="856" spans="1:10" x14ac:dyDescent="0.25">
      <c r="A856" t="s">
        <v>1096</v>
      </c>
      <c r="B856" t="s">
        <v>772</v>
      </c>
      <c r="C856" t="s">
        <v>1016</v>
      </c>
      <c r="D856" s="781">
        <v>2</v>
      </c>
      <c r="E856">
        <v>741020</v>
      </c>
      <c r="F856" t="s">
        <v>772</v>
      </c>
      <c r="J856"/>
    </row>
    <row r="857" spans="1:10" x14ac:dyDescent="0.25">
      <c r="A857" t="s">
        <v>1096</v>
      </c>
      <c r="B857" t="s">
        <v>772</v>
      </c>
      <c r="C857" t="s">
        <v>1016</v>
      </c>
      <c r="D857" s="781">
        <v>1</v>
      </c>
      <c r="E857">
        <v>741020</v>
      </c>
      <c r="F857" t="s">
        <v>772</v>
      </c>
      <c r="J857"/>
    </row>
    <row r="858" spans="1:10" x14ac:dyDescent="0.25">
      <c r="A858" t="s">
        <v>1096</v>
      </c>
      <c r="B858" t="s">
        <v>772</v>
      </c>
      <c r="C858" t="s">
        <v>1016</v>
      </c>
      <c r="D858" s="781">
        <v>2</v>
      </c>
      <c r="E858">
        <v>741020</v>
      </c>
      <c r="F858" t="s">
        <v>772</v>
      </c>
      <c r="J858"/>
    </row>
    <row r="859" spans="1:10" x14ac:dyDescent="0.25">
      <c r="A859" t="s">
        <v>1096</v>
      </c>
      <c r="B859" t="s">
        <v>772</v>
      </c>
      <c r="C859" t="s">
        <v>1016</v>
      </c>
      <c r="D859" s="781">
        <v>2</v>
      </c>
      <c r="E859">
        <v>741020</v>
      </c>
      <c r="F859" t="s">
        <v>772</v>
      </c>
      <c r="J859"/>
    </row>
    <row r="860" spans="1:10" x14ac:dyDescent="0.25">
      <c r="A860" t="s">
        <v>1096</v>
      </c>
      <c r="B860" t="s">
        <v>772</v>
      </c>
      <c r="C860" t="s">
        <v>1016</v>
      </c>
      <c r="D860" s="781">
        <v>2</v>
      </c>
      <c r="E860">
        <v>741020</v>
      </c>
      <c r="F860" t="s">
        <v>772</v>
      </c>
      <c r="J860"/>
    </row>
    <row r="861" spans="1:10" x14ac:dyDescent="0.25">
      <c r="A861" t="s">
        <v>1096</v>
      </c>
      <c r="B861" t="s">
        <v>772</v>
      </c>
      <c r="C861" t="s">
        <v>1016</v>
      </c>
      <c r="D861" s="781">
        <v>1</v>
      </c>
      <c r="E861">
        <v>741020</v>
      </c>
      <c r="F861" t="s">
        <v>772</v>
      </c>
      <c r="J861"/>
    </row>
    <row r="862" spans="1:10" x14ac:dyDescent="0.25">
      <c r="A862" t="s">
        <v>1096</v>
      </c>
      <c r="B862" t="s">
        <v>772</v>
      </c>
      <c r="C862" t="s">
        <v>1016</v>
      </c>
      <c r="D862" s="781">
        <v>1</v>
      </c>
      <c r="E862">
        <v>741020</v>
      </c>
      <c r="F862" t="s">
        <v>772</v>
      </c>
      <c r="J862"/>
    </row>
    <row r="863" spans="1:10" x14ac:dyDescent="0.25">
      <c r="A863" t="s">
        <v>1096</v>
      </c>
      <c r="B863" t="s">
        <v>772</v>
      </c>
      <c r="C863" t="s">
        <v>1016</v>
      </c>
      <c r="D863" s="781">
        <v>2</v>
      </c>
      <c r="E863">
        <v>741020</v>
      </c>
      <c r="F863" t="s">
        <v>772</v>
      </c>
      <c r="J863"/>
    </row>
    <row r="864" spans="1:10" x14ac:dyDescent="0.25">
      <c r="A864" t="s">
        <v>1096</v>
      </c>
      <c r="B864" t="s">
        <v>772</v>
      </c>
      <c r="C864" t="s">
        <v>1016</v>
      </c>
      <c r="D864" s="781">
        <v>1</v>
      </c>
      <c r="E864">
        <v>741020</v>
      </c>
      <c r="F864" t="s">
        <v>772</v>
      </c>
      <c r="J864"/>
    </row>
    <row r="865" spans="1:10" x14ac:dyDescent="0.25">
      <c r="A865" t="s">
        <v>1096</v>
      </c>
      <c r="B865" t="s">
        <v>772</v>
      </c>
      <c r="C865" t="s">
        <v>1016</v>
      </c>
      <c r="D865" s="781">
        <v>2</v>
      </c>
      <c r="E865">
        <v>741020</v>
      </c>
      <c r="F865" t="s">
        <v>772</v>
      </c>
      <c r="J865"/>
    </row>
    <row r="866" spans="1:10" x14ac:dyDescent="0.25">
      <c r="A866" t="s">
        <v>1096</v>
      </c>
      <c r="B866" t="s">
        <v>772</v>
      </c>
      <c r="C866" t="s">
        <v>1016</v>
      </c>
      <c r="D866" s="781">
        <v>1</v>
      </c>
      <c r="E866">
        <v>741020</v>
      </c>
      <c r="F866" t="s">
        <v>772</v>
      </c>
      <c r="J866"/>
    </row>
    <row r="867" spans="1:10" x14ac:dyDescent="0.25">
      <c r="A867" t="s">
        <v>1096</v>
      </c>
      <c r="B867" t="s">
        <v>772</v>
      </c>
      <c r="C867" t="s">
        <v>1016</v>
      </c>
      <c r="D867" s="781">
        <v>2</v>
      </c>
      <c r="E867">
        <v>741020</v>
      </c>
      <c r="F867" t="s">
        <v>772</v>
      </c>
      <c r="J867"/>
    </row>
    <row r="868" spans="1:10" x14ac:dyDescent="0.25">
      <c r="A868" t="s">
        <v>1096</v>
      </c>
      <c r="B868" t="s">
        <v>772</v>
      </c>
      <c r="C868" t="s">
        <v>1016</v>
      </c>
      <c r="D868" s="781">
        <v>2</v>
      </c>
      <c r="E868">
        <v>741020</v>
      </c>
      <c r="F868" t="s">
        <v>772</v>
      </c>
      <c r="J868"/>
    </row>
    <row r="869" spans="1:10" x14ac:dyDescent="0.25">
      <c r="A869" t="s">
        <v>1096</v>
      </c>
      <c r="B869" t="s">
        <v>772</v>
      </c>
      <c r="C869" t="s">
        <v>1016</v>
      </c>
      <c r="D869" s="781">
        <v>1</v>
      </c>
      <c r="E869">
        <v>741020</v>
      </c>
      <c r="F869" t="s">
        <v>772</v>
      </c>
      <c r="J869"/>
    </row>
    <row r="870" spans="1:10" x14ac:dyDescent="0.25">
      <c r="A870" t="s">
        <v>1096</v>
      </c>
      <c r="B870" t="s">
        <v>772</v>
      </c>
      <c r="C870" t="s">
        <v>1016</v>
      </c>
      <c r="D870" s="781">
        <v>3</v>
      </c>
      <c r="E870">
        <v>741020</v>
      </c>
      <c r="F870" t="s">
        <v>772</v>
      </c>
      <c r="J870"/>
    </row>
    <row r="871" spans="1:10" x14ac:dyDescent="0.25">
      <c r="A871" t="s">
        <v>1096</v>
      </c>
      <c r="B871" t="s">
        <v>772</v>
      </c>
      <c r="C871" t="s">
        <v>1016</v>
      </c>
      <c r="D871" s="781">
        <v>2</v>
      </c>
      <c r="E871">
        <v>741020</v>
      </c>
      <c r="F871" t="s">
        <v>772</v>
      </c>
      <c r="J871"/>
    </row>
    <row r="872" spans="1:10" x14ac:dyDescent="0.25">
      <c r="A872" t="s">
        <v>1096</v>
      </c>
      <c r="B872" t="s">
        <v>772</v>
      </c>
      <c r="C872" t="s">
        <v>1016</v>
      </c>
      <c r="D872" s="781">
        <v>2</v>
      </c>
      <c r="E872">
        <v>741020</v>
      </c>
      <c r="F872" t="s">
        <v>772</v>
      </c>
      <c r="J872"/>
    </row>
    <row r="873" spans="1:10" x14ac:dyDescent="0.25">
      <c r="A873" t="s">
        <v>1096</v>
      </c>
      <c r="B873" t="s">
        <v>772</v>
      </c>
      <c r="C873" t="s">
        <v>1016</v>
      </c>
      <c r="D873" s="781">
        <v>2</v>
      </c>
      <c r="E873">
        <v>741020</v>
      </c>
      <c r="F873" t="s">
        <v>772</v>
      </c>
      <c r="J873"/>
    </row>
    <row r="874" spans="1:10" x14ac:dyDescent="0.25">
      <c r="A874" t="s">
        <v>1096</v>
      </c>
      <c r="B874" t="s">
        <v>772</v>
      </c>
      <c r="C874" t="s">
        <v>1016</v>
      </c>
      <c r="D874" s="781">
        <v>1</v>
      </c>
      <c r="E874">
        <v>741020</v>
      </c>
      <c r="F874" t="s">
        <v>772</v>
      </c>
      <c r="J874"/>
    </row>
    <row r="875" spans="1:10" x14ac:dyDescent="0.25">
      <c r="A875" t="s">
        <v>1096</v>
      </c>
      <c r="B875" t="s">
        <v>772</v>
      </c>
      <c r="C875" t="s">
        <v>1016</v>
      </c>
      <c r="D875" s="781">
        <v>2</v>
      </c>
      <c r="E875">
        <v>741020</v>
      </c>
      <c r="F875" t="s">
        <v>772</v>
      </c>
      <c r="J875"/>
    </row>
    <row r="876" spans="1:10" x14ac:dyDescent="0.25">
      <c r="A876" t="s">
        <v>1096</v>
      </c>
      <c r="B876" t="s">
        <v>772</v>
      </c>
      <c r="C876" t="s">
        <v>1016</v>
      </c>
      <c r="D876" s="781">
        <v>2</v>
      </c>
      <c r="E876">
        <v>741020</v>
      </c>
      <c r="F876" t="s">
        <v>772</v>
      </c>
      <c r="J876"/>
    </row>
    <row r="877" spans="1:10" x14ac:dyDescent="0.25">
      <c r="A877" t="s">
        <v>1096</v>
      </c>
      <c r="B877" t="s">
        <v>772</v>
      </c>
      <c r="C877" t="s">
        <v>1016</v>
      </c>
      <c r="D877" s="781">
        <v>1</v>
      </c>
      <c r="E877">
        <v>741020</v>
      </c>
      <c r="F877" t="s">
        <v>772</v>
      </c>
      <c r="J877"/>
    </row>
    <row r="878" spans="1:10" x14ac:dyDescent="0.25">
      <c r="A878" t="s">
        <v>1096</v>
      </c>
      <c r="B878" t="s">
        <v>772</v>
      </c>
      <c r="C878" t="s">
        <v>1016</v>
      </c>
      <c r="D878" s="781">
        <v>1</v>
      </c>
      <c r="E878">
        <v>741020</v>
      </c>
      <c r="F878" t="s">
        <v>772</v>
      </c>
      <c r="J878"/>
    </row>
    <row r="879" spans="1:10" x14ac:dyDescent="0.25">
      <c r="A879" t="s">
        <v>1096</v>
      </c>
      <c r="B879" t="s">
        <v>772</v>
      </c>
      <c r="C879" t="s">
        <v>1016</v>
      </c>
      <c r="D879" s="781">
        <v>3</v>
      </c>
      <c r="E879">
        <v>741020</v>
      </c>
      <c r="F879" t="s">
        <v>772</v>
      </c>
      <c r="J879"/>
    </row>
    <row r="880" spans="1:10" x14ac:dyDescent="0.25">
      <c r="A880" t="s">
        <v>1096</v>
      </c>
      <c r="B880" t="s">
        <v>772</v>
      </c>
      <c r="C880" t="s">
        <v>1016</v>
      </c>
      <c r="D880" s="781">
        <v>3</v>
      </c>
      <c r="E880">
        <v>741020</v>
      </c>
      <c r="F880" t="s">
        <v>772</v>
      </c>
      <c r="J880"/>
    </row>
    <row r="881" spans="1:10" x14ac:dyDescent="0.25">
      <c r="A881" t="s">
        <v>1096</v>
      </c>
      <c r="B881" t="s">
        <v>772</v>
      </c>
      <c r="C881" t="s">
        <v>1016</v>
      </c>
      <c r="D881" s="781">
        <v>1</v>
      </c>
      <c r="E881">
        <v>741020</v>
      </c>
      <c r="F881" t="s">
        <v>772</v>
      </c>
      <c r="J881"/>
    </row>
    <row r="882" spans="1:10" x14ac:dyDescent="0.25">
      <c r="A882" t="s">
        <v>1203</v>
      </c>
      <c r="B882" t="s">
        <v>772</v>
      </c>
      <c r="C882" t="s">
        <v>1016</v>
      </c>
      <c r="D882" s="781">
        <v>1</v>
      </c>
      <c r="E882">
        <v>741020</v>
      </c>
      <c r="F882" t="s">
        <v>772</v>
      </c>
      <c r="J882"/>
    </row>
    <row r="883" spans="1:10" x14ac:dyDescent="0.25">
      <c r="A883" t="s">
        <v>1203</v>
      </c>
      <c r="B883" t="s">
        <v>772</v>
      </c>
      <c r="C883" t="s">
        <v>1016</v>
      </c>
      <c r="D883" s="781">
        <v>2</v>
      </c>
      <c r="E883">
        <v>741020</v>
      </c>
      <c r="F883" t="s">
        <v>772</v>
      </c>
      <c r="J883"/>
    </row>
    <row r="884" spans="1:10" x14ac:dyDescent="0.25">
      <c r="A884" t="s">
        <v>1203</v>
      </c>
      <c r="B884" t="s">
        <v>772</v>
      </c>
      <c r="C884" t="s">
        <v>1016</v>
      </c>
      <c r="D884" s="781">
        <v>2</v>
      </c>
      <c r="E884">
        <v>741020</v>
      </c>
      <c r="F884" t="s">
        <v>772</v>
      </c>
      <c r="J884"/>
    </row>
    <row r="885" spans="1:10" x14ac:dyDescent="0.25">
      <c r="A885" t="s">
        <v>1203</v>
      </c>
      <c r="B885" t="s">
        <v>772</v>
      </c>
      <c r="C885" t="s">
        <v>1016</v>
      </c>
      <c r="D885" s="781">
        <v>1</v>
      </c>
      <c r="E885">
        <v>741020</v>
      </c>
      <c r="F885" t="s">
        <v>772</v>
      </c>
      <c r="J885"/>
    </row>
    <row r="886" spans="1:10" x14ac:dyDescent="0.25">
      <c r="A886" t="s">
        <v>1203</v>
      </c>
      <c r="B886" t="s">
        <v>772</v>
      </c>
      <c r="C886" t="s">
        <v>1016</v>
      </c>
      <c r="D886" s="781">
        <v>1</v>
      </c>
      <c r="E886">
        <v>741020</v>
      </c>
      <c r="F886" t="s">
        <v>772</v>
      </c>
      <c r="J886"/>
    </row>
    <row r="887" spans="1:10" x14ac:dyDescent="0.25">
      <c r="A887" t="s">
        <v>1203</v>
      </c>
      <c r="B887" t="s">
        <v>772</v>
      </c>
      <c r="C887" t="s">
        <v>1016</v>
      </c>
      <c r="D887" s="781">
        <v>2</v>
      </c>
      <c r="E887">
        <v>741020</v>
      </c>
      <c r="F887" t="s">
        <v>772</v>
      </c>
      <c r="J887"/>
    </row>
    <row r="888" spans="1:10" x14ac:dyDescent="0.25">
      <c r="A888" t="s">
        <v>1203</v>
      </c>
      <c r="B888" t="s">
        <v>772</v>
      </c>
      <c r="C888" t="s">
        <v>1016</v>
      </c>
      <c r="D888" s="781">
        <v>1</v>
      </c>
      <c r="E888">
        <v>741020</v>
      </c>
      <c r="F888" t="s">
        <v>772</v>
      </c>
      <c r="J888"/>
    </row>
    <row r="889" spans="1:10" x14ac:dyDescent="0.25">
      <c r="A889" t="s">
        <v>1203</v>
      </c>
      <c r="B889" t="s">
        <v>772</v>
      </c>
      <c r="C889" t="s">
        <v>1016</v>
      </c>
      <c r="D889" s="781">
        <v>1</v>
      </c>
      <c r="E889">
        <v>741020</v>
      </c>
      <c r="F889" t="s">
        <v>772</v>
      </c>
      <c r="J889"/>
    </row>
    <row r="890" spans="1:10" x14ac:dyDescent="0.25">
      <c r="A890" t="s">
        <v>1203</v>
      </c>
      <c r="B890" t="s">
        <v>772</v>
      </c>
      <c r="C890" t="s">
        <v>1016</v>
      </c>
      <c r="D890" s="781">
        <v>3</v>
      </c>
      <c r="E890">
        <v>741020</v>
      </c>
      <c r="F890" t="s">
        <v>772</v>
      </c>
      <c r="J890"/>
    </row>
    <row r="891" spans="1:10" x14ac:dyDescent="0.25">
      <c r="A891" t="s">
        <v>1203</v>
      </c>
      <c r="B891" t="s">
        <v>772</v>
      </c>
      <c r="C891" t="s">
        <v>1016</v>
      </c>
      <c r="D891" s="781">
        <v>2</v>
      </c>
      <c r="E891">
        <v>741020</v>
      </c>
      <c r="F891" t="s">
        <v>772</v>
      </c>
      <c r="J891"/>
    </row>
    <row r="892" spans="1:10" x14ac:dyDescent="0.25">
      <c r="A892" t="s">
        <v>1203</v>
      </c>
      <c r="B892" t="s">
        <v>772</v>
      </c>
      <c r="C892" t="s">
        <v>1016</v>
      </c>
      <c r="D892" s="781">
        <v>2</v>
      </c>
      <c r="E892">
        <v>741020</v>
      </c>
      <c r="F892" t="s">
        <v>772</v>
      </c>
      <c r="J892"/>
    </row>
    <row r="893" spans="1:10" x14ac:dyDescent="0.25">
      <c r="A893" t="s">
        <v>1203</v>
      </c>
      <c r="B893" t="s">
        <v>772</v>
      </c>
      <c r="C893" t="s">
        <v>1016</v>
      </c>
      <c r="D893" s="781">
        <v>1</v>
      </c>
      <c r="E893">
        <v>741020</v>
      </c>
      <c r="F893" t="s">
        <v>772</v>
      </c>
      <c r="J893"/>
    </row>
    <row r="894" spans="1:10" x14ac:dyDescent="0.25">
      <c r="A894" t="s">
        <v>1203</v>
      </c>
      <c r="B894" t="s">
        <v>772</v>
      </c>
      <c r="C894" t="s">
        <v>1016</v>
      </c>
      <c r="D894" s="781">
        <v>5</v>
      </c>
      <c r="E894">
        <v>741020</v>
      </c>
      <c r="F894" t="s">
        <v>772</v>
      </c>
      <c r="J894"/>
    </row>
    <row r="895" spans="1:10" x14ac:dyDescent="0.25">
      <c r="A895" t="s">
        <v>1203</v>
      </c>
      <c r="B895" t="s">
        <v>772</v>
      </c>
      <c r="C895" t="s">
        <v>1016</v>
      </c>
      <c r="D895" s="781">
        <v>1</v>
      </c>
      <c r="E895">
        <v>741020</v>
      </c>
      <c r="F895" t="s">
        <v>772</v>
      </c>
      <c r="J895"/>
    </row>
    <row r="896" spans="1:10" x14ac:dyDescent="0.25">
      <c r="A896" t="s">
        <v>1203</v>
      </c>
      <c r="B896" t="s">
        <v>772</v>
      </c>
      <c r="C896" t="s">
        <v>1016</v>
      </c>
      <c r="D896" s="781">
        <v>2</v>
      </c>
      <c r="E896">
        <v>741020</v>
      </c>
      <c r="F896" t="s">
        <v>772</v>
      </c>
      <c r="J896"/>
    </row>
    <row r="897" spans="1:10" x14ac:dyDescent="0.25">
      <c r="A897" t="s">
        <v>1203</v>
      </c>
      <c r="B897" t="s">
        <v>772</v>
      </c>
      <c r="C897" t="s">
        <v>1016</v>
      </c>
      <c r="D897" s="781">
        <v>2</v>
      </c>
      <c r="E897">
        <v>741020</v>
      </c>
      <c r="F897" t="s">
        <v>772</v>
      </c>
      <c r="J897"/>
    </row>
    <row r="898" spans="1:10" x14ac:dyDescent="0.25">
      <c r="A898" t="s">
        <v>1203</v>
      </c>
      <c r="B898" t="s">
        <v>772</v>
      </c>
      <c r="C898" t="s">
        <v>1016</v>
      </c>
      <c r="D898" s="781">
        <v>4</v>
      </c>
      <c r="E898">
        <v>741020</v>
      </c>
      <c r="F898" t="s">
        <v>772</v>
      </c>
      <c r="J898"/>
    </row>
    <row r="899" spans="1:10" x14ac:dyDescent="0.25">
      <c r="A899" t="s">
        <v>1203</v>
      </c>
      <c r="B899" t="s">
        <v>772</v>
      </c>
      <c r="C899" t="s">
        <v>1016</v>
      </c>
      <c r="D899" s="781">
        <v>1</v>
      </c>
      <c r="E899">
        <v>741020</v>
      </c>
      <c r="F899" t="s">
        <v>772</v>
      </c>
      <c r="J899"/>
    </row>
    <row r="900" spans="1:10" x14ac:dyDescent="0.25">
      <c r="A900" t="s">
        <v>1203</v>
      </c>
      <c r="B900" t="s">
        <v>772</v>
      </c>
      <c r="C900" t="s">
        <v>1016</v>
      </c>
      <c r="D900" s="781">
        <v>2</v>
      </c>
      <c r="E900">
        <v>741020</v>
      </c>
      <c r="F900" t="s">
        <v>772</v>
      </c>
      <c r="J900"/>
    </row>
    <row r="901" spans="1:10" x14ac:dyDescent="0.25">
      <c r="A901" t="s">
        <v>1203</v>
      </c>
      <c r="B901" t="s">
        <v>772</v>
      </c>
      <c r="C901" t="s">
        <v>1016</v>
      </c>
      <c r="D901" s="781">
        <v>1</v>
      </c>
      <c r="E901">
        <v>741020</v>
      </c>
      <c r="F901" t="s">
        <v>772</v>
      </c>
      <c r="J901"/>
    </row>
    <row r="902" spans="1:10" x14ac:dyDescent="0.25">
      <c r="A902" t="s">
        <v>1203</v>
      </c>
      <c r="B902" t="s">
        <v>772</v>
      </c>
      <c r="C902" t="s">
        <v>1016</v>
      </c>
      <c r="D902" s="781">
        <v>3</v>
      </c>
      <c r="E902">
        <v>741020</v>
      </c>
      <c r="F902" t="s">
        <v>772</v>
      </c>
      <c r="J902"/>
    </row>
    <row r="903" spans="1:10" x14ac:dyDescent="0.25">
      <c r="A903" t="s">
        <v>1203</v>
      </c>
      <c r="B903" t="s">
        <v>772</v>
      </c>
      <c r="C903" t="s">
        <v>1016</v>
      </c>
      <c r="D903" s="781">
        <v>2</v>
      </c>
      <c r="E903">
        <v>741020</v>
      </c>
      <c r="F903" t="s">
        <v>772</v>
      </c>
      <c r="J903"/>
    </row>
    <row r="904" spans="1:10" x14ac:dyDescent="0.25">
      <c r="A904" t="s">
        <v>1203</v>
      </c>
      <c r="B904" t="s">
        <v>772</v>
      </c>
      <c r="C904" t="s">
        <v>1016</v>
      </c>
      <c r="D904" s="781">
        <v>3</v>
      </c>
      <c r="E904">
        <v>741020</v>
      </c>
      <c r="F904" t="s">
        <v>772</v>
      </c>
      <c r="J904"/>
    </row>
    <row r="905" spans="1:10" x14ac:dyDescent="0.25">
      <c r="A905" t="s">
        <v>1203</v>
      </c>
      <c r="B905" t="s">
        <v>772</v>
      </c>
      <c r="C905" t="s">
        <v>1016</v>
      </c>
      <c r="D905" s="781">
        <v>1</v>
      </c>
      <c r="E905">
        <v>741020</v>
      </c>
      <c r="F905" t="s">
        <v>772</v>
      </c>
      <c r="J905"/>
    </row>
    <row r="906" spans="1:10" x14ac:dyDescent="0.25">
      <c r="A906" t="s">
        <v>1203</v>
      </c>
      <c r="B906" t="s">
        <v>772</v>
      </c>
      <c r="C906" t="s">
        <v>1016</v>
      </c>
      <c r="D906" s="781">
        <v>2</v>
      </c>
      <c r="E906">
        <v>741020</v>
      </c>
      <c r="F906" t="s">
        <v>772</v>
      </c>
      <c r="J906"/>
    </row>
    <row r="907" spans="1:10" x14ac:dyDescent="0.25">
      <c r="A907" t="s">
        <v>1203</v>
      </c>
      <c r="B907" t="s">
        <v>772</v>
      </c>
      <c r="C907" t="s">
        <v>1016</v>
      </c>
      <c r="D907" s="781">
        <v>3</v>
      </c>
      <c r="E907">
        <v>741020</v>
      </c>
      <c r="F907" t="s">
        <v>772</v>
      </c>
      <c r="J907"/>
    </row>
    <row r="908" spans="1:10" x14ac:dyDescent="0.25">
      <c r="A908" t="s">
        <v>1203</v>
      </c>
      <c r="B908" t="s">
        <v>772</v>
      </c>
      <c r="C908" t="s">
        <v>1016</v>
      </c>
      <c r="D908" s="781">
        <v>4</v>
      </c>
      <c r="E908">
        <v>741020</v>
      </c>
      <c r="F908" t="s">
        <v>772</v>
      </c>
      <c r="J908"/>
    </row>
    <row r="909" spans="1:10" x14ac:dyDescent="0.25">
      <c r="A909" t="s">
        <v>1203</v>
      </c>
      <c r="B909" t="s">
        <v>772</v>
      </c>
      <c r="C909" t="s">
        <v>1016</v>
      </c>
      <c r="D909" s="781">
        <v>2</v>
      </c>
      <c r="E909">
        <v>741020</v>
      </c>
      <c r="F909" t="s">
        <v>772</v>
      </c>
      <c r="J909"/>
    </row>
    <row r="910" spans="1:10" x14ac:dyDescent="0.25">
      <c r="A910" t="s">
        <v>1203</v>
      </c>
      <c r="B910" t="s">
        <v>772</v>
      </c>
      <c r="C910" t="s">
        <v>1016</v>
      </c>
      <c r="D910" s="781">
        <v>3</v>
      </c>
      <c r="E910">
        <v>741020</v>
      </c>
      <c r="F910" t="s">
        <v>772</v>
      </c>
      <c r="J910"/>
    </row>
    <row r="911" spans="1:10" x14ac:dyDescent="0.25">
      <c r="A911" t="s">
        <v>1203</v>
      </c>
      <c r="B911" t="s">
        <v>772</v>
      </c>
      <c r="C911" t="s">
        <v>1016</v>
      </c>
      <c r="D911" s="781">
        <v>3</v>
      </c>
      <c r="E911">
        <v>741020</v>
      </c>
      <c r="F911" t="s">
        <v>772</v>
      </c>
      <c r="J911"/>
    </row>
    <row r="912" spans="1:10" x14ac:dyDescent="0.25">
      <c r="A912" t="s">
        <v>1203</v>
      </c>
      <c r="B912" t="s">
        <v>772</v>
      </c>
      <c r="C912" t="s">
        <v>1016</v>
      </c>
      <c r="D912" s="781">
        <v>3</v>
      </c>
      <c r="E912">
        <v>741020</v>
      </c>
      <c r="F912" t="s">
        <v>772</v>
      </c>
      <c r="J912"/>
    </row>
    <row r="913" spans="1:10" x14ac:dyDescent="0.25">
      <c r="A913" t="s">
        <v>1203</v>
      </c>
      <c r="B913" t="s">
        <v>772</v>
      </c>
      <c r="C913" t="s">
        <v>1016</v>
      </c>
      <c r="D913" s="781">
        <v>2</v>
      </c>
      <c r="E913">
        <v>741020</v>
      </c>
      <c r="F913" t="s">
        <v>772</v>
      </c>
      <c r="J913"/>
    </row>
    <row r="914" spans="1:10" x14ac:dyDescent="0.25">
      <c r="A914" t="s">
        <v>1203</v>
      </c>
      <c r="B914" t="s">
        <v>772</v>
      </c>
      <c r="C914" t="s">
        <v>1016</v>
      </c>
      <c r="D914" s="781">
        <v>2</v>
      </c>
      <c r="E914">
        <v>741020</v>
      </c>
      <c r="F914" t="s">
        <v>772</v>
      </c>
      <c r="J914"/>
    </row>
    <row r="915" spans="1:10" x14ac:dyDescent="0.25">
      <c r="A915" t="s">
        <v>1203</v>
      </c>
      <c r="B915" t="s">
        <v>772</v>
      </c>
      <c r="C915" t="s">
        <v>1016</v>
      </c>
      <c r="D915" s="781">
        <v>3</v>
      </c>
      <c r="E915">
        <v>741020</v>
      </c>
      <c r="F915" t="s">
        <v>772</v>
      </c>
      <c r="J915"/>
    </row>
    <row r="916" spans="1:10" x14ac:dyDescent="0.25">
      <c r="A916" t="s">
        <v>1203</v>
      </c>
      <c r="B916" t="s">
        <v>772</v>
      </c>
      <c r="C916" t="s">
        <v>1016</v>
      </c>
      <c r="D916" s="781">
        <v>2</v>
      </c>
      <c r="E916">
        <v>741020</v>
      </c>
      <c r="F916" t="s">
        <v>772</v>
      </c>
      <c r="J916"/>
    </row>
    <row r="917" spans="1:10" x14ac:dyDescent="0.25">
      <c r="A917" t="s">
        <v>1203</v>
      </c>
      <c r="B917" t="s">
        <v>772</v>
      </c>
      <c r="C917" t="s">
        <v>1016</v>
      </c>
      <c r="D917" s="781">
        <v>1</v>
      </c>
      <c r="E917">
        <v>741020</v>
      </c>
      <c r="F917" t="s">
        <v>772</v>
      </c>
      <c r="J917"/>
    </row>
    <row r="918" spans="1:10" x14ac:dyDescent="0.25">
      <c r="A918" t="s">
        <v>1203</v>
      </c>
      <c r="B918" t="s">
        <v>772</v>
      </c>
      <c r="C918" t="s">
        <v>1016</v>
      </c>
      <c r="D918" s="781">
        <v>2</v>
      </c>
      <c r="E918">
        <v>741020</v>
      </c>
      <c r="F918" t="s">
        <v>772</v>
      </c>
      <c r="J918"/>
    </row>
    <row r="919" spans="1:10" x14ac:dyDescent="0.25">
      <c r="A919" t="s">
        <v>1203</v>
      </c>
      <c r="B919" t="s">
        <v>772</v>
      </c>
      <c r="C919" t="s">
        <v>1016</v>
      </c>
      <c r="D919" s="781">
        <v>2</v>
      </c>
      <c r="E919">
        <v>741020</v>
      </c>
      <c r="F919" t="s">
        <v>772</v>
      </c>
      <c r="J919"/>
    </row>
    <row r="920" spans="1:10" x14ac:dyDescent="0.25">
      <c r="A920" t="s">
        <v>1203</v>
      </c>
      <c r="B920" t="s">
        <v>772</v>
      </c>
      <c r="C920" t="s">
        <v>1016</v>
      </c>
      <c r="D920" s="781">
        <v>1</v>
      </c>
      <c r="E920">
        <v>741020</v>
      </c>
      <c r="F920" t="s">
        <v>772</v>
      </c>
      <c r="J920"/>
    </row>
    <row r="921" spans="1:10" x14ac:dyDescent="0.25">
      <c r="A921" t="s">
        <v>1203</v>
      </c>
      <c r="B921" t="s">
        <v>772</v>
      </c>
      <c r="C921" t="s">
        <v>1016</v>
      </c>
      <c r="D921" s="781">
        <v>1</v>
      </c>
      <c r="E921">
        <v>741020</v>
      </c>
      <c r="F921" t="s">
        <v>772</v>
      </c>
      <c r="J921"/>
    </row>
    <row r="922" spans="1:10" x14ac:dyDescent="0.25">
      <c r="A922" t="s">
        <v>1203</v>
      </c>
      <c r="B922" t="s">
        <v>772</v>
      </c>
      <c r="C922" t="s">
        <v>1016</v>
      </c>
      <c r="D922" s="781">
        <v>2</v>
      </c>
      <c r="E922">
        <v>741020</v>
      </c>
      <c r="F922" t="s">
        <v>772</v>
      </c>
      <c r="J922"/>
    </row>
    <row r="923" spans="1:10" x14ac:dyDescent="0.25">
      <c r="A923" t="s">
        <v>1203</v>
      </c>
      <c r="B923" t="s">
        <v>772</v>
      </c>
      <c r="C923" t="s">
        <v>1016</v>
      </c>
      <c r="D923" s="781">
        <v>1</v>
      </c>
      <c r="E923">
        <v>741020</v>
      </c>
      <c r="F923" t="s">
        <v>772</v>
      </c>
      <c r="J923"/>
    </row>
    <row r="924" spans="1:10" x14ac:dyDescent="0.25">
      <c r="A924" t="s">
        <v>1203</v>
      </c>
      <c r="B924" t="s">
        <v>772</v>
      </c>
      <c r="C924" t="s">
        <v>1016</v>
      </c>
      <c r="D924" s="781">
        <v>2</v>
      </c>
      <c r="E924">
        <v>741020</v>
      </c>
      <c r="F924" t="s">
        <v>772</v>
      </c>
      <c r="J924"/>
    </row>
    <row r="925" spans="1:10" x14ac:dyDescent="0.25">
      <c r="A925" t="s">
        <v>1203</v>
      </c>
      <c r="B925" t="s">
        <v>772</v>
      </c>
      <c r="C925" t="s">
        <v>1016</v>
      </c>
      <c r="D925" s="781">
        <v>1</v>
      </c>
      <c r="E925">
        <v>741020</v>
      </c>
      <c r="F925" t="s">
        <v>772</v>
      </c>
      <c r="J925"/>
    </row>
    <row r="926" spans="1:10" x14ac:dyDescent="0.25">
      <c r="A926" t="s">
        <v>1203</v>
      </c>
      <c r="B926" t="s">
        <v>772</v>
      </c>
      <c r="C926" t="s">
        <v>1016</v>
      </c>
      <c r="D926" s="781">
        <v>1</v>
      </c>
      <c r="E926">
        <v>741020</v>
      </c>
      <c r="F926" t="s">
        <v>772</v>
      </c>
      <c r="J926"/>
    </row>
    <row r="927" spans="1:10" x14ac:dyDescent="0.25">
      <c r="A927" t="s">
        <v>1203</v>
      </c>
      <c r="B927" t="s">
        <v>772</v>
      </c>
      <c r="C927" t="s">
        <v>1016</v>
      </c>
      <c r="D927" s="781">
        <v>1</v>
      </c>
      <c r="E927">
        <v>741020</v>
      </c>
      <c r="F927" t="s">
        <v>772</v>
      </c>
      <c r="J927"/>
    </row>
    <row r="928" spans="1:10" x14ac:dyDescent="0.25">
      <c r="A928" t="s">
        <v>1203</v>
      </c>
      <c r="B928" t="s">
        <v>772</v>
      </c>
      <c r="C928" t="s">
        <v>1016</v>
      </c>
      <c r="D928" s="781">
        <v>2</v>
      </c>
      <c r="E928">
        <v>741020</v>
      </c>
      <c r="F928" t="s">
        <v>772</v>
      </c>
      <c r="J928"/>
    </row>
    <row r="929" spans="1:10" x14ac:dyDescent="0.25">
      <c r="A929" t="s">
        <v>1203</v>
      </c>
      <c r="B929" t="s">
        <v>772</v>
      </c>
      <c r="C929" t="s">
        <v>1016</v>
      </c>
      <c r="D929" s="781">
        <v>1</v>
      </c>
      <c r="E929">
        <v>741020</v>
      </c>
      <c r="F929" t="s">
        <v>772</v>
      </c>
      <c r="J929"/>
    </row>
    <row r="930" spans="1:10" x14ac:dyDescent="0.25">
      <c r="A930" t="s">
        <v>1203</v>
      </c>
      <c r="B930" t="s">
        <v>772</v>
      </c>
      <c r="C930" t="s">
        <v>1016</v>
      </c>
      <c r="D930" s="781">
        <v>2</v>
      </c>
      <c r="E930">
        <v>741020</v>
      </c>
      <c r="F930" t="s">
        <v>772</v>
      </c>
      <c r="J930"/>
    </row>
    <row r="931" spans="1:10" x14ac:dyDescent="0.25">
      <c r="A931" t="s">
        <v>1203</v>
      </c>
      <c r="B931" t="s">
        <v>772</v>
      </c>
      <c r="C931" t="s">
        <v>1016</v>
      </c>
      <c r="D931" s="781">
        <v>4</v>
      </c>
      <c r="E931">
        <v>741020</v>
      </c>
      <c r="F931" t="s">
        <v>772</v>
      </c>
      <c r="J931"/>
    </row>
    <row r="932" spans="1:10" x14ac:dyDescent="0.25">
      <c r="A932" t="s">
        <v>1203</v>
      </c>
      <c r="B932" t="s">
        <v>772</v>
      </c>
      <c r="C932" t="s">
        <v>1016</v>
      </c>
      <c r="D932" s="781">
        <v>4</v>
      </c>
      <c r="E932">
        <v>741020</v>
      </c>
      <c r="F932" t="s">
        <v>772</v>
      </c>
      <c r="J932"/>
    </row>
    <row r="933" spans="1:10" x14ac:dyDescent="0.25">
      <c r="A933" t="s">
        <v>1203</v>
      </c>
      <c r="B933" t="s">
        <v>772</v>
      </c>
      <c r="C933" t="s">
        <v>1016</v>
      </c>
      <c r="D933" s="781">
        <v>3</v>
      </c>
      <c r="E933">
        <v>741020</v>
      </c>
      <c r="F933" t="s">
        <v>772</v>
      </c>
      <c r="J933"/>
    </row>
    <row r="934" spans="1:10" x14ac:dyDescent="0.25">
      <c r="A934" t="s">
        <v>1203</v>
      </c>
      <c r="B934" t="s">
        <v>772</v>
      </c>
      <c r="C934" t="s">
        <v>1016</v>
      </c>
      <c r="D934" s="781">
        <v>2</v>
      </c>
      <c r="E934">
        <v>741020</v>
      </c>
      <c r="F934" t="s">
        <v>772</v>
      </c>
      <c r="J934"/>
    </row>
    <row r="935" spans="1:10" x14ac:dyDescent="0.25">
      <c r="A935" t="s">
        <v>1203</v>
      </c>
      <c r="B935" t="s">
        <v>772</v>
      </c>
      <c r="C935" t="s">
        <v>1016</v>
      </c>
      <c r="D935" s="781">
        <v>2</v>
      </c>
      <c r="E935">
        <v>741020</v>
      </c>
      <c r="F935" t="s">
        <v>772</v>
      </c>
      <c r="J935"/>
    </row>
    <row r="936" spans="1:10" x14ac:dyDescent="0.25">
      <c r="A936" t="s">
        <v>1203</v>
      </c>
      <c r="B936" t="s">
        <v>772</v>
      </c>
      <c r="C936" t="s">
        <v>1016</v>
      </c>
      <c r="D936" s="781">
        <v>1</v>
      </c>
      <c r="E936">
        <v>741020</v>
      </c>
      <c r="F936" t="s">
        <v>772</v>
      </c>
      <c r="J936"/>
    </row>
    <row r="937" spans="1:10" x14ac:dyDescent="0.25">
      <c r="A937" t="s">
        <v>1203</v>
      </c>
      <c r="B937" t="s">
        <v>772</v>
      </c>
      <c r="C937" t="s">
        <v>1016</v>
      </c>
      <c r="D937" s="781">
        <v>2</v>
      </c>
      <c r="E937">
        <v>741020</v>
      </c>
      <c r="F937" t="s">
        <v>772</v>
      </c>
      <c r="J937"/>
    </row>
    <row r="938" spans="1:10" x14ac:dyDescent="0.25">
      <c r="A938" t="s">
        <v>1203</v>
      </c>
      <c r="B938" t="s">
        <v>772</v>
      </c>
      <c r="C938" t="s">
        <v>1016</v>
      </c>
      <c r="D938" s="781">
        <v>2</v>
      </c>
      <c r="E938">
        <v>741020</v>
      </c>
      <c r="F938" t="s">
        <v>772</v>
      </c>
      <c r="J938"/>
    </row>
    <row r="939" spans="1:10" x14ac:dyDescent="0.25">
      <c r="A939" t="s">
        <v>1203</v>
      </c>
      <c r="B939" t="s">
        <v>772</v>
      </c>
      <c r="C939" t="s">
        <v>1016</v>
      </c>
      <c r="D939" s="781">
        <v>2</v>
      </c>
      <c r="E939">
        <v>741020</v>
      </c>
      <c r="F939" t="s">
        <v>772</v>
      </c>
      <c r="J939"/>
    </row>
    <row r="940" spans="1:10" x14ac:dyDescent="0.25">
      <c r="A940" t="s">
        <v>1203</v>
      </c>
      <c r="B940" t="s">
        <v>772</v>
      </c>
      <c r="C940" t="s">
        <v>1016</v>
      </c>
      <c r="D940" s="781">
        <v>2</v>
      </c>
      <c r="E940">
        <v>741020</v>
      </c>
      <c r="F940" t="s">
        <v>772</v>
      </c>
      <c r="J940"/>
    </row>
    <row r="941" spans="1:10" x14ac:dyDescent="0.25">
      <c r="A941" t="s">
        <v>1203</v>
      </c>
      <c r="B941" t="s">
        <v>772</v>
      </c>
      <c r="C941" t="s">
        <v>1016</v>
      </c>
      <c r="D941" s="781">
        <v>2</v>
      </c>
      <c r="E941">
        <v>741020</v>
      </c>
      <c r="F941" t="s">
        <v>772</v>
      </c>
      <c r="J941"/>
    </row>
    <row r="942" spans="1:10" x14ac:dyDescent="0.25">
      <c r="A942" t="s">
        <v>1203</v>
      </c>
      <c r="B942" t="s">
        <v>772</v>
      </c>
      <c r="C942" t="s">
        <v>1016</v>
      </c>
      <c r="D942" s="781">
        <v>1</v>
      </c>
      <c r="E942">
        <v>741020</v>
      </c>
      <c r="F942" t="s">
        <v>772</v>
      </c>
      <c r="J942"/>
    </row>
    <row r="943" spans="1:10" x14ac:dyDescent="0.25">
      <c r="A943" t="s">
        <v>1203</v>
      </c>
      <c r="B943" t="s">
        <v>772</v>
      </c>
      <c r="C943" t="s">
        <v>1016</v>
      </c>
      <c r="D943" s="781">
        <v>2</v>
      </c>
      <c r="E943">
        <v>741020</v>
      </c>
      <c r="F943" t="s">
        <v>772</v>
      </c>
      <c r="J943"/>
    </row>
    <row r="944" spans="1:10" x14ac:dyDescent="0.25">
      <c r="A944" t="s">
        <v>1203</v>
      </c>
      <c r="B944" t="s">
        <v>772</v>
      </c>
      <c r="C944" t="s">
        <v>1016</v>
      </c>
      <c r="D944" s="781">
        <v>1</v>
      </c>
      <c r="E944">
        <v>741020</v>
      </c>
      <c r="F944" t="s">
        <v>772</v>
      </c>
      <c r="J944"/>
    </row>
    <row r="945" spans="1:10" x14ac:dyDescent="0.25">
      <c r="A945" t="s">
        <v>1203</v>
      </c>
      <c r="B945" t="s">
        <v>772</v>
      </c>
      <c r="C945" t="s">
        <v>1016</v>
      </c>
      <c r="D945" s="781">
        <v>2</v>
      </c>
      <c r="E945">
        <v>741020</v>
      </c>
      <c r="F945" t="s">
        <v>772</v>
      </c>
      <c r="J945"/>
    </row>
    <row r="946" spans="1:10" x14ac:dyDescent="0.25">
      <c r="A946" t="s">
        <v>1203</v>
      </c>
      <c r="B946" t="s">
        <v>772</v>
      </c>
      <c r="C946" t="s">
        <v>1016</v>
      </c>
      <c r="D946" s="781">
        <v>4</v>
      </c>
      <c r="E946">
        <v>741020</v>
      </c>
      <c r="F946" t="s">
        <v>772</v>
      </c>
      <c r="J946"/>
    </row>
    <row r="947" spans="1:10" x14ac:dyDescent="0.25">
      <c r="A947" t="s">
        <v>1203</v>
      </c>
      <c r="B947" t="s">
        <v>772</v>
      </c>
      <c r="C947" t="s">
        <v>1016</v>
      </c>
      <c r="D947" s="781">
        <v>3</v>
      </c>
      <c r="E947">
        <v>741020</v>
      </c>
      <c r="F947" t="s">
        <v>772</v>
      </c>
      <c r="J947"/>
    </row>
    <row r="948" spans="1:10" x14ac:dyDescent="0.25">
      <c r="A948" t="s">
        <v>1203</v>
      </c>
      <c r="B948" t="s">
        <v>772</v>
      </c>
      <c r="C948" t="s">
        <v>1016</v>
      </c>
      <c r="D948" s="781">
        <v>2</v>
      </c>
      <c r="E948">
        <v>741020</v>
      </c>
      <c r="F948" t="s">
        <v>772</v>
      </c>
      <c r="J948"/>
    </row>
    <row r="949" spans="1:10" x14ac:dyDescent="0.25">
      <c r="A949" t="s">
        <v>1203</v>
      </c>
      <c r="B949" t="s">
        <v>772</v>
      </c>
      <c r="C949" t="s">
        <v>1016</v>
      </c>
      <c r="D949" s="781">
        <v>1</v>
      </c>
      <c r="E949">
        <v>741020</v>
      </c>
      <c r="F949" t="s">
        <v>772</v>
      </c>
      <c r="J949"/>
    </row>
    <row r="950" spans="1:10" x14ac:dyDescent="0.25">
      <c r="A950" t="s">
        <v>1203</v>
      </c>
      <c r="B950" t="s">
        <v>772</v>
      </c>
      <c r="C950" t="s">
        <v>1016</v>
      </c>
      <c r="D950" s="781">
        <v>3</v>
      </c>
      <c r="E950">
        <v>741020</v>
      </c>
      <c r="F950" t="s">
        <v>772</v>
      </c>
      <c r="J950"/>
    </row>
    <row r="951" spans="1:10" x14ac:dyDescent="0.25">
      <c r="A951" t="s">
        <v>1203</v>
      </c>
      <c r="B951" t="s">
        <v>772</v>
      </c>
      <c r="C951" t="s">
        <v>1016</v>
      </c>
      <c r="D951" s="781">
        <v>2</v>
      </c>
      <c r="E951">
        <v>741020</v>
      </c>
      <c r="F951" t="s">
        <v>772</v>
      </c>
      <c r="J951"/>
    </row>
    <row r="952" spans="1:10" x14ac:dyDescent="0.25">
      <c r="A952" t="s">
        <v>1203</v>
      </c>
      <c r="B952" t="s">
        <v>772</v>
      </c>
      <c r="C952" t="s">
        <v>1016</v>
      </c>
      <c r="D952" s="781">
        <v>2</v>
      </c>
      <c r="E952">
        <v>741020</v>
      </c>
      <c r="F952" t="s">
        <v>772</v>
      </c>
      <c r="J952"/>
    </row>
    <row r="953" spans="1:10" x14ac:dyDescent="0.25">
      <c r="A953" t="s">
        <v>1203</v>
      </c>
      <c r="B953" t="s">
        <v>772</v>
      </c>
      <c r="C953" t="s">
        <v>1016</v>
      </c>
      <c r="D953" s="781">
        <v>2</v>
      </c>
      <c r="E953">
        <v>741020</v>
      </c>
      <c r="F953" t="s">
        <v>772</v>
      </c>
      <c r="J953"/>
    </row>
    <row r="954" spans="1:10" x14ac:dyDescent="0.25">
      <c r="A954" t="s">
        <v>1203</v>
      </c>
      <c r="B954" t="s">
        <v>772</v>
      </c>
      <c r="C954" t="s">
        <v>1016</v>
      </c>
      <c r="D954" s="781">
        <v>2</v>
      </c>
      <c r="E954">
        <v>741020</v>
      </c>
      <c r="F954" t="s">
        <v>772</v>
      </c>
      <c r="J954"/>
    </row>
    <row r="955" spans="1:10" x14ac:dyDescent="0.25">
      <c r="A955" t="s">
        <v>1203</v>
      </c>
      <c r="B955" t="s">
        <v>772</v>
      </c>
      <c r="C955" t="s">
        <v>1016</v>
      </c>
      <c r="D955" s="781">
        <v>2</v>
      </c>
      <c r="E955">
        <v>741020</v>
      </c>
      <c r="F955" t="s">
        <v>772</v>
      </c>
      <c r="J955"/>
    </row>
    <row r="956" spans="1:10" x14ac:dyDescent="0.25">
      <c r="A956" t="s">
        <v>1203</v>
      </c>
      <c r="B956" t="s">
        <v>772</v>
      </c>
      <c r="C956" t="s">
        <v>1016</v>
      </c>
      <c r="D956" s="781">
        <v>1</v>
      </c>
      <c r="E956">
        <v>741020</v>
      </c>
      <c r="F956" t="s">
        <v>772</v>
      </c>
      <c r="J956"/>
    </row>
    <row r="957" spans="1:10" x14ac:dyDescent="0.25">
      <c r="A957" t="s">
        <v>1203</v>
      </c>
      <c r="B957" t="s">
        <v>772</v>
      </c>
      <c r="C957" t="s">
        <v>1016</v>
      </c>
      <c r="D957" s="781">
        <v>2</v>
      </c>
      <c r="E957">
        <v>741020</v>
      </c>
      <c r="F957" t="s">
        <v>772</v>
      </c>
      <c r="J957"/>
    </row>
    <row r="958" spans="1:10" x14ac:dyDescent="0.25">
      <c r="A958" t="s">
        <v>1203</v>
      </c>
      <c r="B958" t="s">
        <v>772</v>
      </c>
      <c r="C958" t="s">
        <v>1016</v>
      </c>
      <c r="D958" s="781">
        <v>1</v>
      </c>
      <c r="E958">
        <v>741020</v>
      </c>
      <c r="F958" t="s">
        <v>772</v>
      </c>
      <c r="J958"/>
    </row>
    <row r="959" spans="1:10" x14ac:dyDescent="0.25">
      <c r="A959" t="s">
        <v>1203</v>
      </c>
      <c r="B959" t="s">
        <v>772</v>
      </c>
      <c r="C959" t="s">
        <v>1016</v>
      </c>
      <c r="D959" s="781">
        <v>1</v>
      </c>
      <c r="E959">
        <v>741020</v>
      </c>
      <c r="F959" t="s">
        <v>772</v>
      </c>
      <c r="J959"/>
    </row>
    <row r="960" spans="1:10" x14ac:dyDescent="0.25">
      <c r="A960" t="s">
        <v>1203</v>
      </c>
      <c r="B960" t="s">
        <v>772</v>
      </c>
      <c r="C960" t="s">
        <v>1016</v>
      </c>
      <c r="D960" s="781">
        <v>2</v>
      </c>
      <c r="E960">
        <v>741020</v>
      </c>
      <c r="F960" t="s">
        <v>772</v>
      </c>
      <c r="J960"/>
    </row>
    <row r="961" spans="1:10" x14ac:dyDescent="0.25">
      <c r="A961" t="s">
        <v>1203</v>
      </c>
      <c r="B961" t="s">
        <v>772</v>
      </c>
      <c r="C961" t="s">
        <v>1016</v>
      </c>
      <c r="D961" s="781">
        <v>2</v>
      </c>
      <c r="E961">
        <v>741020</v>
      </c>
      <c r="F961" t="s">
        <v>772</v>
      </c>
      <c r="J961"/>
    </row>
    <row r="962" spans="1:10" x14ac:dyDescent="0.25">
      <c r="A962" t="s">
        <v>1203</v>
      </c>
      <c r="B962" t="s">
        <v>772</v>
      </c>
      <c r="C962" t="s">
        <v>1016</v>
      </c>
      <c r="D962" s="781">
        <v>3</v>
      </c>
      <c r="E962">
        <v>741020</v>
      </c>
      <c r="F962" t="s">
        <v>772</v>
      </c>
      <c r="J962"/>
    </row>
    <row r="963" spans="1:10" x14ac:dyDescent="0.25">
      <c r="A963" t="s">
        <v>1203</v>
      </c>
      <c r="B963" t="s">
        <v>772</v>
      </c>
      <c r="C963" t="s">
        <v>1016</v>
      </c>
      <c r="D963" s="781">
        <v>2</v>
      </c>
      <c r="E963">
        <v>741020</v>
      </c>
      <c r="F963" t="s">
        <v>772</v>
      </c>
      <c r="J963"/>
    </row>
    <row r="964" spans="1:10" x14ac:dyDescent="0.25">
      <c r="A964" t="s">
        <v>1203</v>
      </c>
      <c r="B964" t="s">
        <v>772</v>
      </c>
      <c r="C964" t="s">
        <v>1016</v>
      </c>
      <c r="D964" s="781">
        <v>2</v>
      </c>
      <c r="E964">
        <v>741020</v>
      </c>
      <c r="F964" t="s">
        <v>772</v>
      </c>
      <c r="J964"/>
    </row>
    <row r="965" spans="1:10" x14ac:dyDescent="0.25">
      <c r="A965" t="s">
        <v>1203</v>
      </c>
      <c r="B965" t="s">
        <v>772</v>
      </c>
      <c r="C965" t="s">
        <v>1016</v>
      </c>
      <c r="D965" s="781">
        <v>3</v>
      </c>
      <c r="E965">
        <v>741020</v>
      </c>
      <c r="F965" t="s">
        <v>772</v>
      </c>
      <c r="J965"/>
    </row>
    <row r="966" spans="1:10" x14ac:dyDescent="0.25">
      <c r="A966" t="s">
        <v>1203</v>
      </c>
      <c r="B966" t="s">
        <v>772</v>
      </c>
      <c r="C966" t="s">
        <v>1016</v>
      </c>
      <c r="D966" s="781">
        <v>2</v>
      </c>
      <c r="E966">
        <v>741020</v>
      </c>
      <c r="F966" t="s">
        <v>772</v>
      </c>
      <c r="J966"/>
    </row>
    <row r="967" spans="1:10" x14ac:dyDescent="0.25">
      <c r="A967" t="s">
        <v>1203</v>
      </c>
      <c r="B967" t="s">
        <v>772</v>
      </c>
      <c r="C967" t="s">
        <v>1016</v>
      </c>
      <c r="D967" s="781">
        <v>1</v>
      </c>
      <c r="E967">
        <v>741020</v>
      </c>
      <c r="F967" t="s">
        <v>772</v>
      </c>
      <c r="J967"/>
    </row>
    <row r="968" spans="1:10" x14ac:dyDescent="0.25">
      <c r="A968" t="s">
        <v>1203</v>
      </c>
      <c r="B968" t="s">
        <v>772</v>
      </c>
      <c r="C968" t="s">
        <v>1016</v>
      </c>
      <c r="D968" s="781">
        <v>1</v>
      </c>
      <c r="E968">
        <v>741020</v>
      </c>
      <c r="F968" t="s">
        <v>772</v>
      </c>
      <c r="J968"/>
    </row>
    <row r="969" spans="1:10" x14ac:dyDescent="0.25">
      <c r="A969" t="s">
        <v>1203</v>
      </c>
      <c r="B969" t="s">
        <v>772</v>
      </c>
      <c r="C969" t="s">
        <v>1016</v>
      </c>
      <c r="D969" s="781">
        <v>2</v>
      </c>
      <c r="E969">
        <v>741020</v>
      </c>
      <c r="F969" t="s">
        <v>772</v>
      </c>
      <c r="J969"/>
    </row>
    <row r="970" spans="1:10" x14ac:dyDescent="0.25">
      <c r="A970" t="s">
        <v>1203</v>
      </c>
      <c r="B970" t="s">
        <v>772</v>
      </c>
      <c r="C970" t="s">
        <v>1016</v>
      </c>
      <c r="D970" s="781">
        <v>3</v>
      </c>
      <c r="E970">
        <v>741020</v>
      </c>
      <c r="F970" t="s">
        <v>772</v>
      </c>
      <c r="J970"/>
    </row>
    <row r="971" spans="1:10" x14ac:dyDescent="0.25">
      <c r="A971" t="s">
        <v>1203</v>
      </c>
      <c r="B971" t="s">
        <v>772</v>
      </c>
      <c r="C971" t="s">
        <v>1016</v>
      </c>
      <c r="D971" s="781">
        <v>1</v>
      </c>
      <c r="E971">
        <v>741020</v>
      </c>
      <c r="F971" t="s">
        <v>772</v>
      </c>
    </row>
    <row r="972" spans="1:10" x14ac:dyDescent="0.25">
      <c r="A972" t="s">
        <v>1203</v>
      </c>
      <c r="B972" t="s">
        <v>772</v>
      </c>
      <c r="C972" t="s">
        <v>1016</v>
      </c>
      <c r="D972" s="781">
        <v>1</v>
      </c>
      <c r="E972">
        <v>741020</v>
      </c>
      <c r="F972" t="s">
        <v>772</v>
      </c>
    </row>
    <row r="973" spans="1:10" x14ac:dyDescent="0.25">
      <c r="A973" t="s">
        <v>1203</v>
      </c>
      <c r="B973" t="s">
        <v>772</v>
      </c>
      <c r="C973" t="s">
        <v>1016</v>
      </c>
      <c r="D973" s="781">
        <v>3</v>
      </c>
      <c r="E973">
        <v>741020</v>
      </c>
      <c r="F973" t="s">
        <v>772</v>
      </c>
    </row>
    <row r="974" spans="1:10" x14ac:dyDescent="0.25">
      <c r="A974" t="s">
        <v>1203</v>
      </c>
      <c r="B974" t="s">
        <v>772</v>
      </c>
      <c r="C974" t="s">
        <v>1016</v>
      </c>
      <c r="D974" s="781">
        <v>2</v>
      </c>
      <c r="E974">
        <v>741020</v>
      </c>
      <c r="F974" t="s">
        <v>772</v>
      </c>
    </row>
    <row r="975" spans="1:10" x14ac:dyDescent="0.25">
      <c r="A975" t="s">
        <v>1203</v>
      </c>
      <c r="B975" t="s">
        <v>772</v>
      </c>
      <c r="C975" t="s">
        <v>1016</v>
      </c>
      <c r="D975" s="781">
        <v>1</v>
      </c>
      <c r="E975">
        <v>741020</v>
      </c>
      <c r="F975" t="s">
        <v>772</v>
      </c>
    </row>
    <row r="976" spans="1:10" x14ac:dyDescent="0.25">
      <c r="A976" t="s">
        <v>1203</v>
      </c>
      <c r="B976" t="s">
        <v>772</v>
      </c>
      <c r="C976" t="s">
        <v>1016</v>
      </c>
      <c r="D976" s="781">
        <v>2</v>
      </c>
      <c r="E976">
        <v>741020</v>
      </c>
      <c r="F976" t="s">
        <v>772</v>
      </c>
    </row>
    <row r="977" spans="1:6" x14ac:dyDescent="0.25">
      <c r="A977" t="s">
        <v>1203</v>
      </c>
      <c r="B977" t="s">
        <v>772</v>
      </c>
      <c r="C977" t="s">
        <v>1016</v>
      </c>
      <c r="D977" s="781">
        <v>1</v>
      </c>
      <c r="E977">
        <v>741020</v>
      </c>
      <c r="F977" t="s">
        <v>772</v>
      </c>
    </row>
    <row r="978" spans="1:6" x14ac:dyDescent="0.25">
      <c r="A978" t="s">
        <v>1203</v>
      </c>
      <c r="B978" t="s">
        <v>772</v>
      </c>
      <c r="C978" t="s">
        <v>1016</v>
      </c>
      <c r="D978" s="781">
        <v>5</v>
      </c>
      <c r="E978">
        <v>741020</v>
      </c>
      <c r="F978" t="s">
        <v>772</v>
      </c>
    </row>
    <row r="979" spans="1:6" x14ac:dyDescent="0.25">
      <c r="A979" t="s">
        <v>1203</v>
      </c>
      <c r="B979" t="s">
        <v>772</v>
      </c>
      <c r="C979" t="s">
        <v>1016</v>
      </c>
      <c r="D979" s="781">
        <v>1</v>
      </c>
      <c r="E979">
        <v>741020</v>
      </c>
      <c r="F979" t="s">
        <v>772</v>
      </c>
    </row>
    <row r="980" spans="1:6" x14ac:dyDescent="0.25">
      <c r="A980" t="s">
        <v>1203</v>
      </c>
      <c r="B980" t="s">
        <v>772</v>
      </c>
      <c r="C980" t="s">
        <v>1016</v>
      </c>
      <c r="D980" s="781">
        <v>1</v>
      </c>
      <c r="E980">
        <v>741020</v>
      </c>
      <c r="F980" t="s">
        <v>772</v>
      </c>
    </row>
    <row r="981" spans="1:6" x14ac:dyDescent="0.25">
      <c r="A981" t="s">
        <v>1203</v>
      </c>
      <c r="B981" t="s">
        <v>772</v>
      </c>
      <c r="C981" t="s">
        <v>1016</v>
      </c>
      <c r="D981" s="781">
        <v>1</v>
      </c>
      <c r="E981">
        <v>741020</v>
      </c>
      <c r="F981" t="s">
        <v>772</v>
      </c>
    </row>
    <row r="982" spans="1:6" x14ac:dyDescent="0.25">
      <c r="A982" t="s">
        <v>1203</v>
      </c>
      <c r="B982" t="s">
        <v>772</v>
      </c>
      <c r="C982" t="s">
        <v>1016</v>
      </c>
      <c r="D982" s="781">
        <v>2</v>
      </c>
      <c r="E982">
        <v>741020</v>
      </c>
      <c r="F982" t="s">
        <v>772</v>
      </c>
    </row>
    <row r="983" spans="1:6" x14ac:dyDescent="0.25">
      <c r="A983" t="s">
        <v>1203</v>
      </c>
      <c r="B983" t="s">
        <v>772</v>
      </c>
      <c r="C983" t="s">
        <v>1016</v>
      </c>
      <c r="D983" s="781">
        <v>2</v>
      </c>
      <c r="E983">
        <v>741020</v>
      </c>
      <c r="F983" t="s">
        <v>772</v>
      </c>
    </row>
    <row r="984" spans="1:6" x14ac:dyDescent="0.25">
      <c r="A984" t="s">
        <v>1203</v>
      </c>
      <c r="B984" t="s">
        <v>772</v>
      </c>
      <c r="C984" t="s">
        <v>1016</v>
      </c>
      <c r="D984" s="781">
        <v>-2</v>
      </c>
      <c r="E984">
        <v>741020</v>
      </c>
      <c r="F984" t="s">
        <v>772</v>
      </c>
    </row>
    <row r="985" spans="1:6" x14ac:dyDescent="0.25">
      <c r="A985" t="s">
        <v>1203</v>
      </c>
      <c r="B985" t="s">
        <v>772</v>
      </c>
      <c r="C985" t="s">
        <v>1016</v>
      </c>
      <c r="D985" s="781">
        <v>1</v>
      </c>
      <c r="E985">
        <v>741020</v>
      </c>
      <c r="F985" t="s">
        <v>772</v>
      </c>
    </row>
    <row r="986" spans="1:6" x14ac:dyDescent="0.25">
      <c r="A986" t="s">
        <v>1203</v>
      </c>
      <c r="B986" t="s">
        <v>772</v>
      </c>
      <c r="C986" t="s">
        <v>1016</v>
      </c>
      <c r="D986" s="781">
        <v>2</v>
      </c>
      <c r="E986">
        <v>741020</v>
      </c>
      <c r="F986" t="s">
        <v>772</v>
      </c>
    </row>
    <row r="987" spans="1:6" x14ac:dyDescent="0.25">
      <c r="A987" t="s">
        <v>1203</v>
      </c>
      <c r="B987" t="s">
        <v>772</v>
      </c>
      <c r="C987" t="s">
        <v>1016</v>
      </c>
      <c r="D987" s="781">
        <v>2</v>
      </c>
      <c r="E987">
        <v>741020</v>
      </c>
      <c r="F987" t="s">
        <v>772</v>
      </c>
    </row>
    <row r="988" spans="1:6" x14ac:dyDescent="0.25">
      <c r="A988" t="s">
        <v>1203</v>
      </c>
      <c r="B988" t="s">
        <v>772</v>
      </c>
      <c r="C988" t="s">
        <v>1016</v>
      </c>
      <c r="D988" s="781">
        <v>1</v>
      </c>
      <c r="E988">
        <v>741020</v>
      </c>
      <c r="F988" t="s">
        <v>772</v>
      </c>
    </row>
    <row r="989" spans="1:6" x14ac:dyDescent="0.25">
      <c r="A989" t="s">
        <v>1203</v>
      </c>
      <c r="B989" t="s">
        <v>772</v>
      </c>
      <c r="C989" t="s">
        <v>1016</v>
      </c>
      <c r="D989" s="781">
        <v>6</v>
      </c>
      <c r="E989">
        <v>741020</v>
      </c>
      <c r="F989" t="s">
        <v>772</v>
      </c>
    </row>
    <row r="990" spans="1:6" x14ac:dyDescent="0.25">
      <c r="A990" t="s">
        <v>1203</v>
      </c>
      <c r="B990" t="s">
        <v>772</v>
      </c>
      <c r="C990" t="s">
        <v>1016</v>
      </c>
      <c r="D990" s="781">
        <v>2</v>
      </c>
      <c r="E990">
        <v>741020</v>
      </c>
      <c r="F990" t="s">
        <v>772</v>
      </c>
    </row>
    <row r="991" spans="1:6" x14ac:dyDescent="0.25">
      <c r="A991" t="s">
        <v>1203</v>
      </c>
      <c r="B991" t="s">
        <v>772</v>
      </c>
      <c r="C991" t="s">
        <v>1016</v>
      </c>
      <c r="D991" s="781">
        <v>1</v>
      </c>
      <c r="E991">
        <v>741020</v>
      </c>
      <c r="F991" t="s">
        <v>772</v>
      </c>
    </row>
    <row r="992" spans="1:6" x14ac:dyDescent="0.25">
      <c r="A992" t="s">
        <v>1203</v>
      </c>
      <c r="B992" t="s">
        <v>772</v>
      </c>
      <c r="C992" t="s">
        <v>1016</v>
      </c>
      <c r="D992" s="781">
        <v>2</v>
      </c>
      <c r="E992">
        <v>741020</v>
      </c>
      <c r="F992" t="s">
        <v>772</v>
      </c>
    </row>
    <row r="993" spans="1:6" x14ac:dyDescent="0.25">
      <c r="A993" t="s">
        <v>1203</v>
      </c>
      <c r="B993" t="s">
        <v>772</v>
      </c>
      <c r="C993" t="s">
        <v>1016</v>
      </c>
      <c r="D993" s="781">
        <v>1</v>
      </c>
      <c r="E993">
        <v>741020</v>
      </c>
      <c r="F993" t="s">
        <v>772</v>
      </c>
    </row>
    <row r="994" spans="1:6" x14ac:dyDescent="0.25">
      <c r="A994" t="s">
        <v>1203</v>
      </c>
      <c r="B994" t="s">
        <v>772</v>
      </c>
      <c r="C994" t="s">
        <v>1016</v>
      </c>
      <c r="D994" s="781">
        <v>1</v>
      </c>
      <c r="E994">
        <v>741020</v>
      </c>
      <c r="F994" t="s">
        <v>772</v>
      </c>
    </row>
    <row r="995" spans="1:6" x14ac:dyDescent="0.25">
      <c r="A995" t="s">
        <v>1203</v>
      </c>
      <c r="B995" t="s">
        <v>772</v>
      </c>
      <c r="C995" t="s">
        <v>1016</v>
      </c>
      <c r="D995" s="781">
        <v>2</v>
      </c>
      <c r="E995">
        <v>741020</v>
      </c>
      <c r="F995" t="s">
        <v>772</v>
      </c>
    </row>
    <row r="996" spans="1:6" x14ac:dyDescent="0.25">
      <c r="A996" t="s">
        <v>1203</v>
      </c>
      <c r="B996" t="s">
        <v>772</v>
      </c>
      <c r="C996" t="s">
        <v>1016</v>
      </c>
      <c r="D996" s="781">
        <v>1</v>
      </c>
      <c r="E996">
        <v>741020</v>
      </c>
      <c r="F996" t="s">
        <v>772</v>
      </c>
    </row>
    <row r="997" spans="1:6" x14ac:dyDescent="0.25">
      <c r="A997" t="s">
        <v>1203</v>
      </c>
      <c r="B997" t="s">
        <v>772</v>
      </c>
      <c r="C997" t="s">
        <v>1016</v>
      </c>
      <c r="D997" s="781">
        <v>1</v>
      </c>
      <c r="E997">
        <v>741020</v>
      </c>
      <c r="F997" t="s">
        <v>772</v>
      </c>
    </row>
    <row r="998" spans="1:6" x14ac:dyDescent="0.25">
      <c r="A998" t="s">
        <v>1203</v>
      </c>
      <c r="B998" t="s">
        <v>772</v>
      </c>
      <c r="C998" t="s">
        <v>1016</v>
      </c>
      <c r="D998" s="781">
        <v>1</v>
      </c>
      <c r="E998">
        <v>741020</v>
      </c>
      <c r="F998" t="s">
        <v>772</v>
      </c>
    </row>
    <row r="999" spans="1:6" x14ac:dyDescent="0.25">
      <c r="A999" t="s">
        <v>1203</v>
      </c>
      <c r="B999" t="s">
        <v>772</v>
      </c>
      <c r="C999" t="s">
        <v>1016</v>
      </c>
      <c r="D999" s="781">
        <v>2</v>
      </c>
      <c r="E999">
        <v>741020</v>
      </c>
      <c r="F999" t="s">
        <v>772</v>
      </c>
    </row>
    <row r="1000" spans="1:6" x14ac:dyDescent="0.25">
      <c r="A1000" t="s">
        <v>1203</v>
      </c>
      <c r="B1000" t="s">
        <v>772</v>
      </c>
      <c r="C1000" t="s">
        <v>1016</v>
      </c>
      <c r="D1000" s="781">
        <v>1</v>
      </c>
      <c r="E1000">
        <v>741020</v>
      </c>
      <c r="F1000" t="s">
        <v>772</v>
      </c>
    </row>
    <row r="1001" spans="1:6" x14ac:dyDescent="0.25">
      <c r="A1001" t="s">
        <v>1203</v>
      </c>
      <c r="B1001" t="s">
        <v>772</v>
      </c>
      <c r="C1001" t="s">
        <v>1016</v>
      </c>
      <c r="D1001" s="781">
        <v>1</v>
      </c>
      <c r="E1001">
        <v>741020</v>
      </c>
      <c r="F1001" t="s">
        <v>772</v>
      </c>
    </row>
    <row r="1002" spans="1:6" x14ac:dyDescent="0.25">
      <c r="A1002" t="s">
        <v>1203</v>
      </c>
      <c r="B1002" t="s">
        <v>772</v>
      </c>
      <c r="C1002" t="s">
        <v>1016</v>
      </c>
      <c r="D1002" s="781">
        <v>1</v>
      </c>
      <c r="E1002">
        <v>741020</v>
      </c>
      <c r="F1002" t="s">
        <v>772</v>
      </c>
    </row>
    <row r="1003" spans="1:6" x14ac:dyDescent="0.25">
      <c r="A1003" t="s">
        <v>1203</v>
      </c>
      <c r="B1003" t="s">
        <v>772</v>
      </c>
      <c r="C1003" t="s">
        <v>1016</v>
      </c>
      <c r="D1003" s="781">
        <v>2</v>
      </c>
      <c r="E1003">
        <v>741020</v>
      </c>
      <c r="F1003" t="s">
        <v>772</v>
      </c>
    </row>
    <row r="1004" spans="1:6" x14ac:dyDescent="0.25">
      <c r="A1004" t="s">
        <v>1203</v>
      </c>
      <c r="B1004" t="s">
        <v>772</v>
      </c>
      <c r="C1004" t="s">
        <v>1016</v>
      </c>
      <c r="D1004" s="781">
        <v>2</v>
      </c>
      <c r="E1004">
        <v>741020</v>
      </c>
      <c r="F1004" t="s">
        <v>772</v>
      </c>
    </row>
    <row r="1005" spans="1:6" x14ac:dyDescent="0.25">
      <c r="A1005" t="s">
        <v>1203</v>
      </c>
      <c r="B1005" t="s">
        <v>772</v>
      </c>
      <c r="C1005" t="s">
        <v>1016</v>
      </c>
      <c r="D1005" s="781">
        <v>1</v>
      </c>
      <c r="E1005">
        <v>741020</v>
      </c>
      <c r="F1005" t="s">
        <v>772</v>
      </c>
    </row>
    <row r="1006" spans="1:6" x14ac:dyDescent="0.25">
      <c r="A1006" t="s">
        <v>1203</v>
      </c>
      <c r="B1006" t="s">
        <v>772</v>
      </c>
      <c r="C1006" t="s">
        <v>1016</v>
      </c>
      <c r="D1006" s="781">
        <v>1</v>
      </c>
      <c r="E1006">
        <v>741020</v>
      </c>
      <c r="F1006" t="s">
        <v>772</v>
      </c>
    </row>
    <row r="1007" spans="1:6" x14ac:dyDescent="0.25">
      <c r="A1007" t="s">
        <v>1203</v>
      </c>
      <c r="B1007" t="s">
        <v>772</v>
      </c>
      <c r="C1007" t="s">
        <v>1016</v>
      </c>
      <c r="D1007" s="781">
        <v>3</v>
      </c>
      <c r="E1007">
        <v>741020</v>
      </c>
      <c r="F1007" t="s">
        <v>772</v>
      </c>
    </row>
    <row r="1008" spans="1:6" x14ac:dyDescent="0.25">
      <c r="A1008" t="s">
        <v>1203</v>
      </c>
      <c r="B1008" t="s">
        <v>772</v>
      </c>
      <c r="C1008" t="s">
        <v>1016</v>
      </c>
      <c r="D1008" s="781">
        <v>1</v>
      </c>
      <c r="E1008">
        <v>741020</v>
      </c>
      <c r="F1008" t="s">
        <v>772</v>
      </c>
    </row>
    <row r="1009" spans="1:6" x14ac:dyDescent="0.25">
      <c r="A1009" t="s">
        <v>1203</v>
      </c>
      <c r="B1009" t="s">
        <v>772</v>
      </c>
      <c r="C1009" t="s">
        <v>1016</v>
      </c>
      <c r="D1009" s="781">
        <v>2</v>
      </c>
      <c r="E1009">
        <v>741020</v>
      </c>
      <c r="F1009" t="s">
        <v>772</v>
      </c>
    </row>
    <row r="1010" spans="1:6" x14ac:dyDescent="0.25">
      <c r="A1010" t="s">
        <v>1203</v>
      </c>
      <c r="B1010" t="s">
        <v>772</v>
      </c>
      <c r="C1010" t="s">
        <v>1016</v>
      </c>
      <c r="D1010" s="781">
        <v>1</v>
      </c>
      <c r="E1010">
        <v>741020</v>
      </c>
      <c r="F1010" t="s">
        <v>772</v>
      </c>
    </row>
    <row r="1011" spans="1:6" x14ac:dyDescent="0.25">
      <c r="A1011" t="s">
        <v>1203</v>
      </c>
      <c r="B1011" t="s">
        <v>772</v>
      </c>
      <c r="C1011" t="s">
        <v>1016</v>
      </c>
      <c r="D1011" s="781">
        <v>2</v>
      </c>
      <c r="E1011">
        <v>741020</v>
      </c>
      <c r="F1011" t="s">
        <v>772</v>
      </c>
    </row>
    <row r="1012" spans="1:6" x14ac:dyDescent="0.25">
      <c r="A1012" t="s">
        <v>1203</v>
      </c>
      <c r="B1012" t="s">
        <v>772</v>
      </c>
      <c r="C1012" t="s">
        <v>1016</v>
      </c>
      <c r="D1012" s="781">
        <v>2</v>
      </c>
      <c r="E1012">
        <v>741020</v>
      </c>
      <c r="F1012" t="s">
        <v>772</v>
      </c>
    </row>
    <row r="1013" spans="1:6" x14ac:dyDescent="0.25">
      <c r="A1013" t="s">
        <v>1203</v>
      </c>
      <c r="B1013" t="s">
        <v>772</v>
      </c>
      <c r="C1013" t="s">
        <v>1016</v>
      </c>
      <c r="D1013" s="781">
        <v>2</v>
      </c>
      <c r="E1013">
        <v>741020</v>
      </c>
      <c r="F1013" t="s">
        <v>772</v>
      </c>
    </row>
    <row r="1014" spans="1:6" x14ac:dyDescent="0.25">
      <c r="A1014" t="s">
        <v>1203</v>
      </c>
      <c r="B1014" t="s">
        <v>772</v>
      </c>
      <c r="C1014" t="s">
        <v>1016</v>
      </c>
      <c r="D1014" s="781">
        <v>2</v>
      </c>
      <c r="E1014">
        <v>741020</v>
      </c>
      <c r="F1014" t="s">
        <v>772</v>
      </c>
    </row>
    <row r="1015" spans="1:6" x14ac:dyDescent="0.25">
      <c r="A1015" t="s">
        <v>1203</v>
      </c>
      <c r="B1015" t="s">
        <v>772</v>
      </c>
      <c r="C1015" t="s">
        <v>1016</v>
      </c>
      <c r="D1015" s="781">
        <v>1</v>
      </c>
      <c r="E1015">
        <v>741020</v>
      </c>
      <c r="F1015" t="s">
        <v>772</v>
      </c>
    </row>
    <row r="1016" spans="1:6" x14ac:dyDescent="0.25">
      <c r="A1016" t="s">
        <v>1203</v>
      </c>
      <c r="B1016" t="s">
        <v>772</v>
      </c>
      <c r="C1016" t="s">
        <v>1016</v>
      </c>
      <c r="D1016" s="781">
        <v>3</v>
      </c>
      <c r="E1016">
        <v>741020</v>
      </c>
      <c r="F1016" t="s">
        <v>772</v>
      </c>
    </row>
    <row r="1017" spans="1:6" x14ac:dyDescent="0.25">
      <c r="A1017" t="s">
        <v>1203</v>
      </c>
      <c r="B1017" t="s">
        <v>772</v>
      </c>
      <c r="C1017" t="s">
        <v>1016</v>
      </c>
      <c r="D1017" s="781">
        <v>3</v>
      </c>
      <c r="E1017">
        <v>741020</v>
      </c>
      <c r="F1017" t="s">
        <v>772</v>
      </c>
    </row>
    <row r="1018" spans="1:6" x14ac:dyDescent="0.25">
      <c r="A1018" t="s">
        <v>1203</v>
      </c>
      <c r="B1018" t="s">
        <v>772</v>
      </c>
      <c r="C1018" t="s">
        <v>1016</v>
      </c>
      <c r="D1018" s="781">
        <v>2</v>
      </c>
      <c r="E1018">
        <v>741020</v>
      </c>
      <c r="F1018" t="s">
        <v>772</v>
      </c>
    </row>
    <row r="1019" spans="1:6" x14ac:dyDescent="0.25">
      <c r="A1019" t="s">
        <v>1203</v>
      </c>
      <c r="B1019" t="s">
        <v>772</v>
      </c>
      <c r="C1019" t="s">
        <v>1016</v>
      </c>
      <c r="D1019" s="781">
        <v>1</v>
      </c>
      <c r="E1019">
        <v>741020</v>
      </c>
      <c r="F1019" t="s">
        <v>772</v>
      </c>
    </row>
    <row r="1020" spans="1:6" x14ac:dyDescent="0.25">
      <c r="A1020" t="s">
        <v>1203</v>
      </c>
      <c r="B1020" t="s">
        <v>772</v>
      </c>
      <c r="C1020" t="s">
        <v>1016</v>
      </c>
      <c r="D1020" s="781">
        <v>1</v>
      </c>
      <c r="E1020">
        <v>741020</v>
      </c>
      <c r="F1020" t="s">
        <v>772</v>
      </c>
    </row>
    <row r="1021" spans="1:6" x14ac:dyDescent="0.25">
      <c r="A1021" t="s">
        <v>1203</v>
      </c>
      <c r="B1021" t="s">
        <v>772</v>
      </c>
      <c r="C1021" t="s">
        <v>1016</v>
      </c>
      <c r="D1021" s="781">
        <v>1</v>
      </c>
      <c r="E1021">
        <v>741020</v>
      </c>
      <c r="F1021" t="s">
        <v>772</v>
      </c>
    </row>
    <row r="1022" spans="1:6" x14ac:dyDescent="0.25">
      <c r="A1022" t="s">
        <v>1203</v>
      </c>
      <c r="B1022" t="s">
        <v>772</v>
      </c>
      <c r="C1022" t="s">
        <v>1016</v>
      </c>
      <c r="D1022" s="781">
        <v>1</v>
      </c>
      <c r="E1022">
        <v>741020</v>
      </c>
      <c r="F1022" t="s">
        <v>772</v>
      </c>
    </row>
    <row r="1023" spans="1:6" x14ac:dyDescent="0.25">
      <c r="A1023" t="s">
        <v>1203</v>
      </c>
      <c r="B1023" t="s">
        <v>772</v>
      </c>
      <c r="C1023" t="s">
        <v>1016</v>
      </c>
      <c r="D1023" s="781">
        <v>2</v>
      </c>
      <c r="E1023">
        <v>741020</v>
      </c>
      <c r="F1023" t="s">
        <v>772</v>
      </c>
    </row>
    <row r="1024" spans="1:6" x14ac:dyDescent="0.25">
      <c r="A1024" t="s">
        <v>1203</v>
      </c>
      <c r="B1024" t="s">
        <v>772</v>
      </c>
      <c r="C1024" t="s">
        <v>1016</v>
      </c>
      <c r="D1024" s="781">
        <v>1</v>
      </c>
      <c r="E1024">
        <v>741020</v>
      </c>
      <c r="F1024" t="s">
        <v>772</v>
      </c>
    </row>
    <row r="1025" spans="1:6" x14ac:dyDescent="0.25">
      <c r="A1025" t="s">
        <v>1203</v>
      </c>
      <c r="B1025" t="s">
        <v>772</v>
      </c>
      <c r="C1025" t="s">
        <v>1016</v>
      </c>
      <c r="D1025" s="781">
        <v>1</v>
      </c>
      <c r="E1025">
        <v>741020</v>
      </c>
      <c r="F1025" t="s">
        <v>772</v>
      </c>
    </row>
    <row r="1026" spans="1:6" x14ac:dyDescent="0.25">
      <c r="A1026" t="s">
        <v>1203</v>
      </c>
      <c r="B1026" t="s">
        <v>772</v>
      </c>
      <c r="C1026" t="s">
        <v>1016</v>
      </c>
      <c r="D1026" s="781">
        <v>1</v>
      </c>
      <c r="E1026">
        <v>741020</v>
      </c>
      <c r="F1026" t="s">
        <v>772</v>
      </c>
    </row>
    <row r="1027" spans="1:6" x14ac:dyDescent="0.25">
      <c r="A1027" t="s">
        <v>1203</v>
      </c>
      <c r="B1027" t="s">
        <v>772</v>
      </c>
      <c r="C1027" t="s">
        <v>1016</v>
      </c>
      <c r="D1027" s="781">
        <v>3</v>
      </c>
      <c r="E1027">
        <v>741020</v>
      </c>
      <c r="F1027" t="s">
        <v>772</v>
      </c>
    </row>
    <row r="1028" spans="1:6" x14ac:dyDescent="0.25">
      <c r="A1028" t="s">
        <v>1203</v>
      </c>
      <c r="B1028" t="s">
        <v>772</v>
      </c>
      <c r="C1028" t="s">
        <v>1016</v>
      </c>
      <c r="D1028" s="781">
        <v>2</v>
      </c>
      <c r="E1028">
        <v>741020</v>
      </c>
      <c r="F1028" t="s">
        <v>772</v>
      </c>
    </row>
    <row r="1029" spans="1:6" x14ac:dyDescent="0.25">
      <c r="A1029" t="s">
        <v>1203</v>
      </c>
      <c r="B1029" t="s">
        <v>772</v>
      </c>
      <c r="C1029" t="s">
        <v>1016</v>
      </c>
      <c r="D1029" s="781">
        <v>1</v>
      </c>
      <c r="E1029">
        <v>741020</v>
      </c>
      <c r="F1029" t="s">
        <v>772</v>
      </c>
    </row>
    <row r="1030" spans="1:6" x14ac:dyDescent="0.25">
      <c r="A1030" t="s">
        <v>1203</v>
      </c>
      <c r="B1030" t="s">
        <v>772</v>
      </c>
      <c r="C1030" t="s">
        <v>1016</v>
      </c>
      <c r="D1030" s="781">
        <v>2</v>
      </c>
      <c r="E1030">
        <v>741020</v>
      </c>
      <c r="F1030" t="s">
        <v>772</v>
      </c>
    </row>
    <row r="1031" spans="1:6" x14ac:dyDescent="0.25">
      <c r="A1031" t="s">
        <v>1203</v>
      </c>
      <c r="B1031" t="s">
        <v>772</v>
      </c>
      <c r="C1031" t="s">
        <v>1016</v>
      </c>
      <c r="D1031" s="781">
        <v>1</v>
      </c>
      <c r="E1031">
        <v>741020</v>
      </c>
      <c r="F1031" t="s">
        <v>772</v>
      </c>
    </row>
    <row r="1032" spans="1:6" x14ac:dyDescent="0.25">
      <c r="A1032" t="s">
        <v>1203</v>
      </c>
      <c r="B1032" t="s">
        <v>772</v>
      </c>
      <c r="C1032" t="s">
        <v>1016</v>
      </c>
      <c r="D1032" s="781">
        <v>2</v>
      </c>
      <c r="E1032">
        <v>741020</v>
      </c>
      <c r="F1032" t="s">
        <v>772</v>
      </c>
    </row>
    <row r="1033" spans="1:6" x14ac:dyDescent="0.25">
      <c r="A1033" t="s">
        <v>1203</v>
      </c>
      <c r="B1033" t="s">
        <v>772</v>
      </c>
      <c r="C1033" t="s">
        <v>1016</v>
      </c>
      <c r="D1033" s="781">
        <v>1</v>
      </c>
      <c r="E1033">
        <v>741020</v>
      </c>
      <c r="F1033" t="s">
        <v>772</v>
      </c>
    </row>
    <row r="1034" spans="1:6" x14ac:dyDescent="0.25">
      <c r="A1034" t="s">
        <v>1203</v>
      </c>
      <c r="B1034" t="s">
        <v>772</v>
      </c>
      <c r="C1034" t="s">
        <v>1016</v>
      </c>
      <c r="D1034" s="781">
        <v>1</v>
      </c>
      <c r="E1034">
        <v>741020</v>
      </c>
      <c r="F1034" t="s">
        <v>772</v>
      </c>
    </row>
    <row r="1035" spans="1:6" x14ac:dyDescent="0.25">
      <c r="A1035" t="s">
        <v>1203</v>
      </c>
      <c r="B1035" t="s">
        <v>772</v>
      </c>
      <c r="C1035" t="s">
        <v>1016</v>
      </c>
      <c r="D1035" s="781">
        <v>1</v>
      </c>
      <c r="E1035">
        <v>741020</v>
      </c>
      <c r="F1035" t="s">
        <v>772</v>
      </c>
    </row>
    <row r="1036" spans="1:6" x14ac:dyDescent="0.25">
      <c r="A1036" t="s">
        <v>1203</v>
      </c>
      <c r="B1036" t="s">
        <v>772</v>
      </c>
      <c r="C1036" t="s">
        <v>1016</v>
      </c>
      <c r="D1036" s="781">
        <v>2</v>
      </c>
      <c r="E1036">
        <v>741020</v>
      </c>
      <c r="F1036" t="s">
        <v>772</v>
      </c>
    </row>
    <row r="1037" spans="1:6" x14ac:dyDescent="0.25">
      <c r="A1037" t="s">
        <v>1203</v>
      </c>
      <c r="B1037" t="s">
        <v>772</v>
      </c>
      <c r="C1037" t="s">
        <v>1016</v>
      </c>
      <c r="D1037" s="781">
        <v>3</v>
      </c>
      <c r="E1037">
        <v>741020</v>
      </c>
      <c r="F1037" t="s">
        <v>772</v>
      </c>
    </row>
    <row r="1038" spans="1:6" x14ac:dyDescent="0.25">
      <c r="A1038" t="s">
        <v>1203</v>
      </c>
      <c r="B1038" t="s">
        <v>772</v>
      </c>
      <c r="C1038" t="s">
        <v>1016</v>
      </c>
      <c r="D1038" s="781">
        <v>4</v>
      </c>
      <c r="E1038">
        <v>741020</v>
      </c>
      <c r="F1038" t="s">
        <v>772</v>
      </c>
    </row>
    <row r="1039" spans="1:6" x14ac:dyDescent="0.25">
      <c r="A1039" t="s">
        <v>1203</v>
      </c>
      <c r="B1039" t="s">
        <v>772</v>
      </c>
      <c r="C1039" t="s">
        <v>1016</v>
      </c>
      <c r="D1039" s="781">
        <v>1</v>
      </c>
      <c r="E1039">
        <v>741020</v>
      </c>
      <c r="F1039" t="s">
        <v>772</v>
      </c>
    </row>
    <row r="1040" spans="1:6" x14ac:dyDescent="0.25">
      <c r="A1040" t="s">
        <v>1203</v>
      </c>
      <c r="B1040" t="s">
        <v>772</v>
      </c>
      <c r="C1040" t="s">
        <v>1016</v>
      </c>
      <c r="D1040" s="781">
        <v>3</v>
      </c>
      <c r="E1040">
        <v>741020</v>
      </c>
      <c r="F1040" t="s">
        <v>772</v>
      </c>
    </row>
    <row r="1041" spans="1:6" x14ac:dyDescent="0.25">
      <c r="A1041" t="s">
        <v>1203</v>
      </c>
      <c r="B1041" t="s">
        <v>772</v>
      </c>
      <c r="C1041" t="s">
        <v>1016</v>
      </c>
      <c r="D1041" s="781">
        <v>1</v>
      </c>
      <c r="E1041">
        <v>741020</v>
      </c>
      <c r="F1041" t="s">
        <v>772</v>
      </c>
    </row>
    <row r="1042" spans="1:6" x14ac:dyDescent="0.25">
      <c r="A1042" t="s">
        <v>1203</v>
      </c>
      <c r="B1042" t="s">
        <v>772</v>
      </c>
      <c r="C1042" t="s">
        <v>1016</v>
      </c>
      <c r="D1042" s="781">
        <v>1</v>
      </c>
      <c r="E1042">
        <v>741020</v>
      </c>
      <c r="F1042" t="s">
        <v>772</v>
      </c>
    </row>
    <row r="1043" spans="1:6" x14ac:dyDescent="0.25">
      <c r="A1043" t="s">
        <v>1203</v>
      </c>
      <c r="B1043" t="s">
        <v>772</v>
      </c>
      <c r="C1043" t="s">
        <v>1016</v>
      </c>
      <c r="D1043" s="781">
        <v>2</v>
      </c>
      <c r="E1043">
        <v>741020</v>
      </c>
      <c r="F1043" t="s">
        <v>772</v>
      </c>
    </row>
    <row r="1044" spans="1:6" x14ac:dyDescent="0.25">
      <c r="A1044" t="s">
        <v>1203</v>
      </c>
      <c r="B1044" t="s">
        <v>772</v>
      </c>
      <c r="C1044" t="s">
        <v>1016</v>
      </c>
      <c r="D1044" s="781">
        <v>2</v>
      </c>
      <c r="E1044">
        <v>741020</v>
      </c>
      <c r="F1044" t="s">
        <v>772</v>
      </c>
    </row>
    <row r="1045" spans="1:6" x14ac:dyDescent="0.25">
      <c r="A1045" t="s">
        <v>1203</v>
      </c>
      <c r="B1045" t="s">
        <v>772</v>
      </c>
      <c r="C1045" t="s">
        <v>1016</v>
      </c>
      <c r="D1045" s="781">
        <v>1</v>
      </c>
      <c r="E1045">
        <v>741020</v>
      </c>
      <c r="F1045" t="s">
        <v>772</v>
      </c>
    </row>
    <row r="1046" spans="1:6" x14ac:dyDescent="0.25">
      <c r="A1046" t="s">
        <v>1203</v>
      </c>
      <c r="B1046" t="s">
        <v>772</v>
      </c>
      <c r="C1046" t="s">
        <v>1016</v>
      </c>
      <c r="D1046" s="781">
        <v>1</v>
      </c>
      <c r="E1046">
        <v>741020</v>
      </c>
      <c r="F1046" t="s">
        <v>772</v>
      </c>
    </row>
    <row r="1047" spans="1:6" x14ac:dyDescent="0.25">
      <c r="A1047" t="s">
        <v>1203</v>
      </c>
      <c r="B1047" t="s">
        <v>772</v>
      </c>
      <c r="C1047" t="s">
        <v>1016</v>
      </c>
      <c r="D1047" s="781">
        <v>2</v>
      </c>
      <c r="E1047">
        <v>741020</v>
      </c>
      <c r="F1047" t="s">
        <v>772</v>
      </c>
    </row>
    <row r="1048" spans="1:6" x14ac:dyDescent="0.25">
      <c r="A1048" t="s">
        <v>1203</v>
      </c>
      <c r="B1048" t="s">
        <v>772</v>
      </c>
      <c r="C1048" t="s">
        <v>1016</v>
      </c>
      <c r="D1048" s="781">
        <v>2</v>
      </c>
      <c r="E1048">
        <v>741020</v>
      </c>
      <c r="F1048" t="s">
        <v>772</v>
      </c>
    </row>
    <row r="1049" spans="1:6" x14ac:dyDescent="0.25">
      <c r="A1049" t="s">
        <v>1203</v>
      </c>
      <c r="B1049" t="s">
        <v>772</v>
      </c>
      <c r="C1049" t="s">
        <v>1016</v>
      </c>
      <c r="D1049" s="781">
        <v>1</v>
      </c>
      <c r="E1049">
        <v>741020</v>
      </c>
      <c r="F1049" t="s">
        <v>772</v>
      </c>
    </row>
    <row r="1050" spans="1:6" x14ac:dyDescent="0.25">
      <c r="A1050" t="s">
        <v>1203</v>
      </c>
      <c r="B1050" t="s">
        <v>772</v>
      </c>
      <c r="C1050" t="s">
        <v>1016</v>
      </c>
      <c r="D1050" s="781">
        <v>1</v>
      </c>
      <c r="E1050">
        <v>741020</v>
      </c>
      <c r="F1050" t="s">
        <v>772</v>
      </c>
    </row>
    <row r="1051" spans="1:6" x14ac:dyDescent="0.25">
      <c r="A1051" t="s">
        <v>1203</v>
      </c>
      <c r="B1051" t="s">
        <v>772</v>
      </c>
      <c r="C1051" t="s">
        <v>1016</v>
      </c>
      <c r="D1051" s="781">
        <v>1</v>
      </c>
      <c r="E1051">
        <v>741020</v>
      </c>
      <c r="F1051" t="s">
        <v>772</v>
      </c>
    </row>
    <row r="1052" spans="1:6" x14ac:dyDescent="0.25">
      <c r="A1052" t="s">
        <v>1203</v>
      </c>
      <c r="B1052" t="s">
        <v>772</v>
      </c>
      <c r="C1052" t="s">
        <v>1016</v>
      </c>
      <c r="D1052" s="781">
        <v>3</v>
      </c>
      <c r="E1052">
        <v>741020</v>
      </c>
      <c r="F1052" t="s">
        <v>772</v>
      </c>
    </row>
    <row r="1053" spans="1:6" x14ac:dyDescent="0.25">
      <c r="A1053" t="s">
        <v>1203</v>
      </c>
      <c r="B1053" t="s">
        <v>772</v>
      </c>
      <c r="C1053" t="s">
        <v>1016</v>
      </c>
      <c r="D1053" s="781">
        <v>2</v>
      </c>
      <c r="E1053">
        <v>741020</v>
      </c>
      <c r="F1053" t="s">
        <v>772</v>
      </c>
    </row>
    <row r="1054" spans="1:6" x14ac:dyDescent="0.25">
      <c r="A1054" t="s">
        <v>1203</v>
      </c>
      <c r="B1054" t="s">
        <v>772</v>
      </c>
      <c r="C1054" t="s">
        <v>1016</v>
      </c>
      <c r="D1054" s="781">
        <v>2</v>
      </c>
      <c r="E1054">
        <v>741020</v>
      </c>
      <c r="F1054" t="s">
        <v>772</v>
      </c>
    </row>
    <row r="1055" spans="1:6" x14ac:dyDescent="0.25">
      <c r="A1055" t="s">
        <v>1203</v>
      </c>
      <c r="B1055" t="s">
        <v>772</v>
      </c>
      <c r="C1055" t="s">
        <v>1016</v>
      </c>
      <c r="D1055" s="781">
        <v>2</v>
      </c>
      <c r="E1055">
        <v>741020</v>
      </c>
      <c r="F1055" t="s">
        <v>772</v>
      </c>
    </row>
    <row r="1056" spans="1:6" x14ac:dyDescent="0.25">
      <c r="A1056" t="s">
        <v>1203</v>
      </c>
      <c r="B1056" t="s">
        <v>772</v>
      </c>
      <c r="C1056" t="s">
        <v>1016</v>
      </c>
      <c r="D1056" s="781">
        <v>2</v>
      </c>
      <c r="E1056">
        <v>741020</v>
      </c>
      <c r="F1056" t="s">
        <v>772</v>
      </c>
    </row>
    <row r="1057" spans="1:6" x14ac:dyDescent="0.25">
      <c r="A1057" t="s">
        <v>1203</v>
      </c>
      <c r="B1057" t="s">
        <v>772</v>
      </c>
      <c r="C1057" t="s">
        <v>1016</v>
      </c>
      <c r="D1057" s="781">
        <v>2</v>
      </c>
      <c r="E1057">
        <v>741020</v>
      </c>
      <c r="F1057" t="s">
        <v>772</v>
      </c>
    </row>
    <row r="1058" spans="1:6" x14ac:dyDescent="0.25">
      <c r="A1058" t="s">
        <v>1203</v>
      </c>
      <c r="B1058" t="s">
        <v>772</v>
      </c>
      <c r="C1058" t="s">
        <v>1016</v>
      </c>
      <c r="D1058" s="781">
        <v>2</v>
      </c>
      <c r="E1058">
        <v>741020</v>
      </c>
      <c r="F1058" t="s">
        <v>772</v>
      </c>
    </row>
    <row r="1059" spans="1:6" x14ac:dyDescent="0.25">
      <c r="A1059" t="s">
        <v>1203</v>
      </c>
      <c r="B1059" t="s">
        <v>772</v>
      </c>
      <c r="C1059" t="s">
        <v>1016</v>
      </c>
      <c r="D1059" s="781">
        <v>1</v>
      </c>
      <c r="E1059">
        <v>741020</v>
      </c>
      <c r="F1059" t="s">
        <v>772</v>
      </c>
    </row>
    <row r="1060" spans="1:6" x14ac:dyDescent="0.25">
      <c r="A1060" t="s">
        <v>1203</v>
      </c>
      <c r="B1060" t="s">
        <v>772</v>
      </c>
      <c r="C1060" t="s">
        <v>1016</v>
      </c>
      <c r="D1060" s="781">
        <v>3</v>
      </c>
      <c r="E1060">
        <v>741020</v>
      </c>
      <c r="F1060" t="s">
        <v>772</v>
      </c>
    </row>
    <row r="1061" spans="1:6" x14ac:dyDescent="0.25">
      <c r="A1061" t="s">
        <v>1203</v>
      </c>
      <c r="B1061" t="s">
        <v>772</v>
      </c>
      <c r="C1061" t="s">
        <v>1016</v>
      </c>
      <c r="D1061" s="781">
        <v>2</v>
      </c>
      <c r="E1061">
        <v>741020</v>
      </c>
      <c r="F1061" t="s">
        <v>772</v>
      </c>
    </row>
    <row r="1062" spans="1:6" x14ac:dyDescent="0.25">
      <c r="A1062" t="s">
        <v>1203</v>
      </c>
      <c r="B1062" t="s">
        <v>772</v>
      </c>
      <c r="C1062" t="s">
        <v>1016</v>
      </c>
      <c r="D1062" s="781">
        <v>2</v>
      </c>
      <c r="E1062">
        <v>741020</v>
      </c>
      <c r="F1062" t="s">
        <v>772</v>
      </c>
    </row>
    <row r="1063" spans="1:6" x14ac:dyDescent="0.25">
      <c r="A1063" t="s">
        <v>1203</v>
      </c>
      <c r="B1063" t="s">
        <v>772</v>
      </c>
      <c r="C1063" t="s">
        <v>1016</v>
      </c>
      <c r="D1063" s="781">
        <v>2</v>
      </c>
      <c r="E1063">
        <v>741020</v>
      </c>
      <c r="F1063" t="s">
        <v>772</v>
      </c>
    </row>
    <row r="1064" spans="1:6" x14ac:dyDescent="0.25">
      <c r="A1064" t="s">
        <v>1203</v>
      </c>
      <c r="B1064" t="s">
        <v>772</v>
      </c>
      <c r="C1064" t="s">
        <v>1016</v>
      </c>
      <c r="D1064" s="781">
        <v>2</v>
      </c>
      <c r="E1064">
        <v>741020</v>
      </c>
      <c r="F1064" t="s">
        <v>772</v>
      </c>
    </row>
    <row r="1065" spans="1:6" x14ac:dyDescent="0.25">
      <c r="A1065" t="s">
        <v>1203</v>
      </c>
      <c r="B1065" t="s">
        <v>772</v>
      </c>
      <c r="C1065" t="s">
        <v>1016</v>
      </c>
      <c r="D1065" s="781">
        <v>2</v>
      </c>
      <c r="E1065">
        <v>741020</v>
      </c>
      <c r="F1065" t="s">
        <v>772</v>
      </c>
    </row>
    <row r="1066" spans="1:6" x14ac:dyDescent="0.25">
      <c r="A1066" t="s">
        <v>1203</v>
      </c>
      <c r="B1066" t="s">
        <v>772</v>
      </c>
      <c r="C1066" t="s">
        <v>1016</v>
      </c>
      <c r="D1066" s="781">
        <v>1</v>
      </c>
      <c r="E1066">
        <v>741020</v>
      </c>
      <c r="F1066" t="s">
        <v>772</v>
      </c>
    </row>
    <row r="1067" spans="1:6" x14ac:dyDescent="0.25">
      <c r="A1067" t="s">
        <v>1203</v>
      </c>
      <c r="B1067" t="s">
        <v>772</v>
      </c>
      <c r="C1067" t="s">
        <v>1016</v>
      </c>
      <c r="D1067" s="781">
        <v>5</v>
      </c>
      <c r="E1067">
        <v>741020</v>
      </c>
      <c r="F1067" t="s">
        <v>772</v>
      </c>
    </row>
    <row r="1068" spans="1:6" x14ac:dyDescent="0.25">
      <c r="A1068" t="s">
        <v>1203</v>
      </c>
      <c r="B1068" t="s">
        <v>772</v>
      </c>
      <c r="C1068" t="s">
        <v>1016</v>
      </c>
      <c r="D1068" s="781">
        <v>2</v>
      </c>
      <c r="E1068">
        <v>741020</v>
      </c>
      <c r="F1068" t="s">
        <v>772</v>
      </c>
    </row>
    <row r="1069" spans="1:6" x14ac:dyDescent="0.25">
      <c r="A1069" t="s">
        <v>1203</v>
      </c>
      <c r="B1069" t="s">
        <v>772</v>
      </c>
      <c r="C1069" t="s">
        <v>1016</v>
      </c>
      <c r="D1069" s="781">
        <v>2</v>
      </c>
      <c r="E1069">
        <v>741020</v>
      </c>
      <c r="F1069" t="s">
        <v>772</v>
      </c>
    </row>
    <row r="1070" spans="1:6" x14ac:dyDescent="0.25">
      <c r="A1070" t="s">
        <v>1203</v>
      </c>
      <c r="B1070" t="s">
        <v>772</v>
      </c>
      <c r="C1070" t="s">
        <v>1016</v>
      </c>
      <c r="D1070" s="781">
        <v>3</v>
      </c>
      <c r="E1070">
        <v>741020</v>
      </c>
      <c r="F1070" t="s">
        <v>772</v>
      </c>
    </row>
    <row r="1071" spans="1:6" x14ac:dyDescent="0.25">
      <c r="A1071" t="s">
        <v>1203</v>
      </c>
      <c r="B1071" t="s">
        <v>772</v>
      </c>
      <c r="C1071" t="s">
        <v>1016</v>
      </c>
      <c r="D1071" s="781">
        <v>3</v>
      </c>
      <c r="E1071">
        <v>741020</v>
      </c>
      <c r="F1071" t="s">
        <v>772</v>
      </c>
    </row>
    <row r="1072" spans="1:6" x14ac:dyDescent="0.25">
      <c r="A1072" t="s">
        <v>1203</v>
      </c>
      <c r="B1072" t="s">
        <v>772</v>
      </c>
      <c r="C1072" t="s">
        <v>1016</v>
      </c>
      <c r="D1072" s="781">
        <v>1</v>
      </c>
      <c r="E1072">
        <v>741020</v>
      </c>
      <c r="F1072" t="s">
        <v>772</v>
      </c>
    </row>
    <row r="1073" spans="1:6" x14ac:dyDescent="0.25">
      <c r="A1073" t="s">
        <v>1203</v>
      </c>
      <c r="B1073" t="s">
        <v>772</v>
      </c>
      <c r="C1073" t="s">
        <v>1016</v>
      </c>
      <c r="D1073" s="781">
        <v>1</v>
      </c>
      <c r="E1073">
        <v>741020</v>
      </c>
      <c r="F1073" t="s">
        <v>772</v>
      </c>
    </row>
    <row r="1074" spans="1:6" x14ac:dyDescent="0.25">
      <c r="A1074" t="s">
        <v>1203</v>
      </c>
      <c r="B1074" t="s">
        <v>772</v>
      </c>
      <c r="C1074" t="s">
        <v>1016</v>
      </c>
      <c r="D1074" s="781">
        <v>1</v>
      </c>
      <c r="E1074">
        <v>741020</v>
      </c>
      <c r="F1074" t="s">
        <v>772</v>
      </c>
    </row>
    <row r="1075" spans="1:6" x14ac:dyDescent="0.25">
      <c r="A1075" t="s">
        <v>1203</v>
      </c>
      <c r="B1075" t="s">
        <v>772</v>
      </c>
      <c r="C1075" t="s">
        <v>1016</v>
      </c>
      <c r="D1075" s="781">
        <v>3</v>
      </c>
      <c r="E1075">
        <v>741020</v>
      </c>
      <c r="F1075" t="s">
        <v>772</v>
      </c>
    </row>
    <row r="1076" spans="1:6" x14ac:dyDescent="0.25">
      <c r="A1076" t="s">
        <v>1203</v>
      </c>
      <c r="B1076" t="s">
        <v>772</v>
      </c>
      <c r="C1076" t="s">
        <v>1016</v>
      </c>
      <c r="D1076" s="781">
        <v>1</v>
      </c>
      <c r="E1076">
        <v>741020</v>
      </c>
      <c r="F1076" t="s">
        <v>772</v>
      </c>
    </row>
    <row r="1077" spans="1:6" x14ac:dyDescent="0.25">
      <c r="A1077" t="s">
        <v>1203</v>
      </c>
      <c r="B1077" t="s">
        <v>772</v>
      </c>
      <c r="C1077" t="s">
        <v>1016</v>
      </c>
      <c r="D1077" s="781">
        <v>3</v>
      </c>
      <c r="E1077">
        <v>741020</v>
      </c>
      <c r="F1077" t="s">
        <v>772</v>
      </c>
    </row>
    <row r="1078" spans="1:6" x14ac:dyDescent="0.25">
      <c r="A1078" t="s">
        <v>1203</v>
      </c>
      <c r="B1078" t="s">
        <v>772</v>
      </c>
      <c r="C1078" t="s">
        <v>1016</v>
      </c>
      <c r="D1078" s="781">
        <v>1</v>
      </c>
      <c r="E1078">
        <v>741020</v>
      </c>
      <c r="F1078" t="s">
        <v>772</v>
      </c>
    </row>
    <row r="1079" spans="1:6" x14ac:dyDescent="0.25">
      <c r="A1079" t="s">
        <v>1203</v>
      </c>
      <c r="B1079" t="s">
        <v>772</v>
      </c>
      <c r="C1079" t="s">
        <v>1016</v>
      </c>
      <c r="D1079" s="781">
        <v>2</v>
      </c>
      <c r="E1079">
        <v>741020</v>
      </c>
      <c r="F1079" t="s">
        <v>772</v>
      </c>
    </row>
    <row r="1080" spans="1:6" x14ac:dyDescent="0.25">
      <c r="A1080" t="s">
        <v>1203</v>
      </c>
      <c r="B1080" t="s">
        <v>772</v>
      </c>
      <c r="C1080" t="s">
        <v>1016</v>
      </c>
      <c r="D1080" s="781">
        <v>3</v>
      </c>
      <c r="E1080">
        <v>741020</v>
      </c>
      <c r="F1080" t="s">
        <v>772</v>
      </c>
    </row>
    <row r="1081" spans="1:6" x14ac:dyDescent="0.25">
      <c r="A1081" t="s">
        <v>1203</v>
      </c>
      <c r="B1081" t="s">
        <v>772</v>
      </c>
      <c r="C1081" t="s">
        <v>1016</v>
      </c>
      <c r="D1081" s="781">
        <v>1</v>
      </c>
      <c r="E1081">
        <v>741020</v>
      </c>
      <c r="F1081" t="s">
        <v>772</v>
      </c>
    </row>
    <row r="1082" spans="1:6" x14ac:dyDescent="0.25">
      <c r="A1082" t="s">
        <v>1203</v>
      </c>
      <c r="B1082" t="s">
        <v>772</v>
      </c>
      <c r="C1082" t="s">
        <v>1016</v>
      </c>
      <c r="D1082" s="781">
        <v>1</v>
      </c>
      <c r="E1082">
        <v>741020</v>
      </c>
      <c r="F1082" t="s">
        <v>772</v>
      </c>
    </row>
    <row r="1083" spans="1:6" x14ac:dyDescent="0.25">
      <c r="A1083" t="s">
        <v>1203</v>
      </c>
      <c r="B1083" t="s">
        <v>772</v>
      </c>
      <c r="C1083" t="s">
        <v>1016</v>
      </c>
      <c r="D1083" s="781">
        <v>1</v>
      </c>
      <c r="E1083">
        <v>741020</v>
      </c>
      <c r="F1083" t="s">
        <v>772</v>
      </c>
    </row>
    <row r="1084" spans="1:6" x14ac:dyDescent="0.25">
      <c r="A1084" t="s">
        <v>1203</v>
      </c>
      <c r="B1084" t="s">
        <v>772</v>
      </c>
      <c r="C1084" t="s">
        <v>1016</v>
      </c>
      <c r="D1084" s="781">
        <v>2</v>
      </c>
      <c r="E1084">
        <v>741020</v>
      </c>
      <c r="F1084" t="s">
        <v>772</v>
      </c>
    </row>
    <row r="1085" spans="1:6" x14ac:dyDescent="0.25">
      <c r="A1085" t="s">
        <v>1203</v>
      </c>
      <c r="B1085" t="s">
        <v>772</v>
      </c>
      <c r="C1085" t="s">
        <v>1016</v>
      </c>
      <c r="D1085" s="781">
        <v>1</v>
      </c>
      <c r="E1085">
        <v>741020</v>
      </c>
      <c r="F1085" t="s">
        <v>772</v>
      </c>
    </row>
    <row r="1086" spans="1:6" x14ac:dyDescent="0.25">
      <c r="A1086" t="s">
        <v>1203</v>
      </c>
      <c r="B1086" t="s">
        <v>772</v>
      </c>
      <c r="C1086" t="s">
        <v>1016</v>
      </c>
      <c r="D1086" s="781">
        <v>2</v>
      </c>
      <c r="E1086">
        <v>741020</v>
      </c>
      <c r="F1086" t="s">
        <v>772</v>
      </c>
    </row>
    <row r="1087" spans="1:6" x14ac:dyDescent="0.25">
      <c r="A1087" t="s">
        <v>1203</v>
      </c>
      <c r="B1087" t="s">
        <v>772</v>
      </c>
      <c r="C1087" t="s">
        <v>1016</v>
      </c>
      <c r="D1087" s="781">
        <v>1</v>
      </c>
      <c r="E1087">
        <v>741020</v>
      </c>
      <c r="F1087" t="s">
        <v>772</v>
      </c>
    </row>
    <row r="1088" spans="1:6" x14ac:dyDescent="0.25">
      <c r="A1088" t="s">
        <v>1203</v>
      </c>
      <c r="B1088" t="s">
        <v>772</v>
      </c>
      <c r="C1088" t="s">
        <v>1016</v>
      </c>
      <c r="D1088" s="781">
        <v>5</v>
      </c>
      <c r="E1088">
        <v>741020</v>
      </c>
      <c r="F1088" t="s">
        <v>772</v>
      </c>
    </row>
    <row r="1089" spans="1:6" x14ac:dyDescent="0.25">
      <c r="A1089" t="s">
        <v>1203</v>
      </c>
      <c r="B1089" t="s">
        <v>772</v>
      </c>
      <c r="C1089" t="s">
        <v>1016</v>
      </c>
      <c r="D1089" s="781">
        <v>2</v>
      </c>
      <c r="E1089">
        <v>741020</v>
      </c>
      <c r="F1089" t="s">
        <v>772</v>
      </c>
    </row>
    <row r="1090" spans="1:6" x14ac:dyDescent="0.25">
      <c r="A1090" t="s">
        <v>1203</v>
      </c>
      <c r="B1090" t="s">
        <v>772</v>
      </c>
      <c r="C1090" t="s">
        <v>1016</v>
      </c>
      <c r="D1090" s="781">
        <v>1</v>
      </c>
      <c r="E1090">
        <v>741020</v>
      </c>
      <c r="F1090" t="s">
        <v>772</v>
      </c>
    </row>
    <row r="1091" spans="1:6" x14ac:dyDescent="0.25">
      <c r="A1091" t="s">
        <v>1203</v>
      </c>
      <c r="B1091" t="s">
        <v>772</v>
      </c>
      <c r="C1091" t="s">
        <v>1016</v>
      </c>
      <c r="D1091" s="781">
        <v>2</v>
      </c>
      <c r="E1091">
        <v>741020</v>
      </c>
      <c r="F1091" t="s">
        <v>772</v>
      </c>
    </row>
    <row r="1092" spans="1:6" x14ac:dyDescent="0.25">
      <c r="A1092" t="s">
        <v>1203</v>
      </c>
      <c r="B1092" t="s">
        <v>772</v>
      </c>
      <c r="C1092" t="s">
        <v>1016</v>
      </c>
      <c r="D1092" s="781">
        <v>4</v>
      </c>
      <c r="E1092">
        <v>741020</v>
      </c>
      <c r="F1092" t="s">
        <v>772</v>
      </c>
    </row>
    <row r="1093" spans="1:6" x14ac:dyDescent="0.25">
      <c r="A1093" t="s">
        <v>1203</v>
      </c>
      <c r="B1093" t="s">
        <v>772</v>
      </c>
      <c r="C1093" t="s">
        <v>1016</v>
      </c>
      <c r="D1093" s="781">
        <v>2</v>
      </c>
      <c r="E1093">
        <v>741020</v>
      </c>
      <c r="F1093" t="s">
        <v>772</v>
      </c>
    </row>
    <row r="1094" spans="1:6" x14ac:dyDescent="0.25">
      <c r="A1094" t="s">
        <v>1203</v>
      </c>
      <c r="B1094" t="s">
        <v>772</v>
      </c>
      <c r="C1094" t="s">
        <v>1016</v>
      </c>
      <c r="D1094" s="781">
        <v>6</v>
      </c>
      <c r="E1094">
        <v>741020</v>
      </c>
      <c r="F1094" t="s">
        <v>772</v>
      </c>
    </row>
    <row r="1095" spans="1:6" x14ac:dyDescent="0.25">
      <c r="A1095" t="s">
        <v>1203</v>
      </c>
      <c r="B1095" t="s">
        <v>772</v>
      </c>
      <c r="C1095" t="s">
        <v>1016</v>
      </c>
      <c r="D1095" s="781">
        <v>2</v>
      </c>
      <c r="E1095">
        <v>741020</v>
      </c>
      <c r="F1095" t="s">
        <v>772</v>
      </c>
    </row>
    <row r="1096" spans="1:6" x14ac:dyDescent="0.25">
      <c r="A1096" t="s">
        <v>1203</v>
      </c>
      <c r="B1096" t="s">
        <v>772</v>
      </c>
      <c r="C1096" t="s">
        <v>1016</v>
      </c>
      <c r="D1096" s="781">
        <v>2</v>
      </c>
      <c r="E1096">
        <v>741020</v>
      </c>
      <c r="F1096" t="s">
        <v>772</v>
      </c>
    </row>
    <row r="1097" spans="1:6" x14ac:dyDescent="0.25">
      <c r="A1097" t="s">
        <v>1203</v>
      </c>
      <c r="B1097" t="s">
        <v>772</v>
      </c>
      <c r="C1097" t="s">
        <v>1016</v>
      </c>
      <c r="D1097" s="781">
        <v>1</v>
      </c>
      <c r="E1097">
        <v>741020</v>
      </c>
      <c r="F1097" t="s">
        <v>772</v>
      </c>
    </row>
    <row r="1098" spans="1:6" x14ac:dyDescent="0.25">
      <c r="A1098" t="s">
        <v>1203</v>
      </c>
      <c r="B1098" t="s">
        <v>772</v>
      </c>
      <c r="C1098" t="s">
        <v>1016</v>
      </c>
      <c r="D1098" s="781">
        <v>2</v>
      </c>
      <c r="E1098">
        <v>741020</v>
      </c>
      <c r="F1098" t="s">
        <v>772</v>
      </c>
    </row>
    <row r="1099" spans="1:6" x14ac:dyDescent="0.25">
      <c r="A1099" t="s">
        <v>1203</v>
      </c>
      <c r="B1099" t="s">
        <v>772</v>
      </c>
      <c r="C1099" t="s">
        <v>1016</v>
      </c>
      <c r="D1099" s="781">
        <v>2</v>
      </c>
      <c r="E1099">
        <v>741020</v>
      </c>
      <c r="F1099" t="s">
        <v>772</v>
      </c>
    </row>
    <row r="1100" spans="1:6" x14ac:dyDescent="0.25">
      <c r="A1100" t="s">
        <v>1203</v>
      </c>
      <c r="B1100" t="s">
        <v>772</v>
      </c>
      <c r="C1100" t="s">
        <v>1016</v>
      </c>
      <c r="D1100" s="781">
        <v>1</v>
      </c>
      <c r="E1100">
        <v>741020</v>
      </c>
      <c r="F1100" t="s">
        <v>772</v>
      </c>
    </row>
    <row r="1101" spans="1:6" x14ac:dyDescent="0.25">
      <c r="A1101" t="s">
        <v>1203</v>
      </c>
      <c r="B1101" t="s">
        <v>772</v>
      </c>
      <c r="C1101" t="s">
        <v>1016</v>
      </c>
      <c r="D1101" s="781">
        <v>1</v>
      </c>
      <c r="E1101">
        <v>741020</v>
      </c>
      <c r="F1101" t="s">
        <v>772</v>
      </c>
    </row>
    <row r="1102" spans="1:6" x14ac:dyDescent="0.25">
      <c r="A1102" t="s">
        <v>1203</v>
      </c>
      <c r="B1102" t="s">
        <v>772</v>
      </c>
      <c r="C1102" t="s">
        <v>1016</v>
      </c>
      <c r="D1102" s="781">
        <v>1</v>
      </c>
      <c r="E1102">
        <v>741020</v>
      </c>
      <c r="F1102" t="s">
        <v>772</v>
      </c>
    </row>
    <row r="1103" spans="1:6" x14ac:dyDescent="0.25">
      <c r="A1103" t="s">
        <v>1203</v>
      </c>
      <c r="B1103" t="s">
        <v>772</v>
      </c>
      <c r="C1103" t="s">
        <v>1016</v>
      </c>
      <c r="D1103" s="781">
        <v>2</v>
      </c>
      <c r="E1103">
        <v>741020</v>
      </c>
      <c r="F1103" t="s">
        <v>772</v>
      </c>
    </row>
    <row r="1104" spans="1:6" x14ac:dyDescent="0.25">
      <c r="A1104" t="s">
        <v>1203</v>
      </c>
      <c r="B1104" t="s">
        <v>772</v>
      </c>
      <c r="C1104" t="s">
        <v>1016</v>
      </c>
      <c r="D1104" s="781">
        <v>1</v>
      </c>
      <c r="E1104">
        <v>741020</v>
      </c>
      <c r="F1104" t="s">
        <v>772</v>
      </c>
    </row>
    <row r="1105" spans="1:6" x14ac:dyDescent="0.25">
      <c r="A1105" t="s">
        <v>1203</v>
      </c>
      <c r="B1105" t="s">
        <v>772</v>
      </c>
      <c r="C1105" t="s">
        <v>1016</v>
      </c>
      <c r="D1105" s="781">
        <v>1</v>
      </c>
      <c r="E1105">
        <v>741020</v>
      </c>
      <c r="F1105" t="s">
        <v>772</v>
      </c>
    </row>
    <row r="1106" spans="1:6" x14ac:dyDescent="0.25">
      <c r="A1106" t="s">
        <v>1203</v>
      </c>
      <c r="B1106" t="s">
        <v>772</v>
      </c>
      <c r="C1106" t="s">
        <v>1016</v>
      </c>
      <c r="D1106" s="781">
        <v>1</v>
      </c>
      <c r="E1106">
        <v>741020</v>
      </c>
      <c r="F1106" t="s">
        <v>772</v>
      </c>
    </row>
    <row r="1107" spans="1:6" x14ac:dyDescent="0.25">
      <c r="A1107" t="s">
        <v>1203</v>
      </c>
      <c r="B1107" t="s">
        <v>772</v>
      </c>
      <c r="C1107" t="s">
        <v>1016</v>
      </c>
      <c r="D1107" s="781">
        <v>1</v>
      </c>
      <c r="E1107">
        <v>741020</v>
      </c>
      <c r="F1107" t="s">
        <v>772</v>
      </c>
    </row>
    <row r="1108" spans="1:6" x14ac:dyDescent="0.25">
      <c r="A1108" t="s">
        <v>1203</v>
      </c>
      <c r="B1108" t="s">
        <v>772</v>
      </c>
      <c r="C1108" t="s">
        <v>1016</v>
      </c>
      <c r="D1108" s="781">
        <v>2</v>
      </c>
      <c r="E1108">
        <v>741020</v>
      </c>
      <c r="F1108" t="s">
        <v>772</v>
      </c>
    </row>
    <row r="1109" spans="1:6" x14ac:dyDescent="0.25">
      <c r="A1109" t="s">
        <v>1203</v>
      </c>
      <c r="B1109" t="s">
        <v>772</v>
      </c>
      <c r="C1109" t="s">
        <v>1016</v>
      </c>
      <c r="D1109" s="781">
        <v>1</v>
      </c>
      <c r="E1109">
        <v>741020</v>
      </c>
      <c r="F1109" t="s">
        <v>772</v>
      </c>
    </row>
    <row r="1110" spans="1:6" x14ac:dyDescent="0.25">
      <c r="A1110" t="s">
        <v>1203</v>
      </c>
      <c r="B1110" t="s">
        <v>772</v>
      </c>
      <c r="C1110" t="s">
        <v>1016</v>
      </c>
      <c r="D1110" s="781">
        <v>1</v>
      </c>
      <c r="E1110">
        <v>741020</v>
      </c>
      <c r="F1110" t="s">
        <v>772</v>
      </c>
    </row>
    <row r="1111" spans="1:6" x14ac:dyDescent="0.25">
      <c r="A1111" t="s">
        <v>1203</v>
      </c>
      <c r="B1111" t="s">
        <v>772</v>
      </c>
      <c r="C1111" t="s">
        <v>1016</v>
      </c>
      <c r="D1111" s="781">
        <v>2</v>
      </c>
      <c r="E1111">
        <v>741020</v>
      </c>
      <c r="F1111" t="s">
        <v>772</v>
      </c>
    </row>
    <row r="1112" spans="1:6" x14ac:dyDescent="0.25">
      <c r="A1112" t="s">
        <v>1203</v>
      </c>
      <c r="B1112" t="s">
        <v>772</v>
      </c>
      <c r="C1112" t="s">
        <v>1016</v>
      </c>
      <c r="D1112" s="781">
        <v>2</v>
      </c>
      <c r="E1112">
        <v>741020</v>
      </c>
      <c r="F1112" t="s">
        <v>772</v>
      </c>
    </row>
    <row r="1113" spans="1:6" x14ac:dyDescent="0.25">
      <c r="A1113" t="s">
        <v>1203</v>
      </c>
      <c r="B1113" t="s">
        <v>772</v>
      </c>
      <c r="C1113" t="s">
        <v>1016</v>
      </c>
      <c r="D1113" s="781">
        <v>1</v>
      </c>
      <c r="E1113">
        <v>741020</v>
      </c>
      <c r="F1113" t="s">
        <v>772</v>
      </c>
    </row>
    <row r="1114" spans="1:6" x14ac:dyDescent="0.25">
      <c r="A1114" t="s">
        <v>1203</v>
      </c>
      <c r="B1114" t="s">
        <v>772</v>
      </c>
      <c r="C1114" t="s">
        <v>1016</v>
      </c>
      <c r="D1114" s="781">
        <v>4</v>
      </c>
      <c r="E1114">
        <v>741020</v>
      </c>
      <c r="F1114" t="s">
        <v>772</v>
      </c>
    </row>
    <row r="1115" spans="1:6" x14ac:dyDescent="0.25">
      <c r="A1115" t="s">
        <v>1203</v>
      </c>
      <c r="B1115" t="s">
        <v>772</v>
      </c>
      <c r="C1115" t="s">
        <v>1016</v>
      </c>
      <c r="D1115" s="781">
        <v>2</v>
      </c>
      <c r="E1115">
        <v>741020</v>
      </c>
      <c r="F1115" t="s">
        <v>772</v>
      </c>
    </row>
    <row r="1116" spans="1:6" x14ac:dyDescent="0.25">
      <c r="A1116" t="s">
        <v>1203</v>
      </c>
      <c r="B1116" t="s">
        <v>772</v>
      </c>
      <c r="C1116" t="s">
        <v>1016</v>
      </c>
      <c r="D1116" s="781">
        <v>1</v>
      </c>
      <c r="E1116">
        <v>741020</v>
      </c>
      <c r="F1116" t="s">
        <v>772</v>
      </c>
    </row>
    <row r="1117" spans="1:6" x14ac:dyDescent="0.25">
      <c r="A1117" t="s">
        <v>1203</v>
      </c>
      <c r="B1117" t="s">
        <v>772</v>
      </c>
      <c r="C1117" t="s">
        <v>1016</v>
      </c>
      <c r="D1117" s="781">
        <v>2</v>
      </c>
      <c r="E1117">
        <v>741020</v>
      </c>
      <c r="F1117" t="s">
        <v>772</v>
      </c>
    </row>
    <row r="1118" spans="1:6" x14ac:dyDescent="0.25">
      <c r="A1118" t="s">
        <v>1203</v>
      </c>
      <c r="B1118" t="s">
        <v>772</v>
      </c>
      <c r="C1118" t="s">
        <v>1016</v>
      </c>
      <c r="D1118" s="781">
        <v>2</v>
      </c>
      <c r="E1118">
        <v>741020</v>
      </c>
      <c r="F1118" t="s">
        <v>772</v>
      </c>
    </row>
    <row r="1119" spans="1:6" x14ac:dyDescent="0.25">
      <c r="A1119" t="s">
        <v>1203</v>
      </c>
      <c r="B1119" t="s">
        <v>772</v>
      </c>
      <c r="C1119" t="s">
        <v>1016</v>
      </c>
      <c r="D1119" s="781">
        <v>1</v>
      </c>
      <c r="E1119">
        <v>741020</v>
      </c>
      <c r="F1119" t="s">
        <v>772</v>
      </c>
    </row>
    <row r="1120" spans="1:6" x14ac:dyDescent="0.25">
      <c r="A1120" t="s">
        <v>1203</v>
      </c>
      <c r="B1120" t="s">
        <v>772</v>
      </c>
      <c r="C1120" t="s">
        <v>1016</v>
      </c>
      <c r="D1120" s="781">
        <v>3</v>
      </c>
      <c r="E1120">
        <v>741020</v>
      </c>
      <c r="F1120" t="s">
        <v>772</v>
      </c>
    </row>
    <row r="1121" spans="1:6" x14ac:dyDescent="0.25">
      <c r="A1121" t="s">
        <v>1203</v>
      </c>
      <c r="B1121" t="s">
        <v>772</v>
      </c>
      <c r="C1121" t="s">
        <v>1016</v>
      </c>
      <c r="D1121" s="781">
        <v>1</v>
      </c>
      <c r="E1121">
        <v>741020</v>
      </c>
      <c r="F1121" t="s">
        <v>772</v>
      </c>
    </row>
    <row r="1122" spans="1:6" x14ac:dyDescent="0.25">
      <c r="A1122" t="s">
        <v>1203</v>
      </c>
      <c r="B1122" t="s">
        <v>772</v>
      </c>
      <c r="C1122" t="s">
        <v>1016</v>
      </c>
      <c r="D1122" s="781">
        <v>2</v>
      </c>
      <c r="E1122">
        <v>741020</v>
      </c>
      <c r="F1122" t="s">
        <v>772</v>
      </c>
    </row>
    <row r="1123" spans="1:6" x14ac:dyDescent="0.25">
      <c r="A1123" t="s">
        <v>1203</v>
      </c>
      <c r="B1123" t="s">
        <v>772</v>
      </c>
      <c r="C1123" t="s">
        <v>1016</v>
      </c>
      <c r="D1123" s="781">
        <v>2</v>
      </c>
      <c r="E1123">
        <v>741020</v>
      </c>
      <c r="F1123" t="s">
        <v>772</v>
      </c>
    </row>
    <row r="1124" spans="1:6" x14ac:dyDescent="0.25">
      <c r="A1124" t="s">
        <v>1203</v>
      </c>
      <c r="B1124" t="s">
        <v>772</v>
      </c>
      <c r="C1124" t="s">
        <v>1016</v>
      </c>
      <c r="D1124" s="781">
        <v>1</v>
      </c>
      <c r="E1124">
        <v>741020</v>
      </c>
      <c r="F1124" t="s">
        <v>772</v>
      </c>
    </row>
    <row r="1125" spans="1:6" x14ac:dyDescent="0.25">
      <c r="A1125" t="s">
        <v>1203</v>
      </c>
      <c r="B1125" t="s">
        <v>772</v>
      </c>
      <c r="C1125" t="s">
        <v>1016</v>
      </c>
      <c r="D1125" s="781">
        <v>2</v>
      </c>
      <c r="E1125">
        <v>741020</v>
      </c>
      <c r="F1125" t="s">
        <v>772</v>
      </c>
    </row>
    <row r="1126" spans="1:6" x14ac:dyDescent="0.25">
      <c r="A1126" t="s">
        <v>1203</v>
      </c>
      <c r="B1126" t="s">
        <v>772</v>
      </c>
      <c r="C1126" t="s">
        <v>1016</v>
      </c>
      <c r="D1126" s="781">
        <v>1</v>
      </c>
      <c r="E1126">
        <v>741020</v>
      </c>
      <c r="F1126" t="s">
        <v>772</v>
      </c>
    </row>
    <row r="1127" spans="1:6" x14ac:dyDescent="0.25">
      <c r="A1127" t="s">
        <v>1203</v>
      </c>
      <c r="B1127" t="s">
        <v>772</v>
      </c>
      <c r="C1127" t="s">
        <v>1016</v>
      </c>
      <c r="D1127" s="781">
        <v>1</v>
      </c>
      <c r="E1127">
        <v>741020</v>
      </c>
      <c r="F1127" t="s">
        <v>772</v>
      </c>
    </row>
    <row r="1128" spans="1:6" x14ac:dyDescent="0.25">
      <c r="A1128" t="s">
        <v>1203</v>
      </c>
      <c r="B1128" t="s">
        <v>772</v>
      </c>
      <c r="C1128" t="s">
        <v>1016</v>
      </c>
      <c r="D1128" s="781">
        <v>3</v>
      </c>
      <c r="E1128">
        <v>741020</v>
      </c>
      <c r="F1128" t="s">
        <v>772</v>
      </c>
    </row>
    <row r="1129" spans="1:6" x14ac:dyDescent="0.25">
      <c r="A1129" t="s">
        <v>1203</v>
      </c>
      <c r="B1129" t="s">
        <v>772</v>
      </c>
      <c r="C1129" t="s">
        <v>1016</v>
      </c>
      <c r="D1129" s="781">
        <v>3</v>
      </c>
      <c r="E1129">
        <v>741020</v>
      </c>
      <c r="F1129" t="s">
        <v>772</v>
      </c>
    </row>
    <row r="1130" spans="1:6" x14ac:dyDescent="0.25">
      <c r="A1130" t="s">
        <v>1203</v>
      </c>
      <c r="B1130" t="s">
        <v>772</v>
      </c>
      <c r="C1130" t="s">
        <v>1016</v>
      </c>
      <c r="D1130" s="781">
        <v>2</v>
      </c>
      <c r="E1130">
        <v>741020</v>
      </c>
      <c r="F1130" t="s">
        <v>772</v>
      </c>
    </row>
    <row r="1131" spans="1:6" x14ac:dyDescent="0.25">
      <c r="A1131" t="s">
        <v>1203</v>
      </c>
      <c r="B1131" t="s">
        <v>772</v>
      </c>
      <c r="C1131" t="s">
        <v>1016</v>
      </c>
      <c r="D1131" s="781">
        <v>2</v>
      </c>
      <c r="E1131">
        <v>741020</v>
      </c>
      <c r="F1131" t="s">
        <v>772</v>
      </c>
    </row>
    <row r="1132" spans="1:6" x14ac:dyDescent="0.25">
      <c r="A1132" t="s">
        <v>1203</v>
      </c>
      <c r="B1132" t="s">
        <v>772</v>
      </c>
      <c r="C1132" t="s">
        <v>1016</v>
      </c>
      <c r="D1132" s="781">
        <v>2</v>
      </c>
      <c r="E1132">
        <v>741020</v>
      </c>
      <c r="F1132" t="s">
        <v>772</v>
      </c>
    </row>
    <row r="1133" spans="1:6" x14ac:dyDescent="0.25">
      <c r="A1133" t="s">
        <v>1203</v>
      </c>
      <c r="B1133" t="s">
        <v>772</v>
      </c>
      <c r="C1133" t="s">
        <v>1016</v>
      </c>
      <c r="D1133" s="781">
        <v>2</v>
      </c>
      <c r="E1133">
        <v>741020</v>
      </c>
      <c r="F1133" t="s">
        <v>772</v>
      </c>
    </row>
    <row r="1134" spans="1:6" x14ac:dyDescent="0.25">
      <c r="A1134" t="s">
        <v>1203</v>
      </c>
      <c r="B1134" t="s">
        <v>772</v>
      </c>
      <c r="C1134" t="s">
        <v>1016</v>
      </c>
      <c r="D1134" s="781">
        <v>4</v>
      </c>
      <c r="E1134">
        <v>741020</v>
      </c>
      <c r="F1134" t="s">
        <v>772</v>
      </c>
    </row>
    <row r="1135" spans="1:6" x14ac:dyDescent="0.25">
      <c r="A1135" t="s">
        <v>1203</v>
      </c>
      <c r="B1135" t="s">
        <v>772</v>
      </c>
      <c r="C1135" t="s">
        <v>1016</v>
      </c>
      <c r="D1135" s="781">
        <v>4</v>
      </c>
      <c r="E1135">
        <v>741020</v>
      </c>
      <c r="F1135" t="s">
        <v>772</v>
      </c>
    </row>
    <row r="1136" spans="1:6" x14ac:dyDescent="0.25">
      <c r="A1136" t="s">
        <v>1203</v>
      </c>
      <c r="B1136" t="s">
        <v>772</v>
      </c>
      <c r="C1136" t="s">
        <v>1016</v>
      </c>
      <c r="D1136" s="781">
        <v>1</v>
      </c>
      <c r="E1136">
        <v>741020</v>
      </c>
      <c r="F1136" t="s">
        <v>772</v>
      </c>
    </row>
    <row r="1137" spans="1:6" x14ac:dyDescent="0.25">
      <c r="A1137" t="s">
        <v>1203</v>
      </c>
      <c r="B1137" t="s">
        <v>772</v>
      </c>
      <c r="C1137" t="s">
        <v>1016</v>
      </c>
      <c r="D1137" s="781">
        <v>1</v>
      </c>
      <c r="E1137">
        <v>741020</v>
      </c>
      <c r="F1137" t="s">
        <v>772</v>
      </c>
    </row>
    <row r="1138" spans="1:6" x14ac:dyDescent="0.25">
      <c r="A1138" t="s">
        <v>1203</v>
      </c>
      <c r="B1138" t="s">
        <v>772</v>
      </c>
      <c r="C1138" t="s">
        <v>1016</v>
      </c>
      <c r="D1138" s="781">
        <v>1</v>
      </c>
      <c r="E1138">
        <v>741020</v>
      </c>
      <c r="F1138" t="s">
        <v>772</v>
      </c>
    </row>
    <row r="1139" spans="1:6" x14ac:dyDescent="0.25">
      <c r="A1139" t="s">
        <v>1203</v>
      </c>
      <c r="B1139" t="s">
        <v>772</v>
      </c>
      <c r="C1139" t="s">
        <v>1016</v>
      </c>
      <c r="D1139" s="781">
        <v>2</v>
      </c>
      <c r="E1139">
        <v>741020</v>
      </c>
      <c r="F1139" t="s">
        <v>772</v>
      </c>
    </row>
    <row r="1140" spans="1:6" x14ac:dyDescent="0.25">
      <c r="A1140" t="s">
        <v>1203</v>
      </c>
      <c r="B1140" t="s">
        <v>772</v>
      </c>
      <c r="C1140" t="s">
        <v>1016</v>
      </c>
      <c r="D1140" s="781">
        <v>1</v>
      </c>
      <c r="E1140">
        <v>741020</v>
      </c>
      <c r="F1140" t="s">
        <v>772</v>
      </c>
    </row>
    <row r="1141" spans="1:6" x14ac:dyDescent="0.25">
      <c r="A1141" t="s">
        <v>1203</v>
      </c>
      <c r="B1141" t="s">
        <v>772</v>
      </c>
      <c r="C1141" t="s">
        <v>1016</v>
      </c>
      <c r="D1141" s="781">
        <v>2</v>
      </c>
      <c r="E1141">
        <v>741020</v>
      </c>
      <c r="F1141" t="s">
        <v>772</v>
      </c>
    </row>
    <row r="1142" spans="1:6" x14ac:dyDescent="0.25">
      <c r="A1142" t="s">
        <v>1203</v>
      </c>
      <c r="B1142" t="s">
        <v>772</v>
      </c>
      <c r="C1142" t="s">
        <v>1016</v>
      </c>
      <c r="D1142" s="781">
        <v>1</v>
      </c>
      <c r="E1142">
        <v>741020</v>
      </c>
      <c r="F1142" t="s">
        <v>772</v>
      </c>
    </row>
    <row r="1143" spans="1:6" x14ac:dyDescent="0.25">
      <c r="A1143" t="s">
        <v>1203</v>
      </c>
      <c r="B1143" t="s">
        <v>772</v>
      </c>
      <c r="C1143" t="s">
        <v>1016</v>
      </c>
      <c r="D1143" s="781">
        <v>2</v>
      </c>
      <c r="E1143">
        <v>741020</v>
      </c>
      <c r="F1143" t="s">
        <v>772</v>
      </c>
    </row>
    <row r="1144" spans="1:6" x14ac:dyDescent="0.25">
      <c r="A1144" t="s">
        <v>1203</v>
      </c>
      <c r="B1144" t="s">
        <v>772</v>
      </c>
      <c r="C1144" t="s">
        <v>1016</v>
      </c>
      <c r="D1144" s="781">
        <v>6</v>
      </c>
      <c r="E1144">
        <v>741020</v>
      </c>
      <c r="F1144" t="s">
        <v>772</v>
      </c>
    </row>
    <row r="1145" spans="1:6" x14ac:dyDescent="0.25">
      <c r="A1145" t="s">
        <v>1203</v>
      </c>
      <c r="B1145" t="s">
        <v>772</v>
      </c>
      <c r="C1145" t="s">
        <v>1016</v>
      </c>
      <c r="D1145" s="781">
        <v>2</v>
      </c>
      <c r="E1145">
        <v>741020</v>
      </c>
      <c r="F1145" t="s">
        <v>772</v>
      </c>
    </row>
    <row r="1146" spans="1:6" x14ac:dyDescent="0.25">
      <c r="A1146" t="s">
        <v>1203</v>
      </c>
      <c r="B1146" t="s">
        <v>772</v>
      </c>
      <c r="C1146" t="s">
        <v>1016</v>
      </c>
      <c r="D1146" s="781">
        <v>2</v>
      </c>
      <c r="E1146">
        <v>741020</v>
      </c>
      <c r="F1146" t="s">
        <v>772</v>
      </c>
    </row>
    <row r="1147" spans="1:6" x14ac:dyDescent="0.25">
      <c r="A1147" t="s">
        <v>1203</v>
      </c>
      <c r="B1147" t="s">
        <v>772</v>
      </c>
      <c r="C1147" t="s">
        <v>1016</v>
      </c>
      <c r="D1147" s="781">
        <v>3</v>
      </c>
      <c r="E1147">
        <v>741020</v>
      </c>
      <c r="F1147" t="s">
        <v>772</v>
      </c>
    </row>
    <row r="1148" spans="1:6" x14ac:dyDescent="0.25">
      <c r="A1148" t="s">
        <v>1203</v>
      </c>
      <c r="B1148" t="s">
        <v>772</v>
      </c>
      <c r="C1148" t="s">
        <v>1016</v>
      </c>
      <c r="D1148" s="781">
        <v>2</v>
      </c>
      <c r="E1148">
        <v>741020</v>
      </c>
      <c r="F1148" t="s">
        <v>772</v>
      </c>
    </row>
    <row r="1149" spans="1:6" x14ac:dyDescent="0.25">
      <c r="A1149" t="s">
        <v>1203</v>
      </c>
      <c r="B1149" t="s">
        <v>772</v>
      </c>
      <c r="C1149" t="s">
        <v>1016</v>
      </c>
      <c r="D1149" s="781">
        <v>3</v>
      </c>
      <c r="E1149">
        <v>741020</v>
      </c>
      <c r="F1149" t="s">
        <v>772</v>
      </c>
    </row>
    <row r="1150" spans="1:6" x14ac:dyDescent="0.25">
      <c r="A1150" t="s">
        <v>1203</v>
      </c>
      <c r="B1150" t="s">
        <v>772</v>
      </c>
      <c r="C1150" t="s">
        <v>1016</v>
      </c>
      <c r="D1150" s="781">
        <v>3</v>
      </c>
      <c r="E1150">
        <v>741020</v>
      </c>
      <c r="F1150" t="s">
        <v>772</v>
      </c>
    </row>
    <row r="1151" spans="1:6" x14ac:dyDescent="0.25">
      <c r="A1151" t="s">
        <v>1203</v>
      </c>
      <c r="B1151" t="s">
        <v>772</v>
      </c>
      <c r="C1151" t="s">
        <v>1016</v>
      </c>
      <c r="D1151" s="781">
        <v>2</v>
      </c>
      <c r="E1151">
        <v>741020</v>
      </c>
      <c r="F1151" t="s">
        <v>772</v>
      </c>
    </row>
    <row r="1152" spans="1:6" x14ac:dyDescent="0.25">
      <c r="A1152" t="s">
        <v>1203</v>
      </c>
      <c r="B1152" t="s">
        <v>772</v>
      </c>
      <c r="C1152" t="s">
        <v>1016</v>
      </c>
      <c r="D1152" s="781">
        <v>2</v>
      </c>
      <c r="E1152">
        <v>741020</v>
      </c>
      <c r="F1152" t="s">
        <v>772</v>
      </c>
    </row>
    <row r="1153" spans="1:6" x14ac:dyDescent="0.25">
      <c r="A1153" t="s">
        <v>1203</v>
      </c>
      <c r="B1153" t="s">
        <v>772</v>
      </c>
      <c r="C1153" t="s">
        <v>1016</v>
      </c>
      <c r="D1153" s="781">
        <v>1</v>
      </c>
      <c r="E1153">
        <v>741020</v>
      </c>
      <c r="F1153" t="s">
        <v>772</v>
      </c>
    </row>
    <row r="1154" spans="1:6" x14ac:dyDescent="0.25">
      <c r="A1154" t="s">
        <v>1203</v>
      </c>
      <c r="B1154" t="s">
        <v>772</v>
      </c>
      <c r="C1154" t="s">
        <v>1016</v>
      </c>
      <c r="D1154" s="781">
        <v>4</v>
      </c>
      <c r="E1154">
        <v>741020</v>
      </c>
      <c r="F1154" t="s">
        <v>772</v>
      </c>
    </row>
    <row r="1155" spans="1:6" x14ac:dyDescent="0.25">
      <c r="A1155" t="s">
        <v>1203</v>
      </c>
      <c r="B1155" t="s">
        <v>772</v>
      </c>
      <c r="C1155" t="s">
        <v>1016</v>
      </c>
      <c r="D1155" s="781">
        <v>2</v>
      </c>
      <c r="E1155">
        <v>741020</v>
      </c>
      <c r="F1155" t="s">
        <v>772</v>
      </c>
    </row>
    <row r="1156" spans="1:6" x14ac:dyDescent="0.25">
      <c r="A1156" t="s">
        <v>1203</v>
      </c>
      <c r="B1156" t="s">
        <v>772</v>
      </c>
      <c r="C1156" t="s">
        <v>1016</v>
      </c>
      <c r="D1156" s="781">
        <v>3</v>
      </c>
      <c r="E1156">
        <v>741020</v>
      </c>
      <c r="F1156" t="s">
        <v>772</v>
      </c>
    </row>
    <row r="1157" spans="1:6" x14ac:dyDescent="0.25">
      <c r="A1157" t="s">
        <v>1203</v>
      </c>
      <c r="B1157" t="s">
        <v>772</v>
      </c>
      <c r="C1157" t="s">
        <v>1016</v>
      </c>
      <c r="D1157" s="781">
        <v>2</v>
      </c>
      <c r="E1157">
        <v>741020</v>
      </c>
      <c r="F1157" t="s">
        <v>772</v>
      </c>
    </row>
    <row r="1158" spans="1:6" x14ac:dyDescent="0.25">
      <c r="A1158" t="s">
        <v>1203</v>
      </c>
      <c r="B1158" t="s">
        <v>772</v>
      </c>
      <c r="C1158" t="s">
        <v>1016</v>
      </c>
      <c r="D1158" s="781">
        <v>2</v>
      </c>
      <c r="E1158">
        <v>741020</v>
      </c>
      <c r="F1158" t="s">
        <v>772</v>
      </c>
    </row>
    <row r="1159" spans="1:6" x14ac:dyDescent="0.25">
      <c r="A1159" t="s">
        <v>1203</v>
      </c>
      <c r="B1159" t="s">
        <v>772</v>
      </c>
      <c r="C1159" t="s">
        <v>1016</v>
      </c>
      <c r="D1159" s="781">
        <v>1</v>
      </c>
      <c r="E1159">
        <v>741020</v>
      </c>
      <c r="F1159" t="s">
        <v>772</v>
      </c>
    </row>
    <row r="1160" spans="1:6" x14ac:dyDescent="0.25">
      <c r="A1160" t="s">
        <v>1203</v>
      </c>
      <c r="B1160" t="s">
        <v>772</v>
      </c>
      <c r="C1160" t="s">
        <v>1016</v>
      </c>
      <c r="D1160" s="781">
        <v>4</v>
      </c>
      <c r="E1160">
        <v>741020</v>
      </c>
      <c r="F1160" t="s">
        <v>772</v>
      </c>
    </row>
    <row r="1161" spans="1:6" x14ac:dyDescent="0.25">
      <c r="A1161" t="s">
        <v>1203</v>
      </c>
      <c r="B1161" t="s">
        <v>772</v>
      </c>
      <c r="C1161" t="s">
        <v>1016</v>
      </c>
      <c r="D1161" s="781">
        <v>3</v>
      </c>
      <c r="E1161">
        <v>741020</v>
      </c>
      <c r="F1161" t="s">
        <v>772</v>
      </c>
    </row>
    <row r="1162" spans="1:6" x14ac:dyDescent="0.25">
      <c r="A1162" t="s">
        <v>1203</v>
      </c>
      <c r="B1162" t="s">
        <v>772</v>
      </c>
      <c r="C1162" t="s">
        <v>1016</v>
      </c>
      <c r="D1162" s="781">
        <v>3</v>
      </c>
      <c r="E1162">
        <v>741020</v>
      </c>
      <c r="F1162" t="s">
        <v>772</v>
      </c>
    </row>
    <row r="1163" spans="1:6" x14ac:dyDescent="0.25">
      <c r="A1163" t="s">
        <v>1203</v>
      </c>
      <c r="B1163" t="s">
        <v>772</v>
      </c>
      <c r="C1163" t="s">
        <v>1016</v>
      </c>
      <c r="D1163" s="781">
        <v>2</v>
      </c>
      <c r="E1163">
        <v>741020</v>
      </c>
      <c r="F1163" t="s">
        <v>772</v>
      </c>
    </row>
    <row r="1164" spans="1:6" x14ac:dyDescent="0.25">
      <c r="A1164" t="s">
        <v>1203</v>
      </c>
      <c r="B1164" t="s">
        <v>772</v>
      </c>
      <c r="C1164" t="s">
        <v>1016</v>
      </c>
      <c r="D1164" s="781">
        <v>3</v>
      </c>
      <c r="E1164">
        <v>741020</v>
      </c>
      <c r="F1164" t="s">
        <v>772</v>
      </c>
    </row>
    <row r="1165" spans="1:6" x14ac:dyDescent="0.25">
      <c r="A1165" t="s">
        <v>1203</v>
      </c>
      <c r="B1165" t="s">
        <v>772</v>
      </c>
      <c r="C1165" t="s">
        <v>1016</v>
      </c>
      <c r="D1165" s="781">
        <v>4</v>
      </c>
      <c r="E1165">
        <v>741020</v>
      </c>
      <c r="F1165" t="s">
        <v>772</v>
      </c>
    </row>
    <row r="1166" spans="1:6" x14ac:dyDescent="0.25">
      <c r="A1166" t="s">
        <v>1203</v>
      </c>
      <c r="B1166" t="s">
        <v>772</v>
      </c>
      <c r="C1166" t="s">
        <v>1016</v>
      </c>
      <c r="D1166" s="781">
        <v>4</v>
      </c>
      <c r="E1166">
        <v>741020</v>
      </c>
      <c r="F1166" t="s">
        <v>772</v>
      </c>
    </row>
    <row r="1167" spans="1:6" x14ac:dyDescent="0.25">
      <c r="A1167" t="s">
        <v>1203</v>
      </c>
      <c r="B1167" t="s">
        <v>772</v>
      </c>
      <c r="C1167" t="s">
        <v>1016</v>
      </c>
      <c r="D1167" s="781">
        <v>2</v>
      </c>
      <c r="E1167">
        <v>741020</v>
      </c>
      <c r="F1167" t="s">
        <v>772</v>
      </c>
    </row>
    <row r="1168" spans="1:6" x14ac:dyDescent="0.25">
      <c r="A1168" t="s">
        <v>1203</v>
      </c>
      <c r="B1168" t="s">
        <v>772</v>
      </c>
      <c r="C1168" t="s">
        <v>1016</v>
      </c>
      <c r="D1168" s="781">
        <v>2</v>
      </c>
      <c r="E1168">
        <v>741020</v>
      </c>
      <c r="F1168" t="s">
        <v>772</v>
      </c>
    </row>
    <row r="1169" spans="1:6" x14ac:dyDescent="0.25">
      <c r="A1169" t="s">
        <v>1203</v>
      </c>
      <c r="B1169" t="s">
        <v>772</v>
      </c>
      <c r="C1169" t="s">
        <v>1016</v>
      </c>
      <c r="D1169" s="781">
        <v>2</v>
      </c>
      <c r="E1169">
        <v>741020</v>
      </c>
      <c r="F1169" t="s">
        <v>772</v>
      </c>
    </row>
    <row r="1170" spans="1:6" x14ac:dyDescent="0.25">
      <c r="A1170" t="s">
        <v>1203</v>
      </c>
      <c r="B1170" t="s">
        <v>772</v>
      </c>
      <c r="C1170" t="s">
        <v>1016</v>
      </c>
      <c r="D1170" s="781">
        <v>4</v>
      </c>
      <c r="E1170">
        <v>741020</v>
      </c>
      <c r="F1170" t="s">
        <v>772</v>
      </c>
    </row>
    <row r="1171" spans="1:6" x14ac:dyDescent="0.25">
      <c r="A1171" t="s">
        <v>1203</v>
      </c>
      <c r="B1171" t="s">
        <v>772</v>
      </c>
      <c r="C1171" t="s">
        <v>1016</v>
      </c>
      <c r="D1171" s="781">
        <v>2</v>
      </c>
      <c r="E1171">
        <v>741020</v>
      </c>
      <c r="F1171" t="s">
        <v>772</v>
      </c>
    </row>
    <row r="1172" spans="1:6" x14ac:dyDescent="0.25">
      <c r="A1172" t="s">
        <v>1203</v>
      </c>
      <c r="B1172" t="s">
        <v>772</v>
      </c>
      <c r="C1172" t="s">
        <v>1016</v>
      </c>
      <c r="D1172" s="781">
        <v>2</v>
      </c>
      <c r="E1172">
        <v>741020</v>
      </c>
      <c r="F1172" t="s">
        <v>772</v>
      </c>
    </row>
    <row r="1173" spans="1:6" x14ac:dyDescent="0.25">
      <c r="A1173" t="s">
        <v>1203</v>
      </c>
      <c r="B1173" t="s">
        <v>772</v>
      </c>
      <c r="C1173" t="s">
        <v>1016</v>
      </c>
      <c r="D1173" s="781">
        <v>2</v>
      </c>
      <c r="E1173">
        <v>741020</v>
      </c>
      <c r="F1173" t="s">
        <v>772</v>
      </c>
    </row>
    <row r="1174" spans="1:6" x14ac:dyDescent="0.25">
      <c r="A1174" t="s">
        <v>1203</v>
      </c>
      <c r="B1174" t="s">
        <v>772</v>
      </c>
      <c r="C1174" t="s">
        <v>1016</v>
      </c>
      <c r="D1174" s="781">
        <v>4</v>
      </c>
      <c r="E1174">
        <v>741020</v>
      </c>
      <c r="F1174" t="s">
        <v>772</v>
      </c>
    </row>
    <row r="1175" spans="1:6" x14ac:dyDescent="0.25">
      <c r="A1175" t="s">
        <v>1203</v>
      </c>
      <c r="B1175" t="s">
        <v>772</v>
      </c>
      <c r="C1175" t="s">
        <v>1016</v>
      </c>
      <c r="D1175" s="781">
        <v>1</v>
      </c>
      <c r="E1175">
        <v>741020</v>
      </c>
      <c r="F1175" t="s">
        <v>772</v>
      </c>
    </row>
    <row r="1176" spans="1:6" x14ac:dyDescent="0.25">
      <c r="A1176" t="s">
        <v>1203</v>
      </c>
      <c r="B1176" t="s">
        <v>772</v>
      </c>
      <c r="C1176" t="s">
        <v>1016</v>
      </c>
      <c r="D1176" s="781">
        <v>3</v>
      </c>
      <c r="E1176">
        <v>741020</v>
      </c>
      <c r="F1176" t="s">
        <v>772</v>
      </c>
    </row>
    <row r="1177" spans="1:6" x14ac:dyDescent="0.25">
      <c r="A1177" t="s">
        <v>1203</v>
      </c>
      <c r="B1177" t="s">
        <v>772</v>
      </c>
      <c r="C1177" t="s">
        <v>1016</v>
      </c>
      <c r="D1177" s="781">
        <v>4</v>
      </c>
      <c r="E1177">
        <v>741020</v>
      </c>
      <c r="F1177" t="s">
        <v>772</v>
      </c>
    </row>
    <row r="1178" spans="1:6" x14ac:dyDescent="0.25">
      <c r="A1178" t="s">
        <v>1203</v>
      </c>
      <c r="B1178" t="s">
        <v>772</v>
      </c>
      <c r="C1178" t="s">
        <v>1016</v>
      </c>
      <c r="D1178" s="781">
        <v>3</v>
      </c>
      <c r="E1178">
        <v>741020</v>
      </c>
      <c r="F1178" t="s">
        <v>772</v>
      </c>
    </row>
    <row r="1179" spans="1:6" x14ac:dyDescent="0.25">
      <c r="A1179" t="s">
        <v>1203</v>
      </c>
      <c r="B1179" t="s">
        <v>772</v>
      </c>
      <c r="C1179" t="s">
        <v>1016</v>
      </c>
      <c r="D1179" s="781">
        <v>3</v>
      </c>
      <c r="E1179">
        <v>741020</v>
      </c>
      <c r="F1179" t="s">
        <v>772</v>
      </c>
    </row>
    <row r="1180" spans="1:6" x14ac:dyDescent="0.25">
      <c r="A1180" t="s">
        <v>1203</v>
      </c>
      <c r="B1180" t="s">
        <v>772</v>
      </c>
      <c r="C1180" t="s">
        <v>1016</v>
      </c>
      <c r="D1180" s="781">
        <v>3</v>
      </c>
      <c r="E1180">
        <v>741020</v>
      </c>
      <c r="F1180" t="s">
        <v>772</v>
      </c>
    </row>
    <row r="1181" spans="1:6" x14ac:dyDescent="0.25">
      <c r="A1181" t="s">
        <v>1203</v>
      </c>
      <c r="B1181" t="s">
        <v>772</v>
      </c>
      <c r="C1181" t="s">
        <v>1016</v>
      </c>
      <c r="D1181" s="781">
        <v>2</v>
      </c>
      <c r="E1181">
        <v>741020</v>
      </c>
      <c r="F1181" t="s">
        <v>772</v>
      </c>
    </row>
    <row r="1182" spans="1:6" x14ac:dyDescent="0.25">
      <c r="A1182" t="s">
        <v>1203</v>
      </c>
      <c r="B1182" t="s">
        <v>772</v>
      </c>
      <c r="C1182" t="s">
        <v>1016</v>
      </c>
      <c r="D1182" s="781">
        <v>2</v>
      </c>
      <c r="E1182">
        <v>741020</v>
      </c>
      <c r="F1182" t="s">
        <v>772</v>
      </c>
    </row>
    <row r="1183" spans="1:6" x14ac:dyDescent="0.25">
      <c r="A1183" t="s">
        <v>1203</v>
      </c>
      <c r="B1183" t="s">
        <v>772</v>
      </c>
      <c r="C1183" t="s">
        <v>1016</v>
      </c>
      <c r="D1183" s="781">
        <v>3</v>
      </c>
      <c r="E1183">
        <v>741020</v>
      </c>
      <c r="F1183" t="s">
        <v>772</v>
      </c>
    </row>
    <row r="1184" spans="1:6" x14ac:dyDescent="0.25">
      <c r="A1184" t="s">
        <v>1203</v>
      </c>
      <c r="B1184" t="s">
        <v>772</v>
      </c>
      <c r="C1184" t="s">
        <v>1016</v>
      </c>
      <c r="D1184" s="781">
        <v>3</v>
      </c>
      <c r="E1184">
        <v>741020</v>
      </c>
      <c r="F1184" t="s">
        <v>772</v>
      </c>
    </row>
    <row r="1185" spans="1:6" x14ac:dyDescent="0.25">
      <c r="A1185" t="s">
        <v>1203</v>
      </c>
      <c r="B1185" t="s">
        <v>772</v>
      </c>
      <c r="C1185" t="s">
        <v>1016</v>
      </c>
      <c r="D1185" s="781">
        <v>5</v>
      </c>
      <c r="E1185">
        <v>741020</v>
      </c>
      <c r="F1185" t="s">
        <v>772</v>
      </c>
    </row>
    <row r="1186" spans="1:6" x14ac:dyDescent="0.25">
      <c r="A1186" t="s">
        <v>1203</v>
      </c>
      <c r="B1186" t="s">
        <v>772</v>
      </c>
      <c r="C1186" t="s">
        <v>1016</v>
      </c>
      <c r="D1186" s="781">
        <v>2</v>
      </c>
      <c r="E1186">
        <v>741020</v>
      </c>
      <c r="F1186" t="s">
        <v>772</v>
      </c>
    </row>
    <row r="1187" spans="1:6" x14ac:dyDescent="0.25">
      <c r="A1187" t="s">
        <v>1203</v>
      </c>
      <c r="B1187" t="s">
        <v>772</v>
      </c>
      <c r="C1187" t="s">
        <v>1016</v>
      </c>
      <c r="D1187" s="781">
        <v>2</v>
      </c>
      <c r="E1187">
        <v>741020</v>
      </c>
      <c r="F1187" t="s">
        <v>772</v>
      </c>
    </row>
    <row r="1188" spans="1:6" x14ac:dyDescent="0.25">
      <c r="A1188" t="s">
        <v>1203</v>
      </c>
      <c r="B1188" t="s">
        <v>772</v>
      </c>
      <c r="C1188" t="s">
        <v>1016</v>
      </c>
      <c r="D1188" s="781">
        <v>2</v>
      </c>
      <c r="E1188">
        <v>741020</v>
      </c>
      <c r="F1188" t="s">
        <v>772</v>
      </c>
    </row>
    <row r="1189" spans="1:6" x14ac:dyDescent="0.25">
      <c r="A1189" t="s">
        <v>1203</v>
      </c>
      <c r="B1189" t="s">
        <v>772</v>
      </c>
      <c r="C1189" t="s">
        <v>1016</v>
      </c>
      <c r="D1189" s="781">
        <v>1</v>
      </c>
      <c r="E1189">
        <v>741020</v>
      </c>
      <c r="F1189" t="s">
        <v>772</v>
      </c>
    </row>
    <row r="1190" spans="1:6" x14ac:dyDescent="0.25">
      <c r="A1190" t="s">
        <v>1203</v>
      </c>
      <c r="B1190" t="s">
        <v>772</v>
      </c>
      <c r="C1190" t="s">
        <v>1016</v>
      </c>
      <c r="D1190" s="781">
        <v>1</v>
      </c>
      <c r="E1190">
        <v>741020</v>
      </c>
      <c r="F1190" t="s">
        <v>772</v>
      </c>
    </row>
    <row r="1191" spans="1:6" x14ac:dyDescent="0.25">
      <c r="A1191" t="s">
        <v>1203</v>
      </c>
      <c r="B1191" t="s">
        <v>772</v>
      </c>
      <c r="C1191" t="s">
        <v>1016</v>
      </c>
      <c r="D1191" s="781">
        <v>1</v>
      </c>
      <c r="E1191">
        <v>741020</v>
      </c>
      <c r="F1191" t="s">
        <v>772</v>
      </c>
    </row>
    <row r="1192" spans="1:6" x14ac:dyDescent="0.25">
      <c r="A1192" t="s">
        <v>1203</v>
      </c>
      <c r="B1192" t="s">
        <v>772</v>
      </c>
      <c r="C1192" t="s">
        <v>1016</v>
      </c>
      <c r="D1192" s="781">
        <v>4</v>
      </c>
      <c r="E1192">
        <v>741020</v>
      </c>
      <c r="F1192" t="s">
        <v>772</v>
      </c>
    </row>
    <row r="1193" spans="1:6" x14ac:dyDescent="0.25">
      <c r="A1193" t="s">
        <v>1203</v>
      </c>
      <c r="B1193" t="s">
        <v>772</v>
      </c>
      <c r="C1193" t="s">
        <v>1016</v>
      </c>
      <c r="D1193" s="781">
        <v>2</v>
      </c>
      <c r="E1193">
        <v>741020</v>
      </c>
      <c r="F1193" t="s">
        <v>772</v>
      </c>
    </row>
    <row r="1194" spans="1:6" x14ac:dyDescent="0.25">
      <c r="A1194" t="s">
        <v>1203</v>
      </c>
      <c r="B1194" t="s">
        <v>772</v>
      </c>
      <c r="C1194" t="s">
        <v>1016</v>
      </c>
      <c r="D1194" s="781">
        <v>3</v>
      </c>
      <c r="E1194">
        <v>741020</v>
      </c>
      <c r="F1194" t="s">
        <v>772</v>
      </c>
    </row>
    <row r="1195" spans="1:6" x14ac:dyDescent="0.25">
      <c r="A1195" t="s">
        <v>1203</v>
      </c>
      <c r="B1195" t="s">
        <v>772</v>
      </c>
      <c r="C1195" t="s">
        <v>1016</v>
      </c>
      <c r="D1195" s="781">
        <v>3</v>
      </c>
      <c r="E1195">
        <v>741020</v>
      </c>
      <c r="F1195" t="s">
        <v>772</v>
      </c>
    </row>
    <row r="1196" spans="1:6" x14ac:dyDescent="0.25">
      <c r="A1196" t="s">
        <v>1203</v>
      </c>
      <c r="B1196" t="s">
        <v>772</v>
      </c>
      <c r="C1196" t="s">
        <v>1016</v>
      </c>
      <c r="D1196" s="781">
        <v>1</v>
      </c>
      <c r="E1196">
        <v>741020</v>
      </c>
      <c r="F1196" t="s">
        <v>772</v>
      </c>
    </row>
    <row r="1197" spans="1:6" x14ac:dyDescent="0.25">
      <c r="A1197" t="s">
        <v>1203</v>
      </c>
      <c r="B1197" t="s">
        <v>772</v>
      </c>
      <c r="C1197" t="s">
        <v>1016</v>
      </c>
      <c r="D1197" s="781">
        <v>4</v>
      </c>
      <c r="E1197">
        <v>741020</v>
      </c>
      <c r="F1197" t="s">
        <v>772</v>
      </c>
    </row>
    <row r="1198" spans="1:6" x14ac:dyDescent="0.25">
      <c r="A1198" t="s">
        <v>1203</v>
      </c>
      <c r="B1198" t="s">
        <v>772</v>
      </c>
      <c r="C1198" t="s">
        <v>1016</v>
      </c>
      <c r="D1198" s="781">
        <v>2</v>
      </c>
      <c r="E1198">
        <v>741020</v>
      </c>
      <c r="F1198" t="s">
        <v>772</v>
      </c>
    </row>
    <row r="1199" spans="1:6" x14ac:dyDescent="0.25">
      <c r="A1199" t="s">
        <v>1203</v>
      </c>
      <c r="B1199" t="s">
        <v>772</v>
      </c>
      <c r="C1199" t="s">
        <v>1016</v>
      </c>
      <c r="D1199" s="781">
        <v>2</v>
      </c>
      <c r="E1199">
        <v>741020</v>
      </c>
      <c r="F1199" t="s">
        <v>772</v>
      </c>
    </row>
    <row r="1200" spans="1:6" x14ac:dyDescent="0.25">
      <c r="A1200" t="s">
        <v>1203</v>
      </c>
      <c r="B1200" t="s">
        <v>772</v>
      </c>
      <c r="C1200" t="s">
        <v>1016</v>
      </c>
      <c r="D1200" s="781">
        <v>2</v>
      </c>
      <c r="E1200">
        <v>741020</v>
      </c>
      <c r="F1200" t="s">
        <v>772</v>
      </c>
    </row>
    <row r="1201" spans="1:6" x14ac:dyDescent="0.25">
      <c r="A1201" t="s">
        <v>1203</v>
      </c>
      <c r="B1201" t="s">
        <v>772</v>
      </c>
      <c r="C1201" t="s">
        <v>1016</v>
      </c>
      <c r="D1201" s="781">
        <v>1</v>
      </c>
      <c r="E1201">
        <v>741020</v>
      </c>
      <c r="F1201" t="s">
        <v>772</v>
      </c>
    </row>
    <row r="1202" spans="1:6" x14ac:dyDescent="0.25">
      <c r="A1202" t="s">
        <v>1203</v>
      </c>
      <c r="B1202" t="s">
        <v>772</v>
      </c>
      <c r="C1202" t="s">
        <v>1016</v>
      </c>
      <c r="D1202" s="781">
        <v>2</v>
      </c>
      <c r="E1202">
        <v>741020</v>
      </c>
      <c r="F1202" t="s">
        <v>772</v>
      </c>
    </row>
    <row r="1203" spans="1:6" x14ac:dyDescent="0.25">
      <c r="A1203" t="s">
        <v>1203</v>
      </c>
      <c r="B1203" t="s">
        <v>772</v>
      </c>
      <c r="C1203" t="s">
        <v>1016</v>
      </c>
      <c r="D1203" s="781">
        <v>2</v>
      </c>
      <c r="E1203">
        <v>741020</v>
      </c>
      <c r="F1203" t="s">
        <v>772</v>
      </c>
    </row>
    <row r="1204" spans="1:6" x14ac:dyDescent="0.25">
      <c r="A1204" t="s">
        <v>1203</v>
      </c>
      <c r="B1204" t="s">
        <v>772</v>
      </c>
      <c r="C1204" t="s">
        <v>1016</v>
      </c>
      <c r="D1204" s="781">
        <v>2</v>
      </c>
      <c r="E1204">
        <v>741020</v>
      </c>
      <c r="F1204" t="s">
        <v>772</v>
      </c>
    </row>
    <row r="1205" spans="1:6" x14ac:dyDescent="0.25">
      <c r="A1205" t="s">
        <v>1203</v>
      </c>
      <c r="B1205" t="s">
        <v>772</v>
      </c>
      <c r="C1205" t="s">
        <v>1016</v>
      </c>
      <c r="D1205" s="781">
        <v>1</v>
      </c>
      <c r="E1205">
        <v>741020</v>
      </c>
      <c r="F1205" t="s">
        <v>772</v>
      </c>
    </row>
    <row r="1206" spans="1:6" x14ac:dyDescent="0.25">
      <c r="A1206" t="s">
        <v>1203</v>
      </c>
      <c r="B1206" t="s">
        <v>772</v>
      </c>
      <c r="C1206" t="s">
        <v>1016</v>
      </c>
      <c r="D1206" s="781">
        <v>2</v>
      </c>
      <c r="E1206">
        <v>741020</v>
      </c>
      <c r="F1206" t="s">
        <v>772</v>
      </c>
    </row>
    <row r="1207" spans="1:6" x14ac:dyDescent="0.25">
      <c r="A1207" t="s">
        <v>1203</v>
      </c>
      <c r="B1207" t="s">
        <v>772</v>
      </c>
      <c r="C1207" t="s">
        <v>1016</v>
      </c>
      <c r="D1207" s="781">
        <v>1</v>
      </c>
      <c r="E1207">
        <v>741020</v>
      </c>
      <c r="F1207" t="s">
        <v>772</v>
      </c>
    </row>
    <row r="1208" spans="1:6" x14ac:dyDescent="0.25">
      <c r="A1208" t="s">
        <v>1203</v>
      </c>
      <c r="B1208" t="s">
        <v>772</v>
      </c>
      <c r="C1208" t="s">
        <v>1016</v>
      </c>
      <c r="D1208" s="781">
        <v>2</v>
      </c>
      <c r="E1208">
        <v>741020</v>
      </c>
      <c r="F1208" t="s">
        <v>772</v>
      </c>
    </row>
    <row r="1209" spans="1:6" x14ac:dyDescent="0.25">
      <c r="A1209" t="s">
        <v>1203</v>
      </c>
      <c r="B1209" t="s">
        <v>772</v>
      </c>
      <c r="C1209" t="s">
        <v>1016</v>
      </c>
      <c r="D1209" s="781">
        <v>2</v>
      </c>
      <c r="E1209">
        <v>741020</v>
      </c>
      <c r="F1209" t="s">
        <v>772</v>
      </c>
    </row>
    <row r="1210" spans="1:6" x14ac:dyDescent="0.25">
      <c r="A1210" t="s">
        <v>1203</v>
      </c>
      <c r="B1210" t="s">
        <v>772</v>
      </c>
      <c r="C1210" t="s">
        <v>1016</v>
      </c>
      <c r="D1210" s="781">
        <v>2</v>
      </c>
      <c r="E1210">
        <v>741020</v>
      </c>
      <c r="F1210" t="s">
        <v>772</v>
      </c>
    </row>
    <row r="1211" spans="1:6" x14ac:dyDescent="0.25">
      <c r="A1211" t="s">
        <v>1203</v>
      </c>
      <c r="B1211" t="s">
        <v>772</v>
      </c>
      <c r="C1211" t="s">
        <v>1016</v>
      </c>
      <c r="D1211" s="781">
        <v>1</v>
      </c>
      <c r="E1211">
        <v>741020</v>
      </c>
      <c r="F1211" t="s">
        <v>772</v>
      </c>
    </row>
    <row r="1212" spans="1:6" x14ac:dyDescent="0.25">
      <c r="A1212" t="s">
        <v>1203</v>
      </c>
      <c r="B1212" t="s">
        <v>772</v>
      </c>
      <c r="C1212" t="s">
        <v>1016</v>
      </c>
      <c r="D1212" s="781">
        <v>2</v>
      </c>
      <c r="E1212">
        <v>741020</v>
      </c>
      <c r="F1212" t="s">
        <v>772</v>
      </c>
    </row>
    <row r="1213" spans="1:6" x14ac:dyDescent="0.25">
      <c r="A1213" t="s">
        <v>1203</v>
      </c>
      <c r="B1213" t="s">
        <v>772</v>
      </c>
      <c r="C1213" t="s">
        <v>1016</v>
      </c>
      <c r="D1213" s="781">
        <v>2</v>
      </c>
      <c r="E1213">
        <v>741020</v>
      </c>
      <c r="F1213" t="s">
        <v>772</v>
      </c>
    </row>
    <row r="1214" spans="1:6" x14ac:dyDescent="0.25">
      <c r="A1214" t="s">
        <v>1203</v>
      </c>
      <c r="B1214" t="s">
        <v>772</v>
      </c>
      <c r="C1214" t="s">
        <v>1016</v>
      </c>
      <c r="D1214" s="781">
        <v>2</v>
      </c>
      <c r="E1214">
        <v>741020</v>
      </c>
      <c r="F1214" t="s">
        <v>772</v>
      </c>
    </row>
    <row r="1215" spans="1:6" x14ac:dyDescent="0.25">
      <c r="A1215" t="s">
        <v>1203</v>
      </c>
      <c r="B1215" t="s">
        <v>772</v>
      </c>
      <c r="C1215" t="s">
        <v>1016</v>
      </c>
      <c r="D1215" s="781">
        <v>-2</v>
      </c>
      <c r="E1215">
        <v>741020</v>
      </c>
      <c r="F1215" t="s">
        <v>772</v>
      </c>
    </row>
    <row r="1216" spans="1:6" x14ac:dyDescent="0.25">
      <c r="A1216" t="s">
        <v>1203</v>
      </c>
      <c r="B1216" t="s">
        <v>772</v>
      </c>
      <c r="C1216" t="s">
        <v>1016</v>
      </c>
      <c r="D1216" s="781">
        <v>3</v>
      </c>
      <c r="E1216">
        <v>741020</v>
      </c>
      <c r="F1216" t="s">
        <v>772</v>
      </c>
    </row>
    <row r="1217" spans="1:6" x14ac:dyDescent="0.25">
      <c r="A1217" t="s">
        <v>1203</v>
      </c>
      <c r="B1217" t="s">
        <v>772</v>
      </c>
      <c r="C1217" t="s">
        <v>1016</v>
      </c>
      <c r="D1217" s="781">
        <v>3</v>
      </c>
      <c r="E1217">
        <v>741020</v>
      </c>
      <c r="F1217" t="s">
        <v>772</v>
      </c>
    </row>
    <row r="1218" spans="1:6" x14ac:dyDescent="0.25">
      <c r="A1218" t="s">
        <v>1203</v>
      </c>
      <c r="B1218" t="s">
        <v>772</v>
      </c>
      <c r="C1218" t="s">
        <v>1016</v>
      </c>
      <c r="D1218" s="781">
        <v>2</v>
      </c>
      <c r="E1218">
        <v>741020</v>
      </c>
      <c r="F1218" t="s">
        <v>772</v>
      </c>
    </row>
    <row r="1219" spans="1:6" x14ac:dyDescent="0.25">
      <c r="A1219" t="s">
        <v>1203</v>
      </c>
      <c r="B1219" t="s">
        <v>772</v>
      </c>
      <c r="C1219" t="s">
        <v>1016</v>
      </c>
      <c r="D1219" s="781">
        <v>1</v>
      </c>
      <c r="E1219">
        <v>741020</v>
      </c>
      <c r="F1219" t="s">
        <v>772</v>
      </c>
    </row>
    <row r="1220" spans="1:6" x14ac:dyDescent="0.25">
      <c r="A1220" t="s">
        <v>1203</v>
      </c>
      <c r="B1220" t="s">
        <v>772</v>
      </c>
      <c r="C1220" t="s">
        <v>1016</v>
      </c>
      <c r="D1220" s="781">
        <v>2</v>
      </c>
      <c r="E1220">
        <v>741020</v>
      </c>
      <c r="F1220" t="s">
        <v>772</v>
      </c>
    </row>
    <row r="1221" spans="1:6" x14ac:dyDescent="0.25">
      <c r="A1221" t="s">
        <v>1203</v>
      </c>
      <c r="B1221" t="s">
        <v>772</v>
      </c>
      <c r="C1221" t="s">
        <v>1016</v>
      </c>
      <c r="D1221" s="781">
        <v>3</v>
      </c>
      <c r="E1221">
        <v>741020</v>
      </c>
      <c r="F1221" t="s">
        <v>772</v>
      </c>
    </row>
    <row r="1222" spans="1:6" x14ac:dyDescent="0.25">
      <c r="A1222" t="s">
        <v>1203</v>
      </c>
      <c r="B1222" t="s">
        <v>772</v>
      </c>
      <c r="C1222" t="s">
        <v>1016</v>
      </c>
      <c r="D1222" s="781">
        <v>2</v>
      </c>
      <c r="E1222">
        <v>741020</v>
      </c>
      <c r="F1222" t="s">
        <v>772</v>
      </c>
    </row>
    <row r="1223" spans="1:6" x14ac:dyDescent="0.25">
      <c r="A1223" t="s">
        <v>1203</v>
      </c>
      <c r="B1223" t="s">
        <v>772</v>
      </c>
      <c r="C1223" t="s">
        <v>1016</v>
      </c>
      <c r="D1223" s="781">
        <v>2</v>
      </c>
      <c r="E1223">
        <v>741020</v>
      </c>
      <c r="F1223" t="s">
        <v>772</v>
      </c>
    </row>
    <row r="1224" spans="1:6" x14ac:dyDescent="0.25">
      <c r="A1224" t="s">
        <v>1203</v>
      </c>
      <c r="B1224" t="s">
        <v>772</v>
      </c>
      <c r="C1224" t="s">
        <v>1016</v>
      </c>
      <c r="D1224" s="781">
        <v>1</v>
      </c>
      <c r="E1224">
        <v>741020</v>
      </c>
      <c r="F1224" t="s">
        <v>772</v>
      </c>
    </row>
    <row r="1225" spans="1:6" x14ac:dyDescent="0.25">
      <c r="A1225" t="s">
        <v>1203</v>
      </c>
      <c r="B1225" t="s">
        <v>772</v>
      </c>
      <c r="C1225" t="s">
        <v>1016</v>
      </c>
      <c r="D1225" s="781">
        <v>4</v>
      </c>
      <c r="E1225">
        <v>741020</v>
      </c>
      <c r="F1225" t="s">
        <v>772</v>
      </c>
    </row>
    <row r="1226" spans="1:6" x14ac:dyDescent="0.25">
      <c r="A1226" t="s">
        <v>1203</v>
      </c>
      <c r="B1226" t="s">
        <v>772</v>
      </c>
      <c r="C1226" t="s">
        <v>1016</v>
      </c>
      <c r="D1226" s="781">
        <v>1</v>
      </c>
      <c r="E1226">
        <v>741020</v>
      </c>
      <c r="F1226" t="s">
        <v>772</v>
      </c>
    </row>
    <row r="1227" spans="1:6" x14ac:dyDescent="0.25">
      <c r="A1227" t="s">
        <v>1203</v>
      </c>
      <c r="B1227" t="s">
        <v>772</v>
      </c>
      <c r="C1227" t="s">
        <v>1016</v>
      </c>
      <c r="D1227" s="781">
        <v>2</v>
      </c>
      <c r="E1227">
        <v>741020</v>
      </c>
      <c r="F1227" t="s">
        <v>772</v>
      </c>
    </row>
    <row r="1228" spans="1:6" x14ac:dyDescent="0.25">
      <c r="A1228" t="s">
        <v>1203</v>
      </c>
      <c r="B1228" t="s">
        <v>772</v>
      </c>
      <c r="C1228" t="s">
        <v>1016</v>
      </c>
      <c r="D1228" s="781">
        <v>2</v>
      </c>
      <c r="E1228">
        <v>741020</v>
      </c>
      <c r="F1228" t="s">
        <v>772</v>
      </c>
    </row>
    <row r="1229" spans="1:6" x14ac:dyDescent="0.25">
      <c r="A1229" t="s">
        <v>1203</v>
      </c>
      <c r="B1229" t="s">
        <v>772</v>
      </c>
      <c r="C1229" t="s">
        <v>1016</v>
      </c>
      <c r="D1229" s="781">
        <v>2</v>
      </c>
      <c r="E1229">
        <v>741020</v>
      </c>
      <c r="F1229" t="s">
        <v>772</v>
      </c>
    </row>
    <row r="1230" spans="1:6" x14ac:dyDescent="0.25">
      <c r="A1230" t="s">
        <v>1203</v>
      </c>
      <c r="B1230" t="s">
        <v>772</v>
      </c>
      <c r="C1230" t="s">
        <v>1016</v>
      </c>
      <c r="D1230" s="781">
        <v>1</v>
      </c>
      <c r="E1230">
        <v>741020</v>
      </c>
      <c r="F1230" t="s">
        <v>772</v>
      </c>
    </row>
    <row r="1231" spans="1:6" x14ac:dyDescent="0.25">
      <c r="A1231" t="s">
        <v>1203</v>
      </c>
      <c r="B1231" t="s">
        <v>772</v>
      </c>
      <c r="C1231" t="s">
        <v>1016</v>
      </c>
      <c r="D1231" s="781">
        <v>2</v>
      </c>
      <c r="E1231">
        <v>741020</v>
      </c>
      <c r="F1231" t="s">
        <v>772</v>
      </c>
    </row>
    <row r="1232" spans="1:6" x14ac:dyDescent="0.25">
      <c r="A1232" t="s">
        <v>1203</v>
      </c>
      <c r="B1232" t="s">
        <v>772</v>
      </c>
      <c r="C1232" t="s">
        <v>1016</v>
      </c>
      <c r="D1232" s="781">
        <v>2</v>
      </c>
      <c r="E1232">
        <v>741020</v>
      </c>
      <c r="F1232" t="s">
        <v>772</v>
      </c>
    </row>
    <row r="1233" spans="1:6" x14ac:dyDescent="0.25">
      <c r="A1233" t="s">
        <v>1203</v>
      </c>
      <c r="B1233" t="s">
        <v>772</v>
      </c>
      <c r="C1233" t="s">
        <v>1016</v>
      </c>
      <c r="D1233" s="781">
        <v>3</v>
      </c>
      <c r="E1233">
        <v>741020</v>
      </c>
      <c r="F1233" t="s">
        <v>772</v>
      </c>
    </row>
    <row r="1234" spans="1:6" x14ac:dyDescent="0.25">
      <c r="A1234" t="s">
        <v>1203</v>
      </c>
      <c r="B1234" t="s">
        <v>772</v>
      </c>
      <c r="C1234" t="s">
        <v>1016</v>
      </c>
      <c r="D1234" s="781">
        <v>1</v>
      </c>
      <c r="E1234">
        <v>741020</v>
      </c>
      <c r="F1234" t="s">
        <v>772</v>
      </c>
    </row>
    <row r="1235" spans="1:6" x14ac:dyDescent="0.25">
      <c r="A1235" t="s">
        <v>1203</v>
      </c>
      <c r="B1235" t="s">
        <v>772</v>
      </c>
      <c r="C1235" t="s">
        <v>1016</v>
      </c>
      <c r="D1235" s="781">
        <v>2</v>
      </c>
      <c r="E1235">
        <v>741020</v>
      </c>
      <c r="F1235" t="s">
        <v>772</v>
      </c>
    </row>
    <row r="1236" spans="1:6" x14ac:dyDescent="0.25">
      <c r="A1236" t="s">
        <v>1203</v>
      </c>
      <c r="B1236" t="s">
        <v>772</v>
      </c>
      <c r="C1236" t="s">
        <v>1016</v>
      </c>
      <c r="D1236" s="781">
        <v>2</v>
      </c>
      <c r="E1236">
        <v>741020</v>
      </c>
      <c r="F1236" t="s">
        <v>772</v>
      </c>
    </row>
    <row r="1237" spans="1:6" x14ac:dyDescent="0.25">
      <c r="A1237" t="s">
        <v>1203</v>
      </c>
      <c r="B1237" t="s">
        <v>772</v>
      </c>
      <c r="C1237" t="s">
        <v>1016</v>
      </c>
      <c r="D1237" s="781">
        <v>1</v>
      </c>
      <c r="E1237">
        <v>741020</v>
      </c>
      <c r="F1237" t="s">
        <v>772</v>
      </c>
    </row>
    <row r="1238" spans="1:6" x14ac:dyDescent="0.25">
      <c r="A1238" t="s">
        <v>1203</v>
      </c>
      <c r="B1238" t="s">
        <v>772</v>
      </c>
      <c r="C1238" t="s">
        <v>1016</v>
      </c>
      <c r="D1238" s="781">
        <v>1</v>
      </c>
      <c r="E1238">
        <v>741020</v>
      </c>
      <c r="F1238" t="s">
        <v>772</v>
      </c>
    </row>
    <row r="1239" spans="1:6" x14ac:dyDescent="0.25">
      <c r="A1239" t="s">
        <v>1203</v>
      </c>
      <c r="B1239" t="s">
        <v>772</v>
      </c>
      <c r="C1239" t="s">
        <v>1016</v>
      </c>
      <c r="D1239" s="781">
        <v>2</v>
      </c>
      <c r="E1239">
        <v>741020</v>
      </c>
      <c r="F1239" t="s">
        <v>772</v>
      </c>
    </row>
    <row r="1240" spans="1:6" x14ac:dyDescent="0.25">
      <c r="A1240" t="s">
        <v>1203</v>
      </c>
      <c r="B1240" t="s">
        <v>772</v>
      </c>
      <c r="C1240" t="s">
        <v>1016</v>
      </c>
      <c r="D1240" s="781">
        <v>3</v>
      </c>
      <c r="E1240">
        <v>741020</v>
      </c>
      <c r="F1240" t="s">
        <v>772</v>
      </c>
    </row>
    <row r="1241" spans="1:6" x14ac:dyDescent="0.25">
      <c r="A1241" t="s">
        <v>1203</v>
      </c>
      <c r="B1241" t="s">
        <v>772</v>
      </c>
      <c r="C1241" t="s">
        <v>1016</v>
      </c>
      <c r="D1241" s="781">
        <v>2</v>
      </c>
      <c r="E1241">
        <v>741020</v>
      </c>
      <c r="F1241" t="s">
        <v>772</v>
      </c>
    </row>
    <row r="1242" spans="1:6" x14ac:dyDescent="0.25">
      <c r="A1242" t="s">
        <v>1203</v>
      </c>
      <c r="B1242" t="s">
        <v>772</v>
      </c>
      <c r="C1242" t="s">
        <v>1016</v>
      </c>
      <c r="D1242" s="781">
        <v>2</v>
      </c>
      <c r="E1242">
        <v>741020</v>
      </c>
      <c r="F1242" t="s">
        <v>772</v>
      </c>
    </row>
    <row r="1243" spans="1:6" x14ac:dyDescent="0.25">
      <c r="A1243" t="s">
        <v>1203</v>
      </c>
      <c r="B1243" t="s">
        <v>772</v>
      </c>
      <c r="C1243" t="s">
        <v>1016</v>
      </c>
      <c r="D1243" s="781">
        <v>1</v>
      </c>
      <c r="E1243">
        <v>741020</v>
      </c>
      <c r="F1243" t="s">
        <v>772</v>
      </c>
    </row>
    <row r="1244" spans="1:6" x14ac:dyDescent="0.25">
      <c r="A1244" t="s">
        <v>1203</v>
      </c>
      <c r="B1244" t="s">
        <v>772</v>
      </c>
      <c r="C1244" t="s">
        <v>1016</v>
      </c>
      <c r="D1244" s="781">
        <v>3</v>
      </c>
      <c r="E1244">
        <v>741020</v>
      </c>
      <c r="F1244" t="s">
        <v>772</v>
      </c>
    </row>
    <row r="1245" spans="1:6" x14ac:dyDescent="0.25">
      <c r="A1245" t="s">
        <v>1203</v>
      </c>
      <c r="B1245" t="s">
        <v>772</v>
      </c>
      <c r="C1245" t="s">
        <v>1016</v>
      </c>
      <c r="D1245" s="781">
        <v>1</v>
      </c>
      <c r="E1245">
        <v>741020</v>
      </c>
      <c r="F1245" t="s">
        <v>772</v>
      </c>
    </row>
    <row r="1246" spans="1:6" x14ac:dyDescent="0.25">
      <c r="A1246" t="s">
        <v>1203</v>
      </c>
      <c r="B1246" t="s">
        <v>772</v>
      </c>
      <c r="C1246" t="s">
        <v>1016</v>
      </c>
      <c r="D1246" s="781">
        <v>2</v>
      </c>
      <c r="E1246">
        <v>741020</v>
      </c>
      <c r="F1246" t="s">
        <v>772</v>
      </c>
    </row>
    <row r="1247" spans="1:6" x14ac:dyDescent="0.25">
      <c r="A1247" t="s">
        <v>1203</v>
      </c>
      <c r="B1247" t="s">
        <v>772</v>
      </c>
      <c r="C1247" t="s">
        <v>1016</v>
      </c>
      <c r="D1247" s="781">
        <v>4</v>
      </c>
      <c r="E1247">
        <v>741020</v>
      </c>
      <c r="F1247" t="s">
        <v>772</v>
      </c>
    </row>
    <row r="1248" spans="1:6" x14ac:dyDescent="0.25">
      <c r="A1248" t="s">
        <v>1203</v>
      </c>
      <c r="B1248" t="s">
        <v>772</v>
      </c>
      <c r="C1248" t="s">
        <v>1016</v>
      </c>
      <c r="D1248" s="781">
        <v>1</v>
      </c>
      <c r="E1248">
        <v>741020</v>
      </c>
      <c r="F1248" t="s">
        <v>772</v>
      </c>
    </row>
    <row r="1249" spans="1:6" x14ac:dyDescent="0.25">
      <c r="A1249" t="s">
        <v>1203</v>
      </c>
      <c r="B1249" t="s">
        <v>772</v>
      </c>
      <c r="C1249" t="s">
        <v>1016</v>
      </c>
      <c r="D1249" s="781">
        <v>2</v>
      </c>
      <c r="E1249">
        <v>741020</v>
      </c>
      <c r="F1249" t="s">
        <v>772</v>
      </c>
    </row>
    <row r="1250" spans="1:6" x14ac:dyDescent="0.25">
      <c r="A1250" t="s">
        <v>1203</v>
      </c>
      <c r="B1250" t="s">
        <v>772</v>
      </c>
      <c r="C1250" t="s">
        <v>1016</v>
      </c>
      <c r="D1250" s="781">
        <v>2</v>
      </c>
      <c r="E1250">
        <v>741020</v>
      </c>
      <c r="F1250" t="s">
        <v>772</v>
      </c>
    </row>
    <row r="1251" spans="1:6" x14ac:dyDescent="0.25">
      <c r="A1251" t="s">
        <v>1203</v>
      </c>
      <c r="B1251" t="s">
        <v>772</v>
      </c>
      <c r="C1251" t="s">
        <v>1016</v>
      </c>
      <c r="D1251" s="781">
        <v>1</v>
      </c>
      <c r="E1251">
        <v>741020</v>
      </c>
      <c r="F1251" t="s">
        <v>772</v>
      </c>
    </row>
    <row r="1252" spans="1:6" x14ac:dyDescent="0.25">
      <c r="A1252" t="s">
        <v>1203</v>
      </c>
      <c r="B1252" t="s">
        <v>772</v>
      </c>
      <c r="C1252" t="s">
        <v>1016</v>
      </c>
      <c r="D1252" s="781">
        <v>2</v>
      </c>
      <c r="E1252">
        <v>741020</v>
      </c>
      <c r="F1252" t="s">
        <v>772</v>
      </c>
    </row>
    <row r="1253" spans="1:6" x14ac:dyDescent="0.25">
      <c r="A1253" t="s">
        <v>1203</v>
      </c>
      <c r="B1253" t="s">
        <v>772</v>
      </c>
      <c r="C1253" t="s">
        <v>1016</v>
      </c>
      <c r="D1253" s="781">
        <v>2</v>
      </c>
      <c r="E1253">
        <v>741020</v>
      </c>
      <c r="F1253" t="s">
        <v>772</v>
      </c>
    </row>
    <row r="1254" spans="1:6" x14ac:dyDescent="0.25">
      <c r="A1254" t="s">
        <v>1203</v>
      </c>
      <c r="B1254" t="s">
        <v>772</v>
      </c>
      <c r="C1254" t="s">
        <v>1016</v>
      </c>
      <c r="D1254" s="781">
        <v>6</v>
      </c>
      <c r="E1254">
        <v>741020</v>
      </c>
      <c r="F1254" t="s">
        <v>772</v>
      </c>
    </row>
    <row r="1255" spans="1:6" x14ac:dyDescent="0.25">
      <c r="A1255" t="s">
        <v>1203</v>
      </c>
      <c r="B1255" t="s">
        <v>772</v>
      </c>
      <c r="C1255" t="s">
        <v>1016</v>
      </c>
      <c r="D1255" s="781">
        <v>3</v>
      </c>
      <c r="E1255">
        <v>741020</v>
      </c>
      <c r="F1255" t="s">
        <v>772</v>
      </c>
    </row>
    <row r="1256" spans="1:6" x14ac:dyDescent="0.25">
      <c r="A1256" t="s">
        <v>1203</v>
      </c>
      <c r="B1256" t="s">
        <v>772</v>
      </c>
      <c r="C1256" t="s">
        <v>1016</v>
      </c>
      <c r="D1256" s="781">
        <v>1</v>
      </c>
      <c r="E1256">
        <v>741020</v>
      </c>
      <c r="F1256" t="s">
        <v>772</v>
      </c>
    </row>
    <row r="1257" spans="1:6" x14ac:dyDescent="0.25">
      <c r="A1257" t="s">
        <v>1203</v>
      </c>
      <c r="B1257" t="s">
        <v>772</v>
      </c>
      <c r="C1257" t="s">
        <v>1016</v>
      </c>
      <c r="D1257" s="781">
        <v>1</v>
      </c>
      <c r="E1257">
        <v>741020</v>
      </c>
      <c r="F1257" t="s">
        <v>772</v>
      </c>
    </row>
    <row r="1258" spans="1:6" x14ac:dyDescent="0.25">
      <c r="A1258" t="s">
        <v>1203</v>
      </c>
      <c r="B1258" t="s">
        <v>772</v>
      </c>
      <c r="C1258" t="s">
        <v>1016</v>
      </c>
      <c r="D1258" s="781">
        <v>3</v>
      </c>
      <c r="E1258">
        <v>741020</v>
      </c>
      <c r="F1258" t="s">
        <v>772</v>
      </c>
    </row>
    <row r="1259" spans="1:6" x14ac:dyDescent="0.25">
      <c r="A1259" t="s">
        <v>1203</v>
      </c>
      <c r="B1259" t="s">
        <v>772</v>
      </c>
      <c r="C1259" t="s">
        <v>1016</v>
      </c>
      <c r="D1259" s="781">
        <v>2</v>
      </c>
      <c r="E1259">
        <v>741020</v>
      </c>
      <c r="F1259" t="s">
        <v>772</v>
      </c>
    </row>
    <row r="1260" spans="1:6" x14ac:dyDescent="0.25">
      <c r="A1260" t="s">
        <v>1203</v>
      </c>
      <c r="B1260" t="s">
        <v>772</v>
      </c>
      <c r="C1260" t="s">
        <v>1016</v>
      </c>
      <c r="D1260" s="781">
        <v>1</v>
      </c>
      <c r="E1260">
        <v>741020</v>
      </c>
      <c r="F1260" t="s">
        <v>772</v>
      </c>
    </row>
    <row r="1261" spans="1:6" x14ac:dyDescent="0.25">
      <c r="A1261" t="s">
        <v>1203</v>
      </c>
      <c r="B1261" t="s">
        <v>772</v>
      </c>
      <c r="C1261" t="s">
        <v>1016</v>
      </c>
      <c r="D1261" s="781">
        <v>1</v>
      </c>
      <c r="E1261">
        <v>741020</v>
      </c>
      <c r="F1261" t="s">
        <v>772</v>
      </c>
    </row>
    <row r="1262" spans="1:6" x14ac:dyDescent="0.25">
      <c r="A1262" t="s">
        <v>1203</v>
      </c>
      <c r="B1262" t="s">
        <v>772</v>
      </c>
      <c r="C1262" t="s">
        <v>1016</v>
      </c>
      <c r="D1262" s="781">
        <v>4</v>
      </c>
      <c r="E1262">
        <v>741020</v>
      </c>
      <c r="F1262" t="s">
        <v>772</v>
      </c>
    </row>
    <row r="1263" spans="1:6" x14ac:dyDescent="0.25">
      <c r="A1263" t="s">
        <v>1203</v>
      </c>
      <c r="B1263" t="s">
        <v>772</v>
      </c>
      <c r="C1263" t="s">
        <v>1016</v>
      </c>
      <c r="D1263" s="781">
        <v>2</v>
      </c>
      <c r="E1263">
        <v>741020</v>
      </c>
      <c r="F1263" t="s">
        <v>772</v>
      </c>
    </row>
    <row r="1264" spans="1:6" x14ac:dyDescent="0.25">
      <c r="A1264" t="s">
        <v>1203</v>
      </c>
      <c r="B1264" t="s">
        <v>772</v>
      </c>
      <c r="C1264" t="s">
        <v>1016</v>
      </c>
      <c r="D1264" s="781">
        <v>1</v>
      </c>
      <c r="E1264">
        <v>741020</v>
      </c>
      <c r="F1264" t="s">
        <v>772</v>
      </c>
    </row>
    <row r="1265" spans="1:6" x14ac:dyDescent="0.25">
      <c r="A1265" t="s">
        <v>1203</v>
      </c>
      <c r="B1265" t="s">
        <v>772</v>
      </c>
      <c r="C1265" t="s">
        <v>1016</v>
      </c>
      <c r="D1265" s="781">
        <v>2</v>
      </c>
      <c r="E1265">
        <v>741020</v>
      </c>
      <c r="F1265" t="s">
        <v>772</v>
      </c>
    </row>
    <row r="1266" spans="1:6" x14ac:dyDescent="0.25">
      <c r="A1266" t="s">
        <v>1203</v>
      </c>
      <c r="B1266" t="s">
        <v>772</v>
      </c>
      <c r="C1266" t="s">
        <v>1016</v>
      </c>
      <c r="D1266" s="781">
        <v>2</v>
      </c>
      <c r="E1266">
        <v>741020</v>
      </c>
      <c r="F1266" t="s">
        <v>772</v>
      </c>
    </row>
    <row r="1267" spans="1:6" x14ac:dyDescent="0.25">
      <c r="A1267" t="s">
        <v>1203</v>
      </c>
      <c r="B1267" t="s">
        <v>772</v>
      </c>
      <c r="C1267" t="s">
        <v>1016</v>
      </c>
      <c r="D1267" s="781">
        <v>1</v>
      </c>
      <c r="E1267">
        <v>741020</v>
      </c>
      <c r="F1267" t="s">
        <v>772</v>
      </c>
    </row>
    <row r="1268" spans="1:6" x14ac:dyDescent="0.25">
      <c r="A1268" t="s">
        <v>1203</v>
      </c>
      <c r="B1268" t="s">
        <v>772</v>
      </c>
      <c r="C1268" t="s">
        <v>1016</v>
      </c>
      <c r="D1268" s="781">
        <v>2</v>
      </c>
      <c r="E1268">
        <v>741020</v>
      </c>
      <c r="F1268" t="s">
        <v>772</v>
      </c>
    </row>
    <row r="1269" spans="1:6" x14ac:dyDescent="0.25">
      <c r="A1269" t="s">
        <v>1203</v>
      </c>
      <c r="B1269" t="s">
        <v>772</v>
      </c>
      <c r="C1269" t="s">
        <v>1016</v>
      </c>
      <c r="D1269" s="781">
        <v>1</v>
      </c>
      <c r="E1269">
        <v>741020</v>
      </c>
      <c r="F1269" t="s">
        <v>772</v>
      </c>
    </row>
    <row r="1270" spans="1:6" x14ac:dyDescent="0.25">
      <c r="A1270" t="s">
        <v>1203</v>
      </c>
      <c r="B1270" t="s">
        <v>772</v>
      </c>
      <c r="C1270" t="s">
        <v>1016</v>
      </c>
      <c r="D1270" s="781">
        <v>2</v>
      </c>
      <c r="E1270">
        <v>741020</v>
      </c>
      <c r="F1270" t="s">
        <v>772</v>
      </c>
    </row>
    <row r="1271" spans="1:6" x14ac:dyDescent="0.25">
      <c r="A1271" t="s">
        <v>1203</v>
      </c>
      <c r="B1271" t="s">
        <v>772</v>
      </c>
      <c r="C1271" t="s">
        <v>1016</v>
      </c>
      <c r="D1271" s="781">
        <v>2</v>
      </c>
      <c r="E1271">
        <v>741020</v>
      </c>
      <c r="F1271" t="s">
        <v>772</v>
      </c>
    </row>
    <row r="1272" spans="1:6" x14ac:dyDescent="0.25">
      <c r="A1272" t="s">
        <v>1203</v>
      </c>
      <c r="B1272" t="s">
        <v>772</v>
      </c>
      <c r="C1272" t="s">
        <v>1016</v>
      </c>
      <c r="D1272" s="781">
        <v>1</v>
      </c>
      <c r="E1272">
        <v>741020</v>
      </c>
      <c r="F1272" t="s">
        <v>772</v>
      </c>
    </row>
    <row r="1273" spans="1:6" x14ac:dyDescent="0.25">
      <c r="A1273" t="s">
        <v>1203</v>
      </c>
      <c r="B1273" t="s">
        <v>772</v>
      </c>
      <c r="C1273" t="s">
        <v>1016</v>
      </c>
      <c r="D1273" s="781">
        <v>1</v>
      </c>
      <c r="E1273">
        <v>741020</v>
      </c>
      <c r="F1273" t="s">
        <v>772</v>
      </c>
    </row>
    <row r="1274" spans="1:6" x14ac:dyDescent="0.25">
      <c r="A1274" t="s">
        <v>1203</v>
      </c>
      <c r="B1274" t="s">
        <v>772</v>
      </c>
      <c r="C1274" t="s">
        <v>1016</v>
      </c>
      <c r="D1274" s="781">
        <v>1</v>
      </c>
      <c r="E1274">
        <v>741020</v>
      </c>
      <c r="F1274" t="s">
        <v>772</v>
      </c>
    </row>
    <row r="1275" spans="1:6" x14ac:dyDescent="0.25">
      <c r="A1275" t="s">
        <v>1203</v>
      </c>
      <c r="B1275" t="s">
        <v>772</v>
      </c>
      <c r="C1275" t="s">
        <v>1016</v>
      </c>
      <c r="D1275" s="781">
        <v>2</v>
      </c>
      <c r="E1275">
        <v>741020</v>
      </c>
      <c r="F1275" t="s">
        <v>772</v>
      </c>
    </row>
    <row r="1276" spans="1:6" x14ac:dyDescent="0.25">
      <c r="A1276" t="s">
        <v>1203</v>
      </c>
      <c r="B1276" t="s">
        <v>772</v>
      </c>
      <c r="C1276" t="s">
        <v>1016</v>
      </c>
      <c r="D1276" s="781">
        <v>2</v>
      </c>
      <c r="E1276">
        <v>741020</v>
      </c>
      <c r="F1276" t="s">
        <v>772</v>
      </c>
    </row>
    <row r="1277" spans="1:6" x14ac:dyDescent="0.25">
      <c r="A1277" t="s">
        <v>1203</v>
      </c>
      <c r="B1277" t="s">
        <v>772</v>
      </c>
      <c r="C1277" t="s">
        <v>1016</v>
      </c>
      <c r="D1277" s="781">
        <v>1</v>
      </c>
      <c r="E1277">
        <v>741020</v>
      </c>
      <c r="F1277" t="s">
        <v>772</v>
      </c>
    </row>
    <row r="1278" spans="1:6" x14ac:dyDescent="0.25">
      <c r="A1278" t="s">
        <v>1203</v>
      </c>
      <c r="B1278" t="s">
        <v>772</v>
      </c>
      <c r="C1278" t="s">
        <v>1016</v>
      </c>
      <c r="D1278" s="781">
        <v>3</v>
      </c>
      <c r="E1278">
        <v>741020</v>
      </c>
      <c r="F1278" t="s">
        <v>772</v>
      </c>
    </row>
    <row r="1279" spans="1:6" x14ac:dyDescent="0.25">
      <c r="A1279" t="s">
        <v>1203</v>
      </c>
      <c r="B1279" t="s">
        <v>772</v>
      </c>
      <c r="C1279" t="s">
        <v>1016</v>
      </c>
      <c r="D1279" s="781">
        <v>1</v>
      </c>
      <c r="E1279">
        <v>741020</v>
      </c>
      <c r="F1279" t="s">
        <v>772</v>
      </c>
    </row>
    <row r="1280" spans="1:6" x14ac:dyDescent="0.25">
      <c r="A1280" t="s">
        <v>1203</v>
      </c>
      <c r="B1280" t="s">
        <v>772</v>
      </c>
      <c r="C1280" t="s">
        <v>1016</v>
      </c>
      <c r="D1280" s="781">
        <v>2</v>
      </c>
      <c r="E1280">
        <v>741020</v>
      </c>
      <c r="F1280" t="s">
        <v>772</v>
      </c>
    </row>
    <row r="1281" spans="1:6" x14ac:dyDescent="0.25">
      <c r="A1281" t="s">
        <v>1203</v>
      </c>
      <c r="B1281" t="s">
        <v>772</v>
      </c>
      <c r="C1281" t="s">
        <v>1016</v>
      </c>
      <c r="D1281" s="781">
        <v>2</v>
      </c>
      <c r="E1281">
        <v>741020</v>
      </c>
      <c r="F1281" t="s">
        <v>772</v>
      </c>
    </row>
    <row r="1282" spans="1:6" x14ac:dyDescent="0.25">
      <c r="A1282" t="s">
        <v>1203</v>
      </c>
      <c r="B1282" t="s">
        <v>772</v>
      </c>
      <c r="C1282" t="s">
        <v>1016</v>
      </c>
      <c r="D1282" s="781">
        <v>3</v>
      </c>
      <c r="E1282">
        <v>741020</v>
      </c>
      <c r="F1282" t="s">
        <v>772</v>
      </c>
    </row>
    <row r="1283" spans="1:6" x14ac:dyDescent="0.25">
      <c r="A1283" t="s">
        <v>1203</v>
      </c>
      <c r="B1283" t="s">
        <v>772</v>
      </c>
      <c r="C1283" t="s">
        <v>1016</v>
      </c>
      <c r="D1283" s="781">
        <v>3</v>
      </c>
      <c r="E1283">
        <v>741020</v>
      </c>
      <c r="F1283" t="s">
        <v>772</v>
      </c>
    </row>
    <row r="1284" spans="1:6" x14ac:dyDescent="0.25">
      <c r="A1284" t="s">
        <v>1203</v>
      </c>
      <c r="B1284" t="s">
        <v>772</v>
      </c>
      <c r="C1284" t="s">
        <v>1016</v>
      </c>
      <c r="D1284" s="781">
        <v>3</v>
      </c>
      <c r="E1284">
        <v>741020</v>
      </c>
      <c r="F1284" t="s">
        <v>772</v>
      </c>
    </row>
    <row r="1285" spans="1:6" x14ac:dyDescent="0.25">
      <c r="A1285" t="s">
        <v>1203</v>
      </c>
      <c r="B1285" t="s">
        <v>772</v>
      </c>
      <c r="C1285" t="s">
        <v>1016</v>
      </c>
      <c r="D1285" s="781">
        <v>3</v>
      </c>
      <c r="E1285">
        <v>741020</v>
      </c>
      <c r="F1285" t="s">
        <v>772</v>
      </c>
    </row>
    <row r="1286" spans="1:6" x14ac:dyDescent="0.25">
      <c r="A1286" t="s">
        <v>1203</v>
      </c>
      <c r="B1286" t="s">
        <v>772</v>
      </c>
      <c r="C1286" t="s">
        <v>1016</v>
      </c>
      <c r="D1286" s="781">
        <v>2</v>
      </c>
      <c r="E1286">
        <v>741020</v>
      </c>
      <c r="F1286" t="s">
        <v>772</v>
      </c>
    </row>
    <row r="1287" spans="1:6" x14ac:dyDescent="0.25">
      <c r="A1287" t="s">
        <v>1203</v>
      </c>
      <c r="B1287" t="s">
        <v>772</v>
      </c>
      <c r="C1287" t="s">
        <v>1016</v>
      </c>
      <c r="D1287" s="781">
        <v>2</v>
      </c>
      <c r="E1287">
        <v>741020</v>
      </c>
      <c r="F1287" t="s">
        <v>772</v>
      </c>
    </row>
    <row r="1288" spans="1:6" x14ac:dyDescent="0.25">
      <c r="A1288" t="s">
        <v>1203</v>
      </c>
      <c r="B1288" t="s">
        <v>772</v>
      </c>
      <c r="C1288" t="s">
        <v>1016</v>
      </c>
      <c r="D1288" s="781">
        <v>2</v>
      </c>
      <c r="E1288">
        <v>741020</v>
      </c>
      <c r="F1288" t="s">
        <v>772</v>
      </c>
    </row>
    <row r="1289" spans="1:6" x14ac:dyDescent="0.25">
      <c r="A1289" t="s">
        <v>1203</v>
      </c>
      <c r="B1289" t="s">
        <v>772</v>
      </c>
      <c r="C1289" t="s">
        <v>1016</v>
      </c>
      <c r="D1289" s="781">
        <v>1</v>
      </c>
      <c r="E1289">
        <v>741020</v>
      </c>
      <c r="F1289" t="s">
        <v>772</v>
      </c>
    </row>
    <row r="1290" spans="1:6" x14ac:dyDescent="0.25">
      <c r="A1290" t="s">
        <v>1203</v>
      </c>
      <c r="B1290" t="s">
        <v>772</v>
      </c>
      <c r="C1290" t="s">
        <v>1016</v>
      </c>
      <c r="D1290" s="781">
        <v>1</v>
      </c>
      <c r="E1290">
        <v>741020</v>
      </c>
      <c r="F1290" t="s">
        <v>772</v>
      </c>
    </row>
    <row r="1291" spans="1:6" x14ac:dyDescent="0.25">
      <c r="A1291" t="s">
        <v>1203</v>
      </c>
      <c r="B1291" t="s">
        <v>772</v>
      </c>
      <c r="C1291" t="s">
        <v>1016</v>
      </c>
      <c r="D1291" s="781">
        <v>1</v>
      </c>
      <c r="E1291">
        <v>741020</v>
      </c>
      <c r="F1291" t="s">
        <v>772</v>
      </c>
    </row>
    <row r="1292" spans="1:6" x14ac:dyDescent="0.25">
      <c r="A1292" t="s">
        <v>1203</v>
      </c>
      <c r="B1292" t="s">
        <v>772</v>
      </c>
      <c r="C1292" t="s">
        <v>1016</v>
      </c>
      <c r="D1292" s="781">
        <v>3</v>
      </c>
      <c r="E1292">
        <v>741020</v>
      </c>
      <c r="F1292" t="s">
        <v>772</v>
      </c>
    </row>
    <row r="1293" spans="1:6" x14ac:dyDescent="0.25">
      <c r="A1293" t="s">
        <v>1203</v>
      </c>
      <c r="B1293" t="s">
        <v>772</v>
      </c>
      <c r="C1293" t="s">
        <v>1016</v>
      </c>
      <c r="D1293" s="781">
        <v>4</v>
      </c>
      <c r="E1293">
        <v>741020</v>
      </c>
      <c r="F1293" t="s">
        <v>772</v>
      </c>
    </row>
    <row r="1294" spans="1:6" x14ac:dyDescent="0.25">
      <c r="A1294" t="s">
        <v>1203</v>
      </c>
      <c r="B1294" t="s">
        <v>772</v>
      </c>
      <c r="C1294" t="s">
        <v>1016</v>
      </c>
      <c r="D1294" s="781">
        <v>1</v>
      </c>
      <c r="E1294">
        <v>741020</v>
      </c>
      <c r="F1294" t="s">
        <v>772</v>
      </c>
    </row>
    <row r="1295" spans="1:6" x14ac:dyDescent="0.25">
      <c r="A1295" t="s">
        <v>1203</v>
      </c>
      <c r="B1295" t="s">
        <v>772</v>
      </c>
      <c r="C1295" t="s">
        <v>1016</v>
      </c>
      <c r="D1295" s="781">
        <v>3</v>
      </c>
      <c r="E1295">
        <v>741020</v>
      </c>
      <c r="F1295" t="s">
        <v>772</v>
      </c>
    </row>
    <row r="1296" spans="1:6" x14ac:dyDescent="0.25">
      <c r="A1296" t="s">
        <v>1203</v>
      </c>
      <c r="B1296" t="s">
        <v>772</v>
      </c>
      <c r="C1296" t="s">
        <v>1016</v>
      </c>
      <c r="D1296" s="781">
        <v>2</v>
      </c>
      <c r="E1296">
        <v>741020</v>
      </c>
      <c r="F1296" t="s">
        <v>772</v>
      </c>
    </row>
    <row r="1297" spans="1:6" x14ac:dyDescent="0.25">
      <c r="A1297" t="s">
        <v>1203</v>
      </c>
      <c r="B1297" t="s">
        <v>772</v>
      </c>
      <c r="C1297" t="s">
        <v>1016</v>
      </c>
      <c r="D1297" s="781">
        <v>2</v>
      </c>
      <c r="E1297">
        <v>741020</v>
      </c>
      <c r="F1297" t="s">
        <v>772</v>
      </c>
    </row>
    <row r="1298" spans="1:6" x14ac:dyDescent="0.25">
      <c r="A1298" t="s">
        <v>1203</v>
      </c>
      <c r="B1298" t="s">
        <v>772</v>
      </c>
      <c r="C1298" t="s">
        <v>1016</v>
      </c>
      <c r="D1298" s="781">
        <v>-2</v>
      </c>
      <c r="E1298">
        <v>741020</v>
      </c>
      <c r="F1298" t="s">
        <v>772</v>
      </c>
    </row>
    <row r="1299" spans="1:6" x14ac:dyDescent="0.25">
      <c r="A1299" t="s">
        <v>1203</v>
      </c>
      <c r="B1299" t="s">
        <v>772</v>
      </c>
      <c r="C1299" t="s">
        <v>1016</v>
      </c>
      <c r="D1299" s="781">
        <v>2</v>
      </c>
      <c r="E1299">
        <v>741020</v>
      </c>
      <c r="F1299" t="s">
        <v>772</v>
      </c>
    </row>
    <row r="1300" spans="1:6" x14ac:dyDescent="0.25">
      <c r="A1300" t="s">
        <v>1203</v>
      </c>
      <c r="B1300" t="s">
        <v>772</v>
      </c>
      <c r="C1300" t="s">
        <v>1016</v>
      </c>
      <c r="D1300" s="781">
        <v>2</v>
      </c>
      <c r="E1300">
        <v>741020</v>
      </c>
      <c r="F1300" t="s">
        <v>772</v>
      </c>
    </row>
    <row r="1301" spans="1:6" x14ac:dyDescent="0.25">
      <c r="A1301" t="s">
        <v>1203</v>
      </c>
      <c r="B1301" t="s">
        <v>772</v>
      </c>
      <c r="C1301" t="s">
        <v>1016</v>
      </c>
      <c r="D1301" s="781">
        <v>4</v>
      </c>
      <c r="E1301">
        <v>741020</v>
      </c>
      <c r="F1301" t="s">
        <v>772</v>
      </c>
    </row>
    <row r="1302" spans="1:6" x14ac:dyDescent="0.25">
      <c r="A1302" t="s">
        <v>1203</v>
      </c>
      <c r="B1302" t="s">
        <v>772</v>
      </c>
      <c r="C1302" t="s">
        <v>1016</v>
      </c>
      <c r="D1302" s="781">
        <v>2</v>
      </c>
      <c r="E1302">
        <v>741020</v>
      </c>
      <c r="F1302" t="s">
        <v>772</v>
      </c>
    </row>
    <row r="1303" spans="1:6" x14ac:dyDescent="0.25">
      <c r="A1303" t="s">
        <v>1203</v>
      </c>
      <c r="B1303" t="s">
        <v>772</v>
      </c>
      <c r="C1303" t="s">
        <v>1016</v>
      </c>
      <c r="D1303" s="781">
        <v>3</v>
      </c>
      <c r="E1303">
        <v>741020</v>
      </c>
      <c r="F1303" t="s">
        <v>772</v>
      </c>
    </row>
    <row r="1304" spans="1:6" x14ac:dyDescent="0.25">
      <c r="A1304" t="s">
        <v>1203</v>
      </c>
      <c r="B1304" t="s">
        <v>772</v>
      </c>
      <c r="C1304" t="s">
        <v>1016</v>
      </c>
      <c r="D1304" s="781">
        <v>2</v>
      </c>
      <c r="E1304">
        <v>741020</v>
      </c>
      <c r="F1304" t="s">
        <v>772</v>
      </c>
    </row>
    <row r="1305" spans="1:6" x14ac:dyDescent="0.25">
      <c r="A1305" t="s">
        <v>1203</v>
      </c>
      <c r="B1305" t="s">
        <v>772</v>
      </c>
      <c r="C1305" t="s">
        <v>1016</v>
      </c>
      <c r="D1305" s="781">
        <v>3</v>
      </c>
      <c r="E1305">
        <v>741020</v>
      </c>
      <c r="F1305" t="s">
        <v>772</v>
      </c>
    </row>
    <row r="1306" spans="1:6" x14ac:dyDescent="0.25">
      <c r="A1306" t="s">
        <v>1203</v>
      </c>
      <c r="B1306" t="s">
        <v>772</v>
      </c>
      <c r="C1306" t="s">
        <v>1016</v>
      </c>
      <c r="D1306" s="781">
        <v>3</v>
      </c>
      <c r="E1306">
        <v>741020</v>
      </c>
      <c r="F1306" t="s">
        <v>772</v>
      </c>
    </row>
    <row r="1307" spans="1:6" x14ac:dyDescent="0.25">
      <c r="A1307" t="s">
        <v>1203</v>
      </c>
      <c r="B1307" t="s">
        <v>772</v>
      </c>
      <c r="C1307" t="s">
        <v>1016</v>
      </c>
      <c r="D1307" s="781">
        <v>2</v>
      </c>
      <c r="E1307">
        <v>741020</v>
      </c>
      <c r="F1307" t="s">
        <v>772</v>
      </c>
    </row>
    <row r="1308" spans="1:6" x14ac:dyDescent="0.25">
      <c r="A1308" t="s">
        <v>1203</v>
      </c>
      <c r="B1308" t="s">
        <v>772</v>
      </c>
      <c r="C1308" t="s">
        <v>1016</v>
      </c>
      <c r="D1308" s="781">
        <v>2</v>
      </c>
      <c r="E1308">
        <v>741020</v>
      </c>
      <c r="F1308" t="s">
        <v>772</v>
      </c>
    </row>
    <row r="1309" spans="1:6" x14ac:dyDescent="0.25">
      <c r="A1309" t="s">
        <v>1203</v>
      </c>
      <c r="B1309" t="s">
        <v>772</v>
      </c>
      <c r="C1309" t="s">
        <v>1016</v>
      </c>
      <c r="D1309" s="781">
        <v>3</v>
      </c>
      <c r="E1309">
        <v>741020</v>
      </c>
      <c r="F1309" t="s">
        <v>772</v>
      </c>
    </row>
    <row r="1310" spans="1:6" x14ac:dyDescent="0.25">
      <c r="A1310" t="s">
        <v>1203</v>
      </c>
      <c r="B1310" t="s">
        <v>772</v>
      </c>
      <c r="C1310" t="s">
        <v>1016</v>
      </c>
      <c r="D1310" s="781">
        <v>3</v>
      </c>
      <c r="E1310">
        <v>741020</v>
      </c>
      <c r="F1310" t="s">
        <v>772</v>
      </c>
    </row>
    <row r="1311" spans="1:6" x14ac:dyDescent="0.25">
      <c r="A1311" t="s">
        <v>1203</v>
      </c>
      <c r="B1311" t="s">
        <v>772</v>
      </c>
      <c r="C1311" t="s">
        <v>1016</v>
      </c>
      <c r="D1311" s="781">
        <v>2</v>
      </c>
      <c r="E1311">
        <v>741020</v>
      </c>
      <c r="F1311" t="s">
        <v>772</v>
      </c>
    </row>
    <row r="1312" spans="1:6" x14ac:dyDescent="0.25">
      <c r="A1312" t="s">
        <v>1203</v>
      </c>
      <c r="B1312" t="s">
        <v>772</v>
      </c>
      <c r="C1312" t="s">
        <v>1016</v>
      </c>
      <c r="D1312" s="781">
        <v>3</v>
      </c>
      <c r="E1312">
        <v>741020</v>
      </c>
      <c r="F1312" t="s">
        <v>772</v>
      </c>
    </row>
    <row r="1313" spans="1:6" x14ac:dyDescent="0.25">
      <c r="A1313" t="s">
        <v>1203</v>
      </c>
      <c r="B1313" t="s">
        <v>772</v>
      </c>
      <c r="C1313" t="s">
        <v>1016</v>
      </c>
      <c r="D1313" s="781">
        <v>1</v>
      </c>
      <c r="E1313">
        <v>741020</v>
      </c>
      <c r="F1313" t="s">
        <v>772</v>
      </c>
    </row>
    <row r="1314" spans="1:6" x14ac:dyDescent="0.25">
      <c r="A1314" t="s">
        <v>1203</v>
      </c>
      <c r="B1314" t="s">
        <v>772</v>
      </c>
      <c r="C1314" t="s">
        <v>1016</v>
      </c>
      <c r="D1314" s="781">
        <v>2</v>
      </c>
      <c r="E1314">
        <v>741020</v>
      </c>
      <c r="F1314" t="s">
        <v>772</v>
      </c>
    </row>
    <row r="1315" spans="1:6" x14ac:dyDescent="0.25">
      <c r="A1315" t="s">
        <v>1203</v>
      </c>
      <c r="B1315" t="s">
        <v>772</v>
      </c>
      <c r="C1315" t="s">
        <v>1016</v>
      </c>
      <c r="D1315" s="781">
        <v>2</v>
      </c>
      <c r="E1315">
        <v>741020</v>
      </c>
      <c r="F1315" t="s">
        <v>772</v>
      </c>
    </row>
    <row r="1316" spans="1:6" x14ac:dyDescent="0.25">
      <c r="A1316" t="s">
        <v>1203</v>
      </c>
      <c r="B1316" t="s">
        <v>772</v>
      </c>
      <c r="C1316" t="s">
        <v>1016</v>
      </c>
      <c r="D1316" s="781">
        <v>2</v>
      </c>
      <c r="E1316">
        <v>741020</v>
      </c>
      <c r="F1316" t="s">
        <v>772</v>
      </c>
    </row>
    <row r="1317" spans="1:6" x14ac:dyDescent="0.25">
      <c r="A1317" t="s">
        <v>1203</v>
      </c>
      <c r="B1317" t="s">
        <v>772</v>
      </c>
      <c r="C1317" t="s">
        <v>1016</v>
      </c>
      <c r="D1317" s="781">
        <v>4</v>
      </c>
      <c r="E1317">
        <v>741020</v>
      </c>
      <c r="F1317" t="s">
        <v>772</v>
      </c>
    </row>
    <row r="1318" spans="1:6" x14ac:dyDescent="0.25">
      <c r="A1318" t="s">
        <v>1203</v>
      </c>
      <c r="B1318" t="s">
        <v>772</v>
      </c>
      <c r="C1318" t="s">
        <v>1016</v>
      </c>
      <c r="D1318" s="781">
        <v>2</v>
      </c>
      <c r="E1318">
        <v>741020</v>
      </c>
      <c r="F1318" t="s">
        <v>772</v>
      </c>
    </row>
    <row r="1319" spans="1:6" x14ac:dyDescent="0.25">
      <c r="A1319" t="s">
        <v>1203</v>
      </c>
      <c r="B1319" t="s">
        <v>772</v>
      </c>
      <c r="C1319" t="s">
        <v>1016</v>
      </c>
      <c r="D1319" s="781">
        <v>2</v>
      </c>
      <c r="E1319">
        <v>741020</v>
      </c>
      <c r="F1319" t="s">
        <v>772</v>
      </c>
    </row>
    <row r="1320" spans="1:6" x14ac:dyDescent="0.25">
      <c r="A1320" t="s">
        <v>1203</v>
      </c>
      <c r="B1320" t="s">
        <v>772</v>
      </c>
      <c r="C1320" t="s">
        <v>1016</v>
      </c>
      <c r="D1320" s="781">
        <v>2</v>
      </c>
      <c r="E1320">
        <v>741020</v>
      </c>
      <c r="F1320" t="s">
        <v>772</v>
      </c>
    </row>
    <row r="1321" spans="1:6" x14ac:dyDescent="0.25">
      <c r="A1321" t="s">
        <v>1203</v>
      </c>
      <c r="B1321" t="s">
        <v>772</v>
      </c>
      <c r="C1321" t="s">
        <v>1016</v>
      </c>
      <c r="D1321" s="781">
        <v>3</v>
      </c>
      <c r="E1321">
        <v>741020</v>
      </c>
      <c r="F1321" t="s">
        <v>772</v>
      </c>
    </row>
    <row r="1322" spans="1:6" x14ac:dyDescent="0.25">
      <c r="A1322" t="s">
        <v>1203</v>
      </c>
      <c r="B1322" t="s">
        <v>772</v>
      </c>
      <c r="C1322" t="s">
        <v>1016</v>
      </c>
      <c r="D1322" s="781">
        <v>2</v>
      </c>
      <c r="E1322">
        <v>741020</v>
      </c>
      <c r="F1322" t="s">
        <v>772</v>
      </c>
    </row>
    <row r="1323" spans="1:6" x14ac:dyDescent="0.25">
      <c r="A1323" t="s">
        <v>1203</v>
      </c>
      <c r="B1323" t="s">
        <v>772</v>
      </c>
      <c r="C1323" t="s">
        <v>1016</v>
      </c>
      <c r="D1323" s="781">
        <v>2</v>
      </c>
      <c r="E1323">
        <v>741020</v>
      </c>
      <c r="F1323" t="s">
        <v>772</v>
      </c>
    </row>
    <row r="1324" spans="1:6" x14ac:dyDescent="0.25">
      <c r="A1324" t="s">
        <v>1203</v>
      </c>
      <c r="B1324" t="s">
        <v>772</v>
      </c>
      <c r="C1324" t="s">
        <v>1016</v>
      </c>
      <c r="D1324" s="781">
        <v>2</v>
      </c>
      <c r="E1324">
        <v>741020</v>
      </c>
      <c r="F1324" t="s">
        <v>772</v>
      </c>
    </row>
    <row r="1325" spans="1:6" x14ac:dyDescent="0.25">
      <c r="A1325" t="s">
        <v>1203</v>
      </c>
      <c r="B1325" t="s">
        <v>772</v>
      </c>
      <c r="C1325" t="s">
        <v>1016</v>
      </c>
      <c r="D1325" s="781">
        <v>2</v>
      </c>
      <c r="E1325">
        <v>741020</v>
      </c>
      <c r="F1325" t="s">
        <v>772</v>
      </c>
    </row>
    <row r="1326" spans="1:6" x14ac:dyDescent="0.25">
      <c r="A1326" t="s">
        <v>1203</v>
      </c>
      <c r="B1326" t="s">
        <v>772</v>
      </c>
      <c r="C1326" t="s">
        <v>1016</v>
      </c>
      <c r="D1326" s="781">
        <v>2</v>
      </c>
      <c r="E1326">
        <v>741020</v>
      </c>
      <c r="F1326" t="s">
        <v>772</v>
      </c>
    </row>
    <row r="1327" spans="1:6" x14ac:dyDescent="0.25">
      <c r="A1327" t="s">
        <v>1203</v>
      </c>
      <c r="B1327" t="s">
        <v>772</v>
      </c>
      <c r="C1327" t="s">
        <v>1016</v>
      </c>
      <c r="D1327" s="781">
        <v>2</v>
      </c>
      <c r="E1327">
        <v>741020</v>
      </c>
      <c r="F1327" t="s">
        <v>772</v>
      </c>
    </row>
    <row r="1328" spans="1:6" x14ac:dyDescent="0.25">
      <c r="A1328" t="s">
        <v>1203</v>
      </c>
      <c r="B1328" t="s">
        <v>772</v>
      </c>
      <c r="C1328" t="s">
        <v>1016</v>
      </c>
      <c r="D1328" s="781">
        <v>2</v>
      </c>
      <c r="E1328">
        <v>741020</v>
      </c>
      <c r="F1328" t="s">
        <v>772</v>
      </c>
    </row>
    <row r="1329" spans="1:6" x14ac:dyDescent="0.25">
      <c r="A1329" t="s">
        <v>1203</v>
      </c>
      <c r="B1329" t="s">
        <v>772</v>
      </c>
      <c r="C1329" t="s">
        <v>1016</v>
      </c>
      <c r="D1329" s="781">
        <v>2</v>
      </c>
      <c r="E1329">
        <v>741020</v>
      </c>
      <c r="F1329" t="s">
        <v>772</v>
      </c>
    </row>
    <row r="1330" spans="1:6" x14ac:dyDescent="0.25">
      <c r="A1330" t="s">
        <v>1203</v>
      </c>
      <c r="B1330" t="s">
        <v>772</v>
      </c>
      <c r="C1330" t="s">
        <v>1016</v>
      </c>
      <c r="D1330" s="781">
        <v>3</v>
      </c>
      <c r="E1330">
        <v>741020</v>
      </c>
      <c r="F1330" t="s">
        <v>772</v>
      </c>
    </row>
    <row r="1331" spans="1:6" x14ac:dyDescent="0.25">
      <c r="A1331" t="s">
        <v>1203</v>
      </c>
      <c r="B1331" t="s">
        <v>772</v>
      </c>
      <c r="C1331" t="s">
        <v>1016</v>
      </c>
      <c r="D1331" s="781">
        <v>2</v>
      </c>
      <c r="E1331">
        <v>741020</v>
      </c>
      <c r="F1331" t="s">
        <v>772</v>
      </c>
    </row>
    <row r="1332" spans="1:6" x14ac:dyDescent="0.25">
      <c r="A1332" t="s">
        <v>1203</v>
      </c>
      <c r="B1332" t="s">
        <v>772</v>
      </c>
      <c r="C1332" t="s">
        <v>1016</v>
      </c>
      <c r="D1332" s="781">
        <v>3</v>
      </c>
      <c r="E1332">
        <v>741020</v>
      </c>
      <c r="F1332" t="s">
        <v>772</v>
      </c>
    </row>
    <row r="1333" spans="1:6" x14ac:dyDescent="0.25">
      <c r="A1333" t="s">
        <v>1203</v>
      </c>
      <c r="B1333" t="s">
        <v>772</v>
      </c>
      <c r="C1333" t="s">
        <v>1016</v>
      </c>
      <c r="D1333" s="781">
        <v>3</v>
      </c>
      <c r="E1333">
        <v>741020</v>
      </c>
      <c r="F1333" t="s">
        <v>772</v>
      </c>
    </row>
    <row r="1334" spans="1:6" x14ac:dyDescent="0.25">
      <c r="A1334" t="s">
        <v>1203</v>
      </c>
      <c r="B1334" t="s">
        <v>772</v>
      </c>
      <c r="C1334" t="s">
        <v>1016</v>
      </c>
      <c r="D1334" s="781">
        <v>1</v>
      </c>
      <c r="E1334">
        <v>741020</v>
      </c>
      <c r="F1334" t="s">
        <v>772</v>
      </c>
    </row>
    <row r="1335" spans="1:6" x14ac:dyDescent="0.25">
      <c r="A1335" t="s">
        <v>1203</v>
      </c>
      <c r="B1335" t="s">
        <v>772</v>
      </c>
      <c r="C1335" t="s">
        <v>1016</v>
      </c>
      <c r="D1335" s="781">
        <v>2</v>
      </c>
      <c r="E1335">
        <v>741020</v>
      </c>
      <c r="F1335" t="s">
        <v>772</v>
      </c>
    </row>
    <row r="1336" spans="1:6" x14ac:dyDescent="0.25">
      <c r="A1336" t="s">
        <v>1203</v>
      </c>
      <c r="B1336" t="s">
        <v>772</v>
      </c>
      <c r="C1336" t="s">
        <v>1016</v>
      </c>
      <c r="D1336" s="781">
        <v>1</v>
      </c>
      <c r="E1336">
        <v>741020</v>
      </c>
      <c r="F1336" t="s">
        <v>772</v>
      </c>
    </row>
    <row r="1337" spans="1:6" x14ac:dyDescent="0.25">
      <c r="A1337" t="s">
        <v>1203</v>
      </c>
      <c r="B1337" t="s">
        <v>772</v>
      </c>
      <c r="C1337" t="s">
        <v>1016</v>
      </c>
      <c r="D1337" s="781">
        <v>3</v>
      </c>
      <c r="E1337">
        <v>741020</v>
      </c>
      <c r="F1337" t="s">
        <v>772</v>
      </c>
    </row>
    <row r="1338" spans="1:6" x14ac:dyDescent="0.25">
      <c r="A1338" t="s">
        <v>1203</v>
      </c>
      <c r="B1338" t="s">
        <v>772</v>
      </c>
      <c r="C1338" t="s">
        <v>1016</v>
      </c>
      <c r="D1338" s="781">
        <v>1</v>
      </c>
      <c r="E1338">
        <v>741020</v>
      </c>
      <c r="F1338" t="s">
        <v>772</v>
      </c>
    </row>
    <row r="1339" spans="1:6" x14ac:dyDescent="0.25">
      <c r="A1339" t="s">
        <v>1203</v>
      </c>
      <c r="B1339" t="s">
        <v>772</v>
      </c>
      <c r="C1339" t="s">
        <v>1016</v>
      </c>
      <c r="D1339" s="781">
        <v>2</v>
      </c>
      <c r="E1339">
        <v>741020</v>
      </c>
      <c r="F1339" t="s">
        <v>772</v>
      </c>
    </row>
    <row r="1340" spans="1:6" x14ac:dyDescent="0.25">
      <c r="A1340" t="s">
        <v>1203</v>
      </c>
      <c r="B1340" t="s">
        <v>772</v>
      </c>
      <c r="C1340" t="s">
        <v>1016</v>
      </c>
      <c r="D1340" s="781">
        <v>2</v>
      </c>
      <c r="E1340">
        <v>741020</v>
      </c>
      <c r="F1340" t="s">
        <v>772</v>
      </c>
    </row>
    <row r="1341" spans="1:6" x14ac:dyDescent="0.25">
      <c r="A1341" t="s">
        <v>1203</v>
      </c>
      <c r="B1341" t="s">
        <v>772</v>
      </c>
      <c r="C1341" t="s">
        <v>1016</v>
      </c>
      <c r="D1341" s="781">
        <v>2</v>
      </c>
      <c r="E1341">
        <v>741020</v>
      </c>
      <c r="F1341" t="s">
        <v>772</v>
      </c>
    </row>
    <row r="1342" spans="1:6" x14ac:dyDescent="0.25">
      <c r="A1342" t="s">
        <v>1203</v>
      </c>
      <c r="B1342" t="s">
        <v>772</v>
      </c>
      <c r="C1342" t="s">
        <v>1016</v>
      </c>
      <c r="D1342" s="781">
        <v>2</v>
      </c>
      <c r="E1342">
        <v>741020</v>
      </c>
      <c r="F1342" t="s">
        <v>772</v>
      </c>
    </row>
    <row r="1343" spans="1:6" x14ac:dyDescent="0.25">
      <c r="A1343" t="s">
        <v>1203</v>
      </c>
      <c r="B1343" t="s">
        <v>772</v>
      </c>
      <c r="C1343" t="s">
        <v>1016</v>
      </c>
      <c r="D1343" s="781">
        <v>3</v>
      </c>
      <c r="E1343">
        <v>741020</v>
      </c>
      <c r="F1343" t="s">
        <v>772</v>
      </c>
    </row>
    <row r="1344" spans="1:6" x14ac:dyDescent="0.25">
      <c r="A1344" t="s">
        <v>1203</v>
      </c>
      <c r="B1344" t="s">
        <v>772</v>
      </c>
      <c r="C1344" t="s">
        <v>1016</v>
      </c>
      <c r="D1344" s="781">
        <v>2</v>
      </c>
      <c r="E1344">
        <v>741020</v>
      </c>
      <c r="F1344" t="s">
        <v>772</v>
      </c>
    </row>
    <row r="1345" spans="1:6" x14ac:dyDescent="0.25">
      <c r="A1345" t="s">
        <v>1203</v>
      </c>
      <c r="B1345" t="s">
        <v>772</v>
      </c>
      <c r="C1345" t="s">
        <v>1016</v>
      </c>
      <c r="D1345" s="781">
        <v>2</v>
      </c>
      <c r="E1345">
        <v>741020</v>
      </c>
      <c r="F1345" t="s">
        <v>772</v>
      </c>
    </row>
    <row r="1346" spans="1:6" x14ac:dyDescent="0.25">
      <c r="A1346" t="s">
        <v>1203</v>
      </c>
      <c r="B1346" t="s">
        <v>772</v>
      </c>
      <c r="C1346" t="s">
        <v>1016</v>
      </c>
      <c r="D1346" s="781">
        <v>2</v>
      </c>
      <c r="E1346">
        <v>741020</v>
      </c>
      <c r="F1346" t="s">
        <v>772</v>
      </c>
    </row>
    <row r="1347" spans="1:6" x14ac:dyDescent="0.25">
      <c r="A1347" t="s">
        <v>1203</v>
      </c>
      <c r="B1347" t="s">
        <v>772</v>
      </c>
      <c r="C1347" t="s">
        <v>1016</v>
      </c>
      <c r="D1347" s="781">
        <v>3</v>
      </c>
      <c r="E1347">
        <v>741020</v>
      </c>
      <c r="F1347" t="s">
        <v>772</v>
      </c>
    </row>
    <row r="1348" spans="1:6" x14ac:dyDescent="0.25">
      <c r="A1348" t="s">
        <v>1203</v>
      </c>
      <c r="B1348" t="s">
        <v>772</v>
      </c>
      <c r="C1348" t="s">
        <v>1016</v>
      </c>
      <c r="D1348" s="781">
        <v>2</v>
      </c>
      <c r="E1348">
        <v>741020</v>
      </c>
      <c r="F1348" t="s">
        <v>772</v>
      </c>
    </row>
    <row r="1349" spans="1:6" x14ac:dyDescent="0.25">
      <c r="A1349" t="s">
        <v>1203</v>
      </c>
      <c r="B1349" t="s">
        <v>772</v>
      </c>
      <c r="C1349" t="s">
        <v>1016</v>
      </c>
      <c r="D1349" s="781">
        <v>2</v>
      </c>
      <c r="E1349">
        <v>741020</v>
      </c>
      <c r="F1349" t="s">
        <v>772</v>
      </c>
    </row>
    <row r="1350" spans="1:6" x14ac:dyDescent="0.25">
      <c r="A1350" t="s">
        <v>1203</v>
      </c>
      <c r="B1350" t="s">
        <v>772</v>
      </c>
      <c r="C1350" t="s">
        <v>1016</v>
      </c>
      <c r="D1350" s="781">
        <v>2</v>
      </c>
      <c r="E1350">
        <v>741020</v>
      </c>
      <c r="F1350" t="s">
        <v>772</v>
      </c>
    </row>
    <row r="1351" spans="1:6" x14ac:dyDescent="0.25">
      <c r="A1351" t="s">
        <v>1203</v>
      </c>
      <c r="B1351" t="s">
        <v>772</v>
      </c>
      <c r="C1351" t="s">
        <v>1016</v>
      </c>
      <c r="D1351" s="781">
        <v>5</v>
      </c>
      <c r="E1351">
        <v>741020</v>
      </c>
      <c r="F1351" t="s">
        <v>772</v>
      </c>
    </row>
    <row r="1352" spans="1:6" x14ac:dyDescent="0.25">
      <c r="A1352" t="s">
        <v>1203</v>
      </c>
      <c r="B1352" t="s">
        <v>772</v>
      </c>
      <c r="C1352" t="s">
        <v>1016</v>
      </c>
      <c r="D1352" s="781">
        <v>2</v>
      </c>
      <c r="E1352">
        <v>741020</v>
      </c>
      <c r="F1352" t="s">
        <v>772</v>
      </c>
    </row>
    <row r="1353" spans="1:6" x14ac:dyDescent="0.25">
      <c r="A1353" t="s">
        <v>1203</v>
      </c>
      <c r="B1353" t="s">
        <v>772</v>
      </c>
      <c r="C1353" t="s">
        <v>1016</v>
      </c>
      <c r="D1353" s="781">
        <v>2</v>
      </c>
      <c r="E1353">
        <v>741020</v>
      </c>
      <c r="F1353" t="s">
        <v>772</v>
      </c>
    </row>
    <row r="1354" spans="1:6" x14ac:dyDescent="0.25">
      <c r="A1354" t="s">
        <v>1203</v>
      </c>
      <c r="B1354" t="s">
        <v>772</v>
      </c>
      <c r="C1354" t="s">
        <v>1016</v>
      </c>
      <c r="D1354" s="781">
        <v>1</v>
      </c>
      <c r="E1354">
        <v>741020</v>
      </c>
      <c r="F1354" t="s">
        <v>772</v>
      </c>
    </row>
    <row r="1355" spans="1:6" x14ac:dyDescent="0.25">
      <c r="A1355" t="s">
        <v>1203</v>
      </c>
      <c r="B1355" t="s">
        <v>772</v>
      </c>
      <c r="C1355" t="s">
        <v>1016</v>
      </c>
      <c r="D1355" s="781">
        <v>2</v>
      </c>
      <c r="E1355">
        <v>741020</v>
      </c>
      <c r="F1355" t="s">
        <v>772</v>
      </c>
    </row>
    <row r="1356" spans="1:6" x14ac:dyDescent="0.25">
      <c r="A1356" t="s">
        <v>1203</v>
      </c>
      <c r="B1356" t="s">
        <v>772</v>
      </c>
      <c r="C1356" t="s">
        <v>1016</v>
      </c>
      <c r="D1356" s="781">
        <v>2</v>
      </c>
      <c r="E1356">
        <v>741020</v>
      </c>
      <c r="F1356" t="s">
        <v>772</v>
      </c>
    </row>
    <row r="1357" spans="1:6" x14ac:dyDescent="0.25">
      <c r="A1357" t="s">
        <v>1203</v>
      </c>
      <c r="B1357" t="s">
        <v>772</v>
      </c>
      <c r="C1357" t="s">
        <v>1016</v>
      </c>
      <c r="D1357" s="781">
        <v>3</v>
      </c>
      <c r="E1357">
        <v>741020</v>
      </c>
      <c r="F1357" t="s">
        <v>772</v>
      </c>
    </row>
    <row r="1358" spans="1:6" x14ac:dyDescent="0.25">
      <c r="A1358" t="s">
        <v>1203</v>
      </c>
      <c r="B1358" t="s">
        <v>772</v>
      </c>
      <c r="C1358" t="s">
        <v>1016</v>
      </c>
      <c r="D1358" s="781">
        <v>3</v>
      </c>
      <c r="E1358">
        <v>741020</v>
      </c>
      <c r="F1358" t="s">
        <v>772</v>
      </c>
    </row>
    <row r="1359" spans="1:6" x14ac:dyDescent="0.25">
      <c r="A1359" t="s">
        <v>1203</v>
      </c>
      <c r="B1359" t="s">
        <v>772</v>
      </c>
      <c r="C1359" t="s">
        <v>1016</v>
      </c>
      <c r="D1359" s="781">
        <v>2</v>
      </c>
      <c r="E1359">
        <v>741020</v>
      </c>
      <c r="F1359" t="s">
        <v>772</v>
      </c>
    </row>
    <row r="1360" spans="1:6" x14ac:dyDescent="0.25">
      <c r="A1360" t="s">
        <v>1203</v>
      </c>
      <c r="B1360" t="s">
        <v>772</v>
      </c>
      <c r="C1360" t="s">
        <v>1016</v>
      </c>
      <c r="D1360" s="781">
        <v>2</v>
      </c>
      <c r="E1360">
        <v>741020</v>
      </c>
      <c r="F1360" t="s">
        <v>772</v>
      </c>
    </row>
    <row r="1361" spans="1:6" x14ac:dyDescent="0.25">
      <c r="A1361" t="s">
        <v>1203</v>
      </c>
      <c r="B1361" t="s">
        <v>772</v>
      </c>
      <c r="C1361" t="s">
        <v>1016</v>
      </c>
      <c r="D1361" s="781">
        <v>2</v>
      </c>
      <c r="E1361">
        <v>741020</v>
      </c>
      <c r="F1361" t="s">
        <v>772</v>
      </c>
    </row>
    <row r="1362" spans="1:6" x14ac:dyDescent="0.25">
      <c r="A1362" t="s">
        <v>1203</v>
      </c>
      <c r="B1362" t="s">
        <v>772</v>
      </c>
      <c r="C1362" t="s">
        <v>1016</v>
      </c>
      <c r="D1362" s="781">
        <v>1</v>
      </c>
      <c r="E1362">
        <v>741020</v>
      </c>
      <c r="F1362" t="s">
        <v>772</v>
      </c>
    </row>
    <row r="1363" spans="1:6" x14ac:dyDescent="0.25">
      <c r="A1363" t="s">
        <v>1203</v>
      </c>
      <c r="B1363" t="s">
        <v>772</v>
      </c>
      <c r="C1363" t="s">
        <v>1016</v>
      </c>
      <c r="D1363" s="781">
        <v>2</v>
      </c>
      <c r="E1363">
        <v>741020</v>
      </c>
      <c r="F1363" t="s">
        <v>772</v>
      </c>
    </row>
    <row r="1364" spans="1:6" x14ac:dyDescent="0.25">
      <c r="A1364" t="s">
        <v>1203</v>
      </c>
      <c r="B1364" t="s">
        <v>772</v>
      </c>
      <c r="C1364" t="s">
        <v>1016</v>
      </c>
      <c r="D1364" s="781">
        <v>2</v>
      </c>
      <c r="E1364">
        <v>741020</v>
      </c>
      <c r="F1364" t="s">
        <v>772</v>
      </c>
    </row>
    <row r="1365" spans="1:6" x14ac:dyDescent="0.25">
      <c r="A1365" t="s">
        <v>1203</v>
      </c>
      <c r="B1365" t="s">
        <v>772</v>
      </c>
      <c r="C1365" t="s">
        <v>1016</v>
      </c>
      <c r="D1365" s="781">
        <v>2</v>
      </c>
      <c r="E1365">
        <v>741020</v>
      </c>
      <c r="F1365" t="s">
        <v>772</v>
      </c>
    </row>
    <row r="1366" spans="1:6" x14ac:dyDescent="0.25">
      <c r="A1366" t="s">
        <v>1203</v>
      </c>
      <c r="B1366" t="s">
        <v>772</v>
      </c>
      <c r="C1366" t="s">
        <v>1016</v>
      </c>
      <c r="D1366" s="781">
        <v>3</v>
      </c>
      <c r="E1366">
        <v>741020</v>
      </c>
      <c r="F1366" t="s">
        <v>772</v>
      </c>
    </row>
    <row r="1367" spans="1:6" x14ac:dyDescent="0.25">
      <c r="A1367" t="s">
        <v>1203</v>
      </c>
      <c r="B1367" t="s">
        <v>772</v>
      </c>
      <c r="C1367" t="s">
        <v>1016</v>
      </c>
      <c r="D1367" s="781">
        <v>6</v>
      </c>
      <c r="E1367">
        <v>741020</v>
      </c>
      <c r="F1367" t="s">
        <v>772</v>
      </c>
    </row>
    <row r="1368" spans="1:6" x14ac:dyDescent="0.25">
      <c r="A1368" t="s">
        <v>1203</v>
      </c>
      <c r="B1368" t="s">
        <v>772</v>
      </c>
      <c r="C1368" t="s">
        <v>1016</v>
      </c>
      <c r="D1368" s="781">
        <v>4</v>
      </c>
      <c r="E1368">
        <v>741020</v>
      </c>
      <c r="F1368" t="s">
        <v>772</v>
      </c>
    </row>
    <row r="1369" spans="1:6" x14ac:dyDescent="0.25">
      <c r="A1369" t="s">
        <v>1203</v>
      </c>
      <c r="B1369" t="s">
        <v>772</v>
      </c>
      <c r="C1369" t="s">
        <v>1016</v>
      </c>
      <c r="D1369" s="781">
        <v>2</v>
      </c>
      <c r="E1369">
        <v>741020</v>
      </c>
      <c r="F1369" t="s">
        <v>772</v>
      </c>
    </row>
    <row r="1370" spans="1:6" x14ac:dyDescent="0.25">
      <c r="A1370" t="s">
        <v>1203</v>
      </c>
      <c r="B1370" t="s">
        <v>772</v>
      </c>
      <c r="C1370" t="s">
        <v>1016</v>
      </c>
      <c r="D1370" s="781">
        <v>1</v>
      </c>
      <c r="E1370">
        <v>741020</v>
      </c>
      <c r="F1370" t="s">
        <v>772</v>
      </c>
    </row>
    <row r="1371" spans="1:6" x14ac:dyDescent="0.25">
      <c r="A1371" t="s">
        <v>1203</v>
      </c>
      <c r="B1371" t="s">
        <v>772</v>
      </c>
      <c r="C1371" t="s">
        <v>1016</v>
      </c>
      <c r="D1371" s="781">
        <v>3</v>
      </c>
      <c r="E1371">
        <v>741020</v>
      </c>
      <c r="F1371" t="s">
        <v>772</v>
      </c>
    </row>
    <row r="1372" spans="1:6" x14ac:dyDescent="0.25">
      <c r="A1372" t="s">
        <v>1203</v>
      </c>
      <c r="B1372" t="s">
        <v>772</v>
      </c>
      <c r="C1372" t="s">
        <v>1016</v>
      </c>
      <c r="D1372" s="781">
        <v>3</v>
      </c>
      <c r="E1372">
        <v>741020</v>
      </c>
      <c r="F1372" t="s">
        <v>772</v>
      </c>
    </row>
    <row r="1373" spans="1:6" x14ac:dyDescent="0.25">
      <c r="A1373" t="s">
        <v>1203</v>
      </c>
      <c r="B1373" t="s">
        <v>772</v>
      </c>
      <c r="C1373" t="s">
        <v>1016</v>
      </c>
      <c r="D1373" s="781">
        <v>2</v>
      </c>
      <c r="E1373">
        <v>741020</v>
      </c>
      <c r="F1373" t="s">
        <v>772</v>
      </c>
    </row>
    <row r="1374" spans="1:6" x14ac:dyDescent="0.25">
      <c r="A1374" t="s">
        <v>1203</v>
      </c>
      <c r="B1374" t="s">
        <v>772</v>
      </c>
      <c r="C1374" t="s">
        <v>1016</v>
      </c>
      <c r="D1374" s="781">
        <v>2</v>
      </c>
      <c r="E1374">
        <v>741020</v>
      </c>
      <c r="F1374" t="s">
        <v>772</v>
      </c>
    </row>
    <row r="1375" spans="1:6" x14ac:dyDescent="0.25">
      <c r="A1375" t="s">
        <v>1203</v>
      </c>
      <c r="B1375" t="s">
        <v>772</v>
      </c>
      <c r="C1375" t="s">
        <v>1016</v>
      </c>
      <c r="D1375" s="781">
        <v>2</v>
      </c>
      <c r="E1375">
        <v>741020</v>
      </c>
      <c r="F1375" t="s">
        <v>772</v>
      </c>
    </row>
    <row r="1376" spans="1:6" x14ac:dyDescent="0.25">
      <c r="A1376" t="s">
        <v>1203</v>
      </c>
      <c r="B1376" t="s">
        <v>772</v>
      </c>
      <c r="C1376" t="s">
        <v>1016</v>
      </c>
      <c r="D1376" s="781">
        <v>2</v>
      </c>
      <c r="E1376">
        <v>741020</v>
      </c>
      <c r="F1376" t="s">
        <v>772</v>
      </c>
    </row>
    <row r="1377" spans="1:6" x14ac:dyDescent="0.25">
      <c r="A1377" t="s">
        <v>1203</v>
      </c>
      <c r="B1377" t="s">
        <v>772</v>
      </c>
      <c r="C1377" t="s">
        <v>1016</v>
      </c>
      <c r="D1377" s="781">
        <v>2</v>
      </c>
      <c r="E1377">
        <v>741020</v>
      </c>
      <c r="F1377" t="s">
        <v>772</v>
      </c>
    </row>
    <row r="1378" spans="1:6" x14ac:dyDescent="0.25">
      <c r="A1378" t="s">
        <v>1203</v>
      </c>
      <c r="B1378" t="s">
        <v>772</v>
      </c>
      <c r="C1378" t="s">
        <v>1016</v>
      </c>
      <c r="D1378" s="781">
        <v>1</v>
      </c>
      <c r="E1378">
        <v>741020</v>
      </c>
      <c r="F1378" t="s">
        <v>772</v>
      </c>
    </row>
    <row r="1379" spans="1:6" x14ac:dyDescent="0.25">
      <c r="A1379" t="s">
        <v>1203</v>
      </c>
      <c r="B1379" t="s">
        <v>772</v>
      </c>
      <c r="C1379" t="s">
        <v>1016</v>
      </c>
      <c r="D1379" s="781">
        <v>2</v>
      </c>
      <c r="E1379">
        <v>741020</v>
      </c>
      <c r="F1379" t="s">
        <v>772</v>
      </c>
    </row>
    <row r="1380" spans="1:6" x14ac:dyDescent="0.25">
      <c r="A1380" t="s">
        <v>1203</v>
      </c>
      <c r="B1380" t="s">
        <v>772</v>
      </c>
      <c r="C1380" t="s">
        <v>1016</v>
      </c>
      <c r="D1380" s="781">
        <v>2</v>
      </c>
      <c r="E1380">
        <v>741020</v>
      </c>
      <c r="F1380" t="s">
        <v>772</v>
      </c>
    </row>
    <row r="1381" spans="1:6" x14ac:dyDescent="0.25">
      <c r="A1381" t="s">
        <v>1203</v>
      </c>
      <c r="B1381" t="s">
        <v>772</v>
      </c>
      <c r="C1381" t="s">
        <v>1016</v>
      </c>
      <c r="D1381" s="781">
        <v>3</v>
      </c>
      <c r="E1381">
        <v>741020</v>
      </c>
      <c r="F1381" t="s">
        <v>772</v>
      </c>
    </row>
    <row r="1382" spans="1:6" x14ac:dyDescent="0.25">
      <c r="A1382" t="s">
        <v>1203</v>
      </c>
      <c r="B1382" t="s">
        <v>772</v>
      </c>
      <c r="C1382" t="s">
        <v>1016</v>
      </c>
      <c r="D1382" s="781">
        <v>2</v>
      </c>
      <c r="E1382">
        <v>741020</v>
      </c>
      <c r="F1382" t="s">
        <v>772</v>
      </c>
    </row>
    <row r="1383" spans="1:6" x14ac:dyDescent="0.25">
      <c r="A1383" t="s">
        <v>1203</v>
      </c>
      <c r="B1383" t="s">
        <v>772</v>
      </c>
      <c r="C1383" t="s">
        <v>1016</v>
      </c>
      <c r="D1383" s="781">
        <v>3</v>
      </c>
      <c r="E1383">
        <v>741020</v>
      </c>
      <c r="F1383" t="s">
        <v>772</v>
      </c>
    </row>
    <row r="1384" spans="1:6" x14ac:dyDescent="0.25">
      <c r="A1384" t="s">
        <v>1203</v>
      </c>
      <c r="B1384" t="s">
        <v>772</v>
      </c>
      <c r="C1384" t="s">
        <v>1016</v>
      </c>
      <c r="D1384" s="781">
        <v>2</v>
      </c>
      <c r="E1384">
        <v>741020</v>
      </c>
      <c r="F1384" t="s">
        <v>772</v>
      </c>
    </row>
    <row r="1385" spans="1:6" x14ac:dyDescent="0.25">
      <c r="A1385" t="s">
        <v>1203</v>
      </c>
      <c r="B1385" t="s">
        <v>772</v>
      </c>
      <c r="C1385" t="s">
        <v>1016</v>
      </c>
      <c r="D1385" s="781">
        <v>2</v>
      </c>
      <c r="E1385">
        <v>741020</v>
      </c>
      <c r="F1385" t="s">
        <v>772</v>
      </c>
    </row>
    <row r="1386" spans="1:6" x14ac:dyDescent="0.25">
      <c r="A1386" t="s">
        <v>1203</v>
      </c>
      <c r="B1386" t="s">
        <v>772</v>
      </c>
      <c r="C1386" t="s">
        <v>1016</v>
      </c>
      <c r="D1386" s="781">
        <v>2</v>
      </c>
      <c r="E1386">
        <v>741020</v>
      </c>
      <c r="F1386" t="s">
        <v>772</v>
      </c>
    </row>
    <row r="1387" spans="1:6" x14ac:dyDescent="0.25">
      <c r="A1387" t="s">
        <v>1203</v>
      </c>
      <c r="B1387" t="s">
        <v>772</v>
      </c>
      <c r="C1387" t="s">
        <v>1016</v>
      </c>
      <c r="D1387" s="781">
        <v>2</v>
      </c>
      <c r="E1387">
        <v>741020</v>
      </c>
      <c r="F1387" t="s">
        <v>772</v>
      </c>
    </row>
    <row r="1388" spans="1:6" x14ac:dyDescent="0.25">
      <c r="A1388" t="s">
        <v>1203</v>
      </c>
      <c r="B1388" t="s">
        <v>772</v>
      </c>
      <c r="C1388" t="s">
        <v>1016</v>
      </c>
      <c r="D1388" s="781">
        <v>3</v>
      </c>
      <c r="E1388">
        <v>741020</v>
      </c>
      <c r="F1388" t="s">
        <v>772</v>
      </c>
    </row>
    <row r="1389" spans="1:6" x14ac:dyDescent="0.25">
      <c r="A1389" t="s">
        <v>1203</v>
      </c>
      <c r="B1389" t="s">
        <v>772</v>
      </c>
      <c r="C1389" t="s">
        <v>1016</v>
      </c>
      <c r="D1389" s="781">
        <v>3</v>
      </c>
      <c r="E1389">
        <v>741020</v>
      </c>
      <c r="F1389" t="s">
        <v>772</v>
      </c>
    </row>
    <row r="1390" spans="1:6" x14ac:dyDescent="0.25">
      <c r="A1390" t="s">
        <v>1203</v>
      </c>
      <c r="B1390" t="s">
        <v>772</v>
      </c>
      <c r="C1390" t="s">
        <v>1016</v>
      </c>
      <c r="D1390" s="781">
        <v>3</v>
      </c>
      <c r="E1390">
        <v>741020</v>
      </c>
      <c r="F1390" t="s">
        <v>772</v>
      </c>
    </row>
    <row r="1391" spans="1:6" x14ac:dyDescent="0.25">
      <c r="A1391" t="s">
        <v>1203</v>
      </c>
      <c r="B1391" t="s">
        <v>772</v>
      </c>
      <c r="C1391" t="s">
        <v>1016</v>
      </c>
      <c r="D1391" s="781">
        <v>5</v>
      </c>
      <c r="E1391">
        <v>741020</v>
      </c>
      <c r="F1391" t="s">
        <v>772</v>
      </c>
    </row>
    <row r="1392" spans="1:6" x14ac:dyDescent="0.25">
      <c r="A1392" t="s">
        <v>1203</v>
      </c>
      <c r="B1392" t="s">
        <v>772</v>
      </c>
      <c r="C1392" t="s">
        <v>1016</v>
      </c>
      <c r="D1392" s="781">
        <v>4</v>
      </c>
      <c r="E1392">
        <v>741020</v>
      </c>
      <c r="F1392" t="s">
        <v>772</v>
      </c>
    </row>
    <row r="1393" spans="1:6" x14ac:dyDescent="0.25">
      <c r="A1393" t="s">
        <v>1203</v>
      </c>
      <c r="B1393" t="s">
        <v>772</v>
      </c>
      <c r="C1393" t="s">
        <v>1016</v>
      </c>
      <c r="D1393" s="781">
        <v>4</v>
      </c>
      <c r="E1393">
        <v>741020</v>
      </c>
      <c r="F1393" t="s">
        <v>772</v>
      </c>
    </row>
    <row r="1394" spans="1:6" x14ac:dyDescent="0.25">
      <c r="A1394" t="s">
        <v>1203</v>
      </c>
      <c r="B1394" t="s">
        <v>772</v>
      </c>
      <c r="C1394" t="s">
        <v>1016</v>
      </c>
      <c r="D1394" s="781">
        <v>2</v>
      </c>
      <c r="E1394">
        <v>741020</v>
      </c>
      <c r="F1394" t="s">
        <v>772</v>
      </c>
    </row>
    <row r="1395" spans="1:6" x14ac:dyDescent="0.25">
      <c r="A1395" t="s">
        <v>1203</v>
      </c>
      <c r="B1395" t="s">
        <v>772</v>
      </c>
      <c r="C1395" t="s">
        <v>1016</v>
      </c>
      <c r="D1395" s="781">
        <v>2</v>
      </c>
      <c r="E1395">
        <v>741020</v>
      </c>
      <c r="F1395" t="s">
        <v>772</v>
      </c>
    </row>
    <row r="1396" spans="1:6" x14ac:dyDescent="0.25">
      <c r="A1396" t="s">
        <v>1203</v>
      </c>
      <c r="B1396" t="s">
        <v>772</v>
      </c>
      <c r="C1396" t="s">
        <v>1016</v>
      </c>
      <c r="D1396" s="781">
        <v>3</v>
      </c>
      <c r="E1396">
        <v>741020</v>
      </c>
      <c r="F1396" t="s">
        <v>772</v>
      </c>
    </row>
    <row r="1397" spans="1:6" x14ac:dyDescent="0.25">
      <c r="A1397" t="s">
        <v>1203</v>
      </c>
      <c r="B1397" t="s">
        <v>772</v>
      </c>
      <c r="C1397" t="s">
        <v>1016</v>
      </c>
      <c r="D1397" s="781">
        <v>2</v>
      </c>
      <c r="E1397">
        <v>741020</v>
      </c>
      <c r="F1397" t="s">
        <v>772</v>
      </c>
    </row>
    <row r="1398" spans="1:6" x14ac:dyDescent="0.25">
      <c r="A1398" t="s">
        <v>1203</v>
      </c>
      <c r="B1398" t="s">
        <v>772</v>
      </c>
      <c r="C1398" t="s">
        <v>1016</v>
      </c>
      <c r="D1398" s="781">
        <v>1</v>
      </c>
      <c r="E1398">
        <v>741020</v>
      </c>
      <c r="F1398" t="s">
        <v>772</v>
      </c>
    </row>
    <row r="1399" spans="1:6" x14ac:dyDescent="0.25">
      <c r="A1399" t="s">
        <v>1203</v>
      </c>
      <c r="B1399" t="s">
        <v>772</v>
      </c>
      <c r="C1399" t="s">
        <v>1016</v>
      </c>
      <c r="D1399" s="781">
        <v>2</v>
      </c>
      <c r="E1399">
        <v>741020</v>
      </c>
      <c r="F1399" t="s">
        <v>772</v>
      </c>
    </row>
    <row r="1400" spans="1:6" x14ac:dyDescent="0.25">
      <c r="A1400" t="s">
        <v>1203</v>
      </c>
      <c r="B1400" t="s">
        <v>772</v>
      </c>
      <c r="C1400" t="s">
        <v>1016</v>
      </c>
      <c r="D1400" s="781">
        <v>2</v>
      </c>
      <c r="E1400">
        <v>741020</v>
      </c>
      <c r="F1400" t="s">
        <v>772</v>
      </c>
    </row>
    <row r="1401" spans="1:6" x14ac:dyDescent="0.25">
      <c r="A1401" t="s">
        <v>1203</v>
      </c>
      <c r="B1401" t="s">
        <v>772</v>
      </c>
      <c r="C1401" t="s">
        <v>1016</v>
      </c>
      <c r="D1401" s="781">
        <v>4</v>
      </c>
      <c r="E1401">
        <v>741020</v>
      </c>
      <c r="F1401" t="s">
        <v>772</v>
      </c>
    </row>
    <row r="1402" spans="1:6" x14ac:dyDescent="0.25">
      <c r="A1402" t="s">
        <v>1203</v>
      </c>
      <c r="B1402" t="s">
        <v>772</v>
      </c>
      <c r="C1402" t="s">
        <v>1016</v>
      </c>
      <c r="D1402" s="781">
        <v>3</v>
      </c>
      <c r="E1402">
        <v>741020</v>
      </c>
      <c r="F1402" t="s">
        <v>772</v>
      </c>
    </row>
    <row r="1403" spans="1:6" x14ac:dyDescent="0.25">
      <c r="A1403" t="s">
        <v>1203</v>
      </c>
      <c r="B1403" t="s">
        <v>772</v>
      </c>
      <c r="C1403" t="s">
        <v>1016</v>
      </c>
      <c r="D1403" s="781">
        <v>2</v>
      </c>
      <c r="E1403">
        <v>741020</v>
      </c>
      <c r="F1403" t="s">
        <v>772</v>
      </c>
    </row>
    <row r="1404" spans="1:6" x14ac:dyDescent="0.25">
      <c r="A1404" t="s">
        <v>1203</v>
      </c>
      <c r="B1404" t="s">
        <v>772</v>
      </c>
      <c r="C1404" t="s">
        <v>1016</v>
      </c>
      <c r="D1404" s="781">
        <v>2</v>
      </c>
      <c r="E1404">
        <v>741020</v>
      </c>
      <c r="F1404" t="s">
        <v>772</v>
      </c>
    </row>
    <row r="1405" spans="1:6" x14ac:dyDescent="0.25">
      <c r="A1405" t="s">
        <v>1203</v>
      </c>
      <c r="B1405" t="s">
        <v>772</v>
      </c>
      <c r="C1405" t="s">
        <v>1016</v>
      </c>
      <c r="D1405" s="781">
        <v>2</v>
      </c>
      <c r="E1405">
        <v>741020</v>
      </c>
      <c r="F1405" t="s">
        <v>772</v>
      </c>
    </row>
    <row r="1406" spans="1:6" x14ac:dyDescent="0.25">
      <c r="A1406" t="s">
        <v>1203</v>
      </c>
      <c r="B1406" t="s">
        <v>772</v>
      </c>
      <c r="C1406" t="s">
        <v>1016</v>
      </c>
      <c r="D1406" s="781">
        <v>2</v>
      </c>
      <c r="E1406">
        <v>741020</v>
      </c>
      <c r="F1406" t="s">
        <v>772</v>
      </c>
    </row>
    <row r="1407" spans="1:6" x14ac:dyDescent="0.25">
      <c r="A1407" t="s">
        <v>1203</v>
      </c>
      <c r="B1407" t="s">
        <v>772</v>
      </c>
      <c r="C1407" t="s">
        <v>1016</v>
      </c>
      <c r="D1407" s="781">
        <v>3</v>
      </c>
      <c r="E1407">
        <v>741020</v>
      </c>
      <c r="F1407" t="s">
        <v>772</v>
      </c>
    </row>
    <row r="1408" spans="1:6" x14ac:dyDescent="0.25">
      <c r="A1408" t="s">
        <v>1203</v>
      </c>
      <c r="B1408" t="s">
        <v>772</v>
      </c>
      <c r="C1408" t="s">
        <v>1016</v>
      </c>
      <c r="D1408" s="781">
        <v>2</v>
      </c>
      <c r="E1408">
        <v>741020</v>
      </c>
      <c r="F1408" t="s">
        <v>772</v>
      </c>
    </row>
    <row r="1409" spans="1:6" x14ac:dyDescent="0.25">
      <c r="A1409" t="s">
        <v>1203</v>
      </c>
      <c r="B1409" t="s">
        <v>772</v>
      </c>
      <c r="C1409" t="s">
        <v>1016</v>
      </c>
      <c r="D1409" s="781">
        <v>2</v>
      </c>
      <c r="E1409">
        <v>741020</v>
      </c>
      <c r="F1409" t="s">
        <v>772</v>
      </c>
    </row>
    <row r="1410" spans="1:6" x14ac:dyDescent="0.25">
      <c r="A1410" t="s">
        <v>1203</v>
      </c>
      <c r="B1410" t="s">
        <v>772</v>
      </c>
      <c r="C1410" t="s">
        <v>1016</v>
      </c>
      <c r="D1410" s="781">
        <v>1</v>
      </c>
      <c r="E1410">
        <v>741020</v>
      </c>
      <c r="F1410" t="s">
        <v>772</v>
      </c>
    </row>
    <row r="1411" spans="1:6" x14ac:dyDescent="0.25">
      <c r="A1411" t="s">
        <v>1203</v>
      </c>
      <c r="B1411" t="s">
        <v>772</v>
      </c>
      <c r="C1411" t="s">
        <v>1016</v>
      </c>
      <c r="D1411" s="781">
        <v>3</v>
      </c>
      <c r="E1411">
        <v>741020</v>
      </c>
      <c r="F1411" t="s">
        <v>772</v>
      </c>
    </row>
    <row r="1412" spans="1:6" x14ac:dyDescent="0.25">
      <c r="A1412" t="s">
        <v>1203</v>
      </c>
      <c r="B1412" t="s">
        <v>772</v>
      </c>
      <c r="C1412" t="s">
        <v>1016</v>
      </c>
      <c r="D1412" s="781">
        <v>2</v>
      </c>
      <c r="E1412">
        <v>741020</v>
      </c>
      <c r="F1412" t="s">
        <v>772</v>
      </c>
    </row>
    <row r="1413" spans="1:6" x14ac:dyDescent="0.25">
      <c r="A1413" t="s">
        <v>1203</v>
      </c>
      <c r="B1413" t="s">
        <v>772</v>
      </c>
      <c r="C1413" t="s">
        <v>1016</v>
      </c>
      <c r="D1413" s="781">
        <v>2</v>
      </c>
      <c r="E1413">
        <v>741020</v>
      </c>
      <c r="F1413" t="s">
        <v>772</v>
      </c>
    </row>
    <row r="1414" spans="1:6" x14ac:dyDescent="0.25">
      <c r="A1414" t="s">
        <v>1203</v>
      </c>
      <c r="B1414" t="s">
        <v>772</v>
      </c>
      <c r="C1414" t="s">
        <v>1016</v>
      </c>
      <c r="D1414" s="781">
        <v>-2</v>
      </c>
      <c r="E1414">
        <v>741020</v>
      </c>
      <c r="F1414" t="s">
        <v>772</v>
      </c>
    </row>
    <row r="1415" spans="1:6" x14ac:dyDescent="0.25">
      <c r="A1415" t="s">
        <v>1203</v>
      </c>
      <c r="B1415" t="s">
        <v>772</v>
      </c>
      <c r="C1415" t="s">
        <v>1016</v>
      </c>
      <c r="D1415" s="781">
        <v>2</v>
      </c>
      <c r="E1415">
        <v>741020</v>
      </c>
      <c r="F1415" t="s">
        <v>772</v>
      </c>
    </row>
    <row r="1416" spans="1:6" x14ac:dyDescent="0.25">
      <c r="A1416" t="s">
        <v>1203</v>
      </c>
      <c r="B1416" t="s">
        <v>772</v>
      </c>
      <c r="C1416" t="s">
        <v>1016</v>
      </c>
      <c r="D1416" s="781">
        <v>2</v>
      </c>
      <c r="E1416">
        <v>741020</v>
      </c>
      <c r="F1416" t="s">
        <v>772</v>
      </c>
    </row>
    <row r="1417" spans="1:6" x14ac:dyDescent="0.25">
      <c r="A1417" t="s">
        <v>1203</v>
      </c>
      <c r="B1417" t="s">
        <v>772</v>
      </c>
      <c r="C1417" t="s">
        <v>1016</v>
      </c>
      <c r="D1417" s="781">
        <v>3</v>
      </c>
      <c r="E1417">
        <v>741020</v>
      </c>
      <c r="F1417" t="s">
        <v>772</v>
      </c>
    </row>
    <row r="1418" spans="1:6" x14ac:dyDescent="0.25">
      <c r="A1418" t="s">
        <v>1203</v>
      </c>
      <c r="B1418" t="s">
        <v>772</v>
      </c>
      <c r="C1418" t="s">
        <v>1016</v>
      </c>
      <c r="D1418" s="781">
        <v>1</v>
      </c>
      <c r="E1418">
        <v>741020</v>
      </c>
      <c r="F1418" t="s">
        <v>772</v>
      </c>
    </row>
    <row r="1419" spans="1:6" x14ac:dyDescent="0.25">
      <c r="A1419" t="s">
        <v>1203</v>
      </c>
      <c r="B1419" t="s">
        <v>772</v>
      </c>
      <c r="C1419" t="s">
        <v>1016</v>
      </c>
      <c r="D1419" s="781">
        <v>2</v>
      </c>
      <c r="E1419">
        <v>741020</v>
      </c>
      <c r="F1419" t="s">
        <v>772</v>
      </c>
    </row>
    <row r="1420" spans="1:6" x14ac:dyDescent="0.25">
      <c r="A1420" t="s">
        <v>1203</v>
      </c>
      <c r="B1420" t="s">
        <v>772</v>
      </c>
      <c r="C1420" t="s">
        <v>1016</v>
      </c>
      <c r="D1420" s="781">
        <v>2</v>
      </c>
      <c r="E1420">
        <v>741020</v>
      </c>
      <c r="F1420" t="s">
        <v>772</v>
      </c>
    </row>
    <row r="1421" spans="1:6" x14ac:dyDescent="0.25">
      <c r="A1421" t="s">
        <v>1203</v>
      </c>
      <c r="B1421" t="s">
        <v>772</v>
      </c>
      <c r="C1421" t="s">
        <v>1016</v>
      </c>
      <c r="D1421" s="781">
        <v>2</v>
      </c>
      <c r="E1421">
        <v>741020</v>
      </c>
      <c r="F1421" t="s">
        <v>772</v>
      </c>
    </row>
    <row r="1422" spans="1:6" x14ac:dyDescent="0.25">
      <c r="A1422" t="s">
        <v>1203</v>
      </c>
      <c r="B1422" t="s">
        <v>772</v>
      </c>
      <c r="C1422" t="s">
        <v>1016</v>
      </c>
      <c r="D1422" s="781">
        <v>2</v>
      </c>
      <c r="E1422">
        <v>741020</v>
      </c>
      <c r="F1422" t="s">
        <v>772</v>
      </c>
    </row>
    <row r="1423" spans="1:6" x14ac:dyDescent="0.25">
      <c r="A1423" t="s">
        <v>1203</v>
      </c>
      <c r="B1423" t="s">
        <v>772</v>
      </c>
      <c r="C1423" t="s">
        <v>1016</v>
      </c>
      <c r="D1423" s="781">
        <v>2</v>
      </c>
      <c r="E1423">
        <v>741020</v>
      </c>
      <c r="F1423" t="s">
        <v>772</v>
      </c>
    </row>
    <row r="1424" spans="1:6" x14ac:dyDescent="0.25">
      <c r="A1424" t="s">
        <v>1203</v>
      </c>
      <c r="B1424" t="s">
        <v>772</v>
      </c>
      <c r="C1424" t="s">
        <v>1016</v>
      </c>
      <c r="D1424" s="781">
        <v>2</v>
      </c>
      <c r="E1424">
        <v>741020</v>
      </c>
      <c r="F1424" t="s">
        <v>772</v>
      </c>
    </row>
    <row r="1425" spans="1:6" x14ac:dyDescent="0.25">
      <c r="A1425" t="s">
        <v>1203</v>
      </c>
      <c r="B1425" t="s">
        <v>772</v>
      </c>
      <c r="C1425" t="s">
        <v>1016</v>
      </c>
      <c r="D1425" s="781">
        <v>2</v>
      </c>
      <c r="E1425">
        <v>741020</v>
      </c>
      <c r="F1425" t="s">
        <v>772</v>
      </c>
    </row>
    <row r="1426" spans="1:6" x14ac:dyDescent="0.25">
      <c r="A1426" t="s">
        <v>1203</v>
      </c>
      <c r="B1426" t="s">
        <v>772</v>
      </c>
      <c r="C1426" t="s">
        <v>1016</v>
      </c>
      <c r="D1426" s="781">
        <v>2</v>
      </c>
      <c r="E1426">
        <v>741020</v>
      </c>
      <c r="F1426" t="s">
        <v>772</v>
      </c>
    </row>
    <row r="1427" spans="1:6" x14ac:dyDescent="0.25">
      <c r="A1427" t="s">
        <v>1203</v>
      </c>
      <c r="B1427" t="s">
        <v>772</v>
      </c>
      <c r="C1427" t="s">
        <v>1016</v>
      </c>
      <c r="D1427" s="781">
        <v>4</v>
      </c>
      <c r="E1427">
        <v>741020</v>
      </c>
      <c r="F1427" t="s">
        <v>772</v>
      </c>
    </row>
    <row r="1428" spans="1:6" x14ac:dyDescent="0.25">
      <c r="A1428" t="s">
        <v>1203</v>
      </c>
      <c r="B1428" t="s">
        <v>772</v>
      </c>
      <c r="C1428" t="s">
        <v>1016</v>
      </c>
      <c r="D1428" s="781">
        <v>4</v>
      </c>
      <c r="E1428">
        <v>741020</v>
      </c>
      <c r="F1428" t="s">
        <v>772</v>
      </c>
    </row>
    <row r="1429" spans="1:6" x14ac:dyDescent="0.25">
      <c r="A1429" t="s">
        <v>1203</v>
      </c>
      <c r="B1429" t="s">
        <v>772</v>
      </c>
      <c r="C1429" t="s">
        <v>1016</v>
      </c>
      <c r="D1429" s="781">
        <v>4</v>
      </c>
      <c r="E1429">
        <v>741020</v>
      </c>
      <c r="F1429" t="s">
        <v>772</v>
      </c>
    </row>
    <row r="1430" spans="1:6" x14ac:dyDescent="0.25">
      <c r="A1430" t="s">
        <v>1203</v>
      </c>
      <c r="B1430" t="s">
        <v>772</v>
      </c>
      <c r="C1430" t="s">
        <v>1016</v>
      </c>
      <c r="D1430" s="781">
        <v>3</v>
      </c>
      <c r="E1430">
        <v>741020</v>
      </c>
      <c r="F1430" t="s">
        <v>772</v>
      </c>
    </row>
    <row r="1431" spans="1:6" x14ac:dyDescent="0.25">
      <c r="A1431" t="s">
        <v>1203</v>
      </c>
      <c r="B1431" t="s">
        <v>772</v>
      </c>
      <c r="C1431" t="s">
        <v>1016</v>
      </c>
      <c r="D1431" s="781">
        <v>3</v>
      </c>
      <c r="E1431">
        <v>741020</v>
      </c>
      <c r="F1431" t="s">
        <v>772</v>
      </c>
    </row>
    <row r="1432" spans="1:6" x14ac:dyDescent="0.25">
      <c r="A1432" t="s">
        <v>1203</v>
      </c>
      <c r="B1432" t="s">
        <v>772</v>
      </c>
      <c r="C1432" t="s">
        <v>1016</v>
      </c>
      <c r="D1432" s="781">
        <v>2</v>
      </c>
      <c r="E1432">
        <v>741020</v>
      </c>
      <c r="F1432" t="s">
        <v>772</v>
      </c>
    </row>
    <row r="1433" spans="1:6" x14ac:dyDescent="0.25">
      <c r="A1433" t="s">
        <v>1203</v>
      </c>
      <c r="B1433" t="s">
        <v>772</v>
      </c>
      <c r="C1433" t="s">
        <v>1016</v>
      </c>
      <c r="D1433" s="781">
        <v>1</v>
      </c>
      <c r="E1433">
        <v>741020</v>
      </c>
      <c r="F1433" t="s">
        <v>772</v>
      </c>
    </row>
    <row r="1434" spans="1:6" x14ac:dyDescent="0.25">
      <c r="A1434" t="s">
        <v>1203</v>
      </c>
      <c r="B1434" t="s">
        <v>772</v>
      </c>
      <c r="C1434" t="s">
        <v>1016</v>
      </c>
      <c r="D1434" s="781">
        <v>1</v>
      </c>
      <c r="E1434">
        <v>741020</v>
      </c>
      <c r="F1434" t="s">
        <v>772</v>
      </c>
    </row>
    <row r="1435" spans="1:6" x14ac:dyDescent="0.25">
      <c r="A1435" t="s">
        <v>1203</v>
      </c>
      <c r="B1435" t="s">
        <v>772</v>
      </c>
      <c r="C1435" t="s">
        <v>1016</v>
      </c>
      <c r="D1435" s="781">
        <v>1</v>
      </c>
      <c r="E1435">
        <v>741020</v>
      </c>
      <c r="F1435" t="s">
        <v>772</v>
      </c>
    </row>
    <row r="1436" spans="1:6" x14ac:dyDescent="0.25">
      <c r="A1436" t="s">
        <v>1203</v>
      </c>
      <c r="B1436" t="s">
        <v>772</v>
      </c>
      <c r="C1436" t="s">
        <v>1016</v>
      </c>
      <c r="D1436" s="781">
        <v>1</v>
      </c>
      <c r="E1436">
        <v>741020</v>
      </c>
      <c r="F1436" t="s">
        <v>772</v>
      </c>
    </row>
    <row r="1437" spans="1:6" x14ac:dyDescent="0.25">
      <c r="A1437" t="s">
        <v>1203</v>
      </c>
      <c r="B1437" t="s">
        <v>772</v>
      </c>
      <c r="C1437" t="s">
        <v>1016</v>
      </c>
      <c r="D1437" s="781">
        <v>2</v>
      </c>
      <c r="E1437">
        <v>741020</v>
      </c>
      <c r="F1437" t="s">
        <v>772</v>
      </c>
    </row>
    <row r="1438" spans="1:6" x14ac:dyDescent="0.25">
      <c r="A1438" t="s">
        <v>1203</v>
      </c>
      <c r="B1438" t="s">
        <v>772</v>
      </c>
      <c r="C1438" t="s">
        <v>1016</v>
      </c>
      <c r="D1438" s="781">
        <v>1</v>
      </c>
      <c r="E1438">
        <v>741020</v>
      </c>
      <c r="F1438" t="s">
        <v>772</v>
      </c>
    </row>
    <row r="1439" spans="1:6" x14ac:dyDescent="0.25">
      <c r="A1439" t="s">
        <v>1203</v>
      </c>
      <c r="B1439" t="s">
        <v>772</v>
      </c>
      <c r="C1439" t="s">
        <v>1016</v>
      </c>
      <c r="D1439" s="781">
        <v>1</v>
      </c>
      <c r="E1439">
        <v>741020</v>
      </c>
      <c r="F1439" t="s">
        <v>772</v>
      </c>
    </row>
    <row r="1440" spans="1:6" x14ac:dyDescent="0.25">
      <c r="A1440" t="s">
        <v>1203</v>
      </c>
      <c r="B1440" t="s">
        <v>772</v>
      </c>
      <c r="C1440" t="s">
        <v>1016</v>
      </c>
      <c r="D1440" s="781">
        <v>2</v>
      </c>
      <c r="E1440">
        <v>741020</v>
      </c>
      <c r="F1440" t="s">
        <v>772</v>
      </c>
    </row>
    <row r="1441" spans="1:6" x14ac:dyDescent="0.25">
      <c r="A1441" t="s">
        <v>1203</v>
      </c>
      <c r="B1441" t="s">
        <v>772</v>
      </c>
      <c r="C1441" t="s">
        <v>1016</v>
      </c>
      <c r="D1441" s="781">
        <v>1</v>
      </c>
      <c r="E1441">
        <v>741020</v>
      </c>
      <c r="F1441" t="s">
        <v>772</v>
      </c>
    </row>
    <row r="1442" spans="1:6" x14ac:dyDescent="0.25">
      <c r="A1442" t="s">
        <v>1203</v>
      </c>
      <c r="B1442" t="s">
        <v>772</v>
      </c>
      <c r="C1442" t="s">
        <v>1016</v>
      </c>
      <c r="D1442" s="781">
        <v>4</v>
      </c>
      <c r="E1442">
        <v>741020</v>
      </c>
      <c r="F1442" t="s">
        <v>772</v>
      </c>
    </row>
    <row r="1443" spans="1:6" x14ac:dyDescent="0.25">
      <c r="A1443" t="s">
        <v>1203</v>
      </c>
      <c r="B1443" t="s">
        <v>772</v>
      </c>
      <c r="C1443" t="s">
        <v>1016</v>
      </c>
      <c r="D1443" s="781">
        <v>1</v>
      </c>
      <c r="E1443">
        <v>741020</v>
      </c>
      <c r="F1443" t="s">
        <v>772</v>
      </c>
    </row>
    <row r="1444" spans="1:6" x14ac:dyDescent="0.25">
      <c r="A1444" t="s">
        <v>1203</v>
      </c>
      <c r="B1444" t="s">
        <v>772</v>
      </c>
      <c r="C1444" t="s">
        <v>1016</v>
      </c>
      <c r="D1444" s="781">
        <v>3</v>
      </c>
      <c r="E1444">
        <v>741020</v>
      </c>
      <c r="F1444" t="s">
        <v>772</v>
      </c>
    </row>
    <row r="1445" spans="1:6" x14ac:dyDescent="0.25">
      <c r="A1445" t="s">
        <v>1203</v>
      </c>
      <c r="B1445" t="s">
        <v>772</v>
      </c>
      <c r="C1445" t="s">
        <v>1016</v>
      </c>
      <c r="D1445" s="781">
        <v>2</v>
      </c>
      <c r="E1445">
        <v>741020</v>
      </c>
      <c r="F1445" t="s">
        <v>772</v>
      </c>
    </row>
    <row r="1446" spans="1:6" x14ac:dyDescent="0.25">
      <c r="A1446" t="s">
        <v>1203</v>
      </c>
      <c r="B1446" t="s">
        <v>772</v>
      </c>
      <c r="C1446" t="s">
        <v>1016</v>
      </c>
      <c r="D1446" s="781">
        <v>4</v>
      </c>
      <c r="E1446">
        <v>741020</v>
      </c>
      <c r="F1446" t="s">
        <v>772</v>
      </c>
    </row>
    <row r="1447" spans="1:6" x14ac:dyDescent="0.25">
      <c r="A1447" t="s">
        <v>1203</v>
      </c>
      <c r="B1447" t="s">
        <v>772</v>
      </c>
      <c r="C1447" t="s">
        <v>1016</v>
      </c>
      <c r="D1447" s="781">
        <v>1</v>
      </c>
      <c r="E1447">
        <v>741020</v>
      </c>
      <c r="F1447" t="s">
        <v>772</v>
      </c>
    </row>
    <row r="1448" spans="1:6" x14ac:dyDescent="0.25">
      <c r="A1448" t="s">
        <v>1203</v>
      </c>
      <c r="B1448" t="s">
        <v>772</v>
      </c>
      <c r="C1448" t="s">
        <v>1016</v>
      </c>
      <c r="D1448" s="781">
        <v>2</v>
      </c>
      <c r="E1448">
        <v>741020</v>
      </c>
      <c r="F1448" t="s">
        <v>772</v>
      </c>
    </row>
    <row r="1449" spans="1:6" x14ac:dyDescent="0.25">
      <c r="A1449" t="s">
        <v>1203</v>
      </c>
      <c r="B1449" t="s">
        <v>772</v>
      </c>
      <c r="C1449" t="s">
        <v>1016</v>
      </c>
      <c r="D1449" s="781">
        <v>2</v>
      </c>
      <c r="E1449">
        <v>741020</v>
      </c>
      <c r="F1449" t="s">
        <v>772</v>
      </c>
    </row>
    <row r="1450" spans="1:6" x14ac:dyDescent="0.25">
      <c r="A1450" t="s">
        <v>1203</v>
      </c>
      <c r="B1450" t="s">
        <v>772</v>
      </c>
      <c r="C1450" t="s">
        <v>1016</v>
      </c>
      <c r="D1450" s="781">
        <v>2</v>
      </c>
      <c r="E1450">
        <v>741020</v>
      </c>
      <c r="F1450" t="s">
        <v>772</v>
      </c>
    </row>
    <row r="1451" spans="1:6" x14ac:dyDescent="0.25">
      <c r="A1451" t="s">
        <v>1203</v>
      </c>
      <c r="B1451" t="s">
        <v>772</v>
      </c>
      <c r="C1451" t="s">
        <v>1016</v>
      </c>
      <c r="D1451" s="781">
        <v>2</v>
      </c>
      <c r="E1451">
        <v>741020</v>
      </c>
      <c r="F1451" t="s">
        <v>772</v>
      </c>
    </row>
    <row r="1452" spans="1:6" x14ac:dyDescent="0.25">
      <c r="A1452" t="s">
        <v>1203</v>
      </c>
      <c r="B1452" t="s">
        <v>772</v>
      </c>
      <c r="C1452" t="s">
        <v>1016</v>
      </c>
      <c r="D1452" s="781">
        <v>1</v>
      </c>
      <c r="E1452">
        <v>741020</v>
      </c>
      <c r="F1452" t="s">
        <v>772</v>
      </c>
    </row>
    <row r="1453" spans="1:6" x14ac:dyDescent="0.25">
      <c r="A1453" t="s">
        <v>1203</v>
      </c>
      <c r="B1453" t="s">
        <v>772</v>
      </c>
      <c r="C1453" t="s">
        <v>1016</v>
      </c>
      <c r="D1453" s="781">
        <v>2</v>
      </c>
      <c r="E1453">
        <v>741020</v>
      </c>
      <c r="F1453" t="s">
        <v>772</v>
      </c>
    </row>
    <row r="1454" spans="1:6" x14ac:dyDescent="0.25">
      <c r="A1454" t="s">
        <v>1203</v>
      </c>
      <c r="B1454" t="s">
        <v>772</v>
      </c>
      <c r="C1454" t="s">
        <v>1016</v>
      </c>
      <c r="D1454" s="781">
        <v>3</v>
      </c>
      <c r="E1454">
        <v>741020</v>
      </c>
      <c r="F1454" t="s">
        <v>772</v>
      </c>
    </row>
    <row r="1455" spans="1:6" x14ac:dyDescent="0.25">
      <c r="A1455" t="s">
        <v>1203</v>
      </c>
      <c r="B1455" t="s">
        <v>772</v>
      </c>
      <c r="C1455" t="s">
        <v>1016</v>
      </c>
      <c r="D1455" s="781">
        <v>4</v>
      </c>
      <c r="E1455">
        <v>741020</v>
      </c>
      <c r="F1455" t="s">
        <v>772</v>
      </c>
    </row>
    <row r="1456" spans="1:6" x14ac:dyDescent="0.25">
      <c r="A1456" t="s">
        <v>1203</v>
      </c>
      <c r="B1456" t="s">
        <v>772</v>
      </c>
      <c r="C1456" t="s">
        <v>1016</v>
      </c>
      <c r="D1456" s="781">
        <v>2</v>
      </c>
      <c r="E1456">
        <v>741020</v>
      </c>
      <c r="F1456" t="s">
        <v>772</v>
      </c>
    </row>
    <row r="1457" spans="1:6" x14ac:dyDescent="0.25">
      <c r="A1457" t="s">
        <v>1203</v>
      </c>
      <c r="B1457" t="s">
        <v>772</v>
      </c>
      <c r="C1457" t="s">
        <v>1016</v>
      </c>
      <c r="D1457" s="781">
        <v>2</v>
      </c>
      <c r="E1457">
        <v>741020</v>
      </c>
      <c r="F1457" t="s">
        <v>772</v>
      </c>
    </row>
    <row r="1458" spans="1:6" x14ac:dyDescent="0.25">
      <c r="A1458" t="s">
        <v>1203</v>
      </c>
      <c r="B1458" t="s">
        <v>772</v>
      </c>
      <c r="C1458" t="s">
        <v>1016</v>
      </c>
      <c r="D1458" s="781">
        <v>2</v>
      </c>
      <c r="E1458">
        <v>741020</v>
      </c>
      <c r="F1458" t="s">
        <v>772</v>
      </c>
    </row>
    <row r="1459" spans="1:6" x14ac:dyDescent="0.25">
      <c r="A1459" t="s">
        <v>1203</v>
      </c>
      <c r="B1459" t="s">
        <v>772</v>
      </c>
      <c r="C1459" t="s">
        <v>1016</v>
      </c>
      <c r="D1459" s="781">
        <v>2</v>
      </c>
      <c r="E1459">
        <v>741020</v>
      </c>
      <c r="F1459" t="s">
        <v>772</v>
      </c>
    </row>
    <row r="1460" spans="1:6" x14ac:dyDescent="0.25">
      <c r="A1460" t="s">
        <v>1203</v>
      </c>
      <c r="B1460" t="s">
        <v>772</v>
      </c>
      <c r="C1460" t="s">
        <v>1016</v>
      </c>
      <c r="D1460" s="781">
        <v>1</v>
      </c>
      <c r="E1460">
        <v>741020</v>
      </c>
      <c r="F1460" t="s">
        <v>772</v>
      </c>
    </row>
    <row r="1461" spans="1:6" x14ac:dyDescent="0.25">
      <c r="A1461" t="s">
        <v>1203</v>
      </c>
      <c r="B1461" t="s">
        <v>772</v>
      </c>
      <c r="C1461" t="s">
        <v>1016</v>
      </c>
      <c r="D1461" s="781">
        <v>3</v>
      </c>
      <c r="E1461">
        <v>741020</v>
      </c>
      <c r="F1461" t="s">
        <v>772</v>
      </c>
    </row>
    <row r="1462" spans="1:6" x14ac:dyDescent="0.25">
      <c r="A1462" t="s">
        <v>1203</v>
      </c>
      <c r="B1462" t="s">
        <v>772</v>
      </c>
      <c r="C1462" t="s">
        <v>1016</v>
      </c>
      <c r="D1462" s="781">
        <v>1</v>
      </c>
      <c r="E1462">
        <v>741020</v>
      </c>
      <c r="F1462" t="s">
        <v>772</v>
      </c>
    </row>
    <row r="1463" spans="1:6" x14ac:dyDescent="0.25">
      <c r="A1463" t="s">
        <v>1203</v>
      </c>
      <c r="B1463" t="s">
        <v>772</v>
      </c>
      <c r="C1463" t="s">
        <v>1016</v>
      </c>
      <c r="D1463" s="781">
        <v>2</v>
      </c>
      <c r="E1463">
        <v>741020</v>
      </c>
      <c r="F1463" t="s">
        <v>772</v>
      </c>
    </row>
    <row r="1464" spans="1:6" x14ac:dyDescent="0.25">
      <c r="A1464" t="s">
        <v>1203</v>
      </c>
      <c r="B1464" t="s">
        <v>772</v>
      </c>
      <c r="C1464" t="s">
        <v>1016</v>
      </c>
      <c r="D1464" s="781">
        <v>3</v>
      </c>
      <c r="E1464">
        <v>741020</v>
      </c>
      <c r="F1464" t="s">
        <v>772</v>
      </c>
    </row>
    <row r="1465" spans="1:6" x14ac:dyDescent="0.25">
      <c r="A1465" t="s">
        <v>1203</v>
      </c>
      <c r="B1465" t="s">
        <v>772</v>
      </c>
      <c r="C1465" t="s">
        <v>1016</v>
      </c>
      <c r="D1465" s="781">
        <v>3</v>
      </c>
      <c r="E1465">
        <v>741020</v>
      </c>
      <c r="F1465" t="s">
        <v>772</v>
      </c>
    </row>
    <row r="1466" spans="1:6" x14ac:dyDescent="0.25">
      <c r="A1466" t="s">
        <v>1203</v>
      </c>
      <c r="B1466" t="s">
        <v>772</v>
      </c>
      <c r="C1466" t="s">
        <v>1016</v>
      </c>
      <c r="D1466" s="781">
        <v>3</v>
      </c>
      <c r="E1466">
        <v>741020</v>
      </c>
      <c r="F1466" t="s">
        <v>772</v>
      </c>
    </row>
    <row r="1467" spans="1:6" x14ac:dyDescent="0.25">
      <c r="A1467" t="s">
        <v>1203</v>
      </c>
      <c r="B1467" t="s">
        <v>772</v>
      </c>
      <c r="C1467" t="s">
        <v>1016</v>
      </c>
      <c r="D1467" s="781">
        <v>2</v>
      </c>
      <c r="E1467">
        <v>741020</v>
      </c>
      <c r="F1467" t="s">
        <v>772</v>
      </c>
    </row>
    <row r="1468" spans="1:6" x14ac:dyDescent="0.25">
      <c r="A1468" t="s">
        <v>1203</v>
      </c>
      <c r="B1468" t="s">
        <v>772</v>
      </c>
      <c r="C1468" t="s">
        <v>1016</v>
      </c>
      <c r="D1468" s="781">
        <v>3</v>
      </c>
      <c r="E1468">
        <v>741020</v>
      </c>
      <c r="F1468" t="s">
        <v>772</v>
      </c>
    </row>
    <row r="1469" spans="1:6" x14ac:dyDescent="0.25">
      <c r="A1469" t="s">
        <v>1203</v>
      </c>
      <c r="B1469" t="s">
        <v>772</v>
      </c>
      <c r="C1469" t="s">
        <v>1016</v>
      </c>
      <c r="D1469" s="781">
        <v>3</v>
      </c>
      <c r="E1469">
        <v>741020</v>
      </c>
      <c r="F1469" t="s">
        <v>772</v>
      </c>
    </row>
    <row r="1470" spans="1:6" x14ac:dyDescent="0.25">
      <c r="A1470" t="s">
        <v>1203</v>
      </c>
      <c r="B1470" t="s">
        <v>772</v>
      </c>
      <c r="C1470" t="s">
        <v>1016</v>
      </c>
      <c r="D1470" s="781">
        <v>2</v>
      </c>
      <c r="E1470">
        <v>741020</v>
      </c>
      <c r="F1470" t="s">
        <v>772</v>
      </c>
    </row>
    <row r="1471" spans="1:6" x14ac:dyDescent="0.25">
      <c r="A1471" t="s">
        <v>1203</v>
      </c>
      <c r="B1471" t="s">
        <v>772</v>
      </c>
      <c r="C1471" t="s">
        <v>1016</v>
      </c>
      <c r="D1471" s="781">
        <v>2</v>
      </c>
      <c r="E1471">
        <v>741020</v>
      </c>
      <c r="F1471" t="s">
        <v>772</v>
      </c>
    </row>
    <row r="1472" spans="1:6" x14ac:dyDescent="0.25">
      <c r="A1472" t="s">
        <v>1203</v>
      </c>
      <c r="B1472" t="s">
        <v>772</v>
      </c>
      <c r="C1472" t="s">
        <v>1016</v>
      </c>
      <c r="D1472" s="781">
        <v>4</v>
      </c>
      <c r="E1472">
        <v>741020</v>
      </c>
      <c r="F1472" t="s">
        <v>772</v>
      </c>
    </row>
    <row r="1473" spans="1:6" x14ac:dyDescent="0.25">
      <c r="A1473" t="s">
        <v>1203</v>
      </c>
      <c r="B1473" t="s">
        <v>772</v>
      </c>
      <c r="C1473" t="s">
        <v>1016</v>
      </c>
      <c r="D1473" s="781">
        <v>2</v>
      </c>
      <c r="E1473">
        <v>741020</v>
      </c>
      <c r="F1473" t="s">
        <v>772</v>
      </c>
    </row>
    <row r="1474" spans="1:6" x14ac:dyDescent="0.25">
      <c r="A1474" t="s">
        <v>1203</v>
      </c>
      <c r="B1474" t="s">
        <v>772</v>
      </c>
      <c r="C1474" t="s">
        <v>1016</v>
      </c>
      <c r="D1474" s="781">
        <v>3</v>
      </c>
      <c r="E1474">
        <v>741020</v>
      </c>
      <c r="F1474" t="s">
        <v>772</v>
      </c>
    </row>
    <row r="1475" spans="1:6" x14ac:dyDescent="0.25">
      <c r="A1475" t="s">
        <v>1203</v>
      </c>
      <c r="B1475" t="s">
        <v>772</v>
      </c>
      <c r="C1475" t="s">
        <v>1016</v>
      </c>
      <c r="D1475" s="781">
        <v>1</v>
      </c>
      <c r="E1475">
        <v>741020</v>
      </c>
      <c r="F1475" t="s">
        <v>772</v>
      </c>
    </row>
    <row r="1476" spans="1:6" x14ac:dyDescent="0.25">
      <c r="A1476" t="s">
        <v>1203</v>
      </c>
      <c r="B1476" t="s">
        <v>772</v>
      </c>
      <c r="C1476" t="s">
        <v>1016</v>
      </c>
      <c r="D1476" s="781">
        <v>1</v>
      </c>
      <c r="E1476">
        <v>741020</v>
      </c>
      <c r="F1476" t="s">
        <v>772</v>
      </c>
    </row>
    <row r="1477" spans="1:6" x14ac:dyDescent="0.25">
      <c r="A1477" t="s">
        <v>1203</v>
      </c>
      <c r="B1477" t="s">
        <v>772</v>
      </c>
      <c r="C1477" t="s">
        <v>1016</v>
      </c>
      <c r="D1477" s="781">
        <v>1</v>
      </c>
      <c r="E1477">
        <v>741020</v>
      </c>
      <c r="F1477" t="s">
        <v>772</v>
      </c>
    </row>
    <row r="1478" spans="1:6" x14ac:dyDescent="0.25">
      <c r="A1478" t="s">
        <v>1203</v>
      </c>
      <c r="B1478" t="s">
        <v>772</v>
      </c>
      <c r="C1478" t="s">
        <v>1016</v>
      </c>
      <c r="D1478" s="781">
        <v>4</v>
      </c>
      <c r="E1478">
        <v>741020</v>
      </c>
      <c r="F1478" t="s">
        <v>772</v>
      </c>
    </row>
    <row r="1479" spans="1:6" x14ac:dyDescent="0.25">
      <c r="A1479" t="s">
        <v>1203</v>
      </c>
      <c r="B1479" t="s">
        <v>772</v>
      </c>
      <c r="C1479" t="s">
        <v>1016</v>
      </c>
      <c r="D1479" s="781">
        <v>3</v>
      </c>
      <c r="E1479">
        <v>741020</v>
      </c>
      <c r="F1479" t="s">
        <v>772</v>
      </c>
    </row>
    <row r="1480" spans="1:6" x14ac:dyDescent="0.25">
      <c r="A1480" t="s">
        <v>1203</v>
      </c>
      <c r="B1480" t="s">
        <v>772</v>
      </c>
      <c r="C1480" t="s">
        <v>1016</v>
      </c>
      <c r="D1480" s="781">
        <v>3</v>
      </c>
      <c r="E1480">
        <v>741020</v>
      </c>
      <c r="F1480" t="s">
        <v>772</v>
      </c>
    </row>
    <row r="1481" spans="1:6" x14ac:dyDescent="0.25">
      <c r="A1481" t="s">
        <v>1203</v>
      </c>
      <c r="B1481" t="s">
        <v>772</v>
      </c>
      <c r="C1481" t="s">
        <v>1016</v>
      </c>
      <c r="D1481" s="781">
        <v>3</v>
      </c>
      <c r="E1481">
        <v>741020</v>
      </c>
      <c r="F1481" t="s">
        <v>772</v>
      </c>
    </row>
    <row r="1482" spans="1:6" x14ac:dyDescent="0.25">
      <c r="A1482" t="s">
        <v>1203</v>
      </c>
      <c r="B1482" t="s">
        <v>772</v>
      </c>
      <c r="C1482" t="s">
        <v>1016</v>
      </c>
      <c r="D1482" s="781">
        <v>3</v>
      </c>
      <c r="E1482">
        <v>741020</v>
      </c>
      <c r="F1482" t="s">
        <v>772</v>
      </c>
    </row>
    <row r="1483" spans="1:6" x14ac:dyDescent="0.25">
      <c r="A1483" t="s">
        <v>1203</v>
      </c>
      <c r="B1483" t="s">
        <v>772</v>
      </c>
      <c r="C1483" t="s">
        <v>1016</v>
      </c>
      <c r="D1483" s="781">
        <v>2</v>
      </c>
      <c r="E1483">
        <v>741020</v>
      </c>
      <c r="F1483" t="s">
        <v>772</v>
      </c>
    </row>
    <row r="1484" spans="1:6" x14ac:dyDescent="0.25">
      <c r="A1484" t="s">
        <v>1203</v>
      </c>
      <c r="B1484" t="s">
        <v>772</v>
      </c>
      <c r="C1484" t="s">
        <v>1016</v>
      </c>
      <c r="D1484" s="781">
        <v>4</v>
      </c>
      <c r="E1484">
        <v>741020</v>
      </c>
      <c r="F1484" t="s">
        <v>772</v>
      </c>
    </row>
    <row r="1485" spans="1:6" x14ac:dyDescent="0.25">
      <c r="A1485" t="s">
        <v>1203</v>
      </c>
      <c r="B1485" t="s">
        <v>772</v>
      </c>
      <c r="C1485" t="s">
        <v>1016</v>
      </c>
      <c r="D1485" s="781">
        <v>6</v>
      </c>
      <c r="E1485">
        <v>741020</v>
      </c>
      <c r="F1485" t="s">
        <v>772</v>
      </c>
    </row>
    <row r="1486" spans="1:6" x14ac:dyDescent="0.25">
      <c r="A1486" t="s">
        <v>1203</v>
      </c>
      <c r="B1486" t="s">
        <v>772</v>
      </c>
      <c r="C1486" t="s">
        <v>1016</v>
      </c>
      <c r="D1486" s="781">
        <v>4</v>
      </c>
      <c r="E1486">
        <v>741020</v>
      </c>
      <c r="F1486" t="s">
        <v>772</v>
      </c>
    </row>
    <row r="1487" spans="1:6" x14ac:dyDescent="0.25">
      <c r="A1487" t="s">
        <v>1203</v>
      </c>
      <c r="B1487" t="s">
        <v>772</v>
      </c>
      <c r="C1487" t="s">
        <v>1016</v>
      </c>
      <c r="D1487" s="781">
        <v>1</v>
      </c>
      <c r="E1487">
        <v>741020</v>
      </c>
      <c r="F1487" t="s">
        <v>772</v>
      </c>
    </row>
    <row r="1488" spans="1:6" x14ac:dyDescent="0.25">
      <c r="A1488" t="s">
        <v>1203</v>
      </c>
      <c r="B1488" t="s">
        <v>772</v>
      </c>
      <c r="C1488" t="s">
        <v>1016</v>
      </c>
      <c r="D1488" s="781">
        <v>4</v>
      </c>
      <c r="E1488">
        <v>741020</v>
      </c>
      <c r="F1488" t="s">
        <v>772</v>
      </c>
    </row>
    <row r="1489" spans="1:6" x14ac:dyDescent="0.25">
      <c r="A1489" t="s">
        <v>1203</v>
      </c>
      <c r="B1489" t="s">
        <v>772</v>
      </c>
      <c r="C1489" t="s">
        <v>1016</v>
      </c>
      <c r="D1489" s="781">
        <v>4</v>
      </c>
      <c r="E1489">
        <v>741020</v>
      </c>
      <c r="F1489" t="s">
        <v>772</v>
      </c>
    </row>
    <row r="1490" spans="1:6" x14ac:dyDescent="0.25">
      <c r="A1490" t="s">
        <v>1203</v>
      </c>
      <c r="B1490" t="s">
        <v>772</v>
      </c>
      <c r="C1490" t="s">
        <v>1016</v>
      </c>
      <c r="D1490" s="781">
        <v>2</v>
      </c>
      <c r="E1490">
        <v>741020</v>
      </c>
      <c r="F1490" t="s">
        <v>772</v>
      </c>
    </row>
    <row r="1491" spans="1:6" x14ac:dyDescent="0.25">
      <c r="A1491" t="s">
        <v>1203</v>
      </c>
      <c r="B1491" t="s">
        <v>772</v>
      </c>
      <c r="C1491" t="s">
        <v>1016</v>
      </c>
      <c r="D1491" s="781">
        <v>3</v>
      </c>
      <c r="E1491">
        <v>741020</v>
      </c>
      <c r="F1491" t="s">
        <v>772</v>
      </c>
    </row>
    <row r="1492" spans="1:6" x14ac:dyDescent="0.25">
      <c r="A1492" t="s">
        <v>1203</v>
      </c>
      <c r="B1492" t="s">
        <v>772</v>
      </c>
      <c r="C1492" t="s">
        <v>1016</v>
      </c>
      <c r="D1492" s="781">
        <v>1</v>
      </c>
      <c r="E1492">
        <v>741020</v>
      </c>
      <c r="F1492" t="s">
        <v>772</v>
      </c>
    </row>
    <row r="1493" spans="1:6" x14ac:dyDescent="0.25">
      <c r="A1493" t="s">
        <v>1203</v>
      </c>
      <c r="B1493" t="s">
        <v>772</v>
      </c>
      <c r="C1493" t="s">
        <v>1016</v>
      </c>
      <c r="D1493" s="781">
        <v>2</v>
      </c>
      <c r="E1493">
        <v>741020</v>
      </c>
      <c r="F1493" t="s">
        <v>772</v>
      </c>
    </row>
    <row r="1494" spans="1:6" x14ac:dyDescent="0.25">
      <c r="A1494" t="s">
        <v>1203</v>
      </c>
      <c r="B1494" t="s">
        <v>772</v>
      </c>
      <c r="C1494" t="s">
        <v>1016</v>
      </c>
      <c r="D1494" s="781">
        <v>2</v>
      </c>
      <c r="E1494">
        <v>741020</v>
      </c>
      <c r="F1494" t="s">
        <v>772</v>
      </c>
    </row>
    <row r="1495" spans="1:6" x14ac:dyDescent="0.25">
      <c r="A1495" t="s">
        <v>1203</v>
      </c>
      <c r="B1495" t="s">
        <v>772</v>
      </c>
      <c r="C1495" t="s">
        <v>1016</v>
      </c>
      <c r="D1495" s="781">
        <v>1</v>
      </c>
      <c r="E1495">
        <v>741020</v>
      </c>
      <c r="F1495" t="s">
        <v>772</v>
      </c>
    </row>
    <row r="1496" spans="1:6" x14ac:dyDescent="0.25">
      <c r="A1496" t="s">
        <v>1203</v>
      </c>
      <c r="B1496" t="s">
        <v>772</v>
      </c>
      <c r="C1496" t="s">
        <v>1016</v>
      </c>
      <c r="D1496" s="781">
        <v>2</v>
      </c>
      <c r="E1496">
        <v>741020</v>
      </c>
      <c r="F1496" t="s">
        <v>772</v>
      </c>
    </row>
    <row r="1497" spans="1:6" x14ac:dyDescent="0.25">
      <c r="A1497" t="s">
        <v>1203</v>
      </c>
      <c r="B1497" t="s">
        <v>772</v>
      </c>
      <c r="C1497" t="s">
        <v>1016</v>
      </c>
      <c r="D1497" s="781">
        <v>2</v>
      </c>
      <c r="E1497">
        <v>741020</v>
      </c>
      <c r="F1497" t="s">
        <v>772</v>
      </c>
    </row>
    <row r="1498" spans="1:6" x14ac:dyDescent="0.25">
      <c r="A1498" t="s">
        <v>1203</v>
      </c>
      <c r="B1498" t="s">
        <v>772</v>
      </c>
      <c r="C1498" t="s">
        <v>1016</v>
      </c>
      <c r="D1498" s="781">
        <v>1</v>
      </c>
      <c r="E1498">
        <v>741020</v>
      </c>
      <c r="F1498" t="s">
        <v>772</v>
      </c>
    </row>
    <row r="1499" spans="1:6" x14ac:dyDescent="0.25">
      <c r="A1499" t="s">
        <v>1203</v>
      </c>
      <c r="B1499" t="s">
        <v>772</v>
      </c>
      <c r="C1499" t="s">
        <v>1016</v>
      </c>
      <c r="D1499" s="781">
        <v>3</v>
      </c>
      <c r="E1499">
        <v>741020</v>
      </c>
      <c r="F1499" t="s">
        <v>772</v>
      </c>
    </row>
    <row r="1500" spans="1:6" x14ac:dyDescent="0.25">
      <c r="A1500" t="s">
        <v>1203</v>
      </c>
      <c r="B1500" t="s">
        <v>772</v>
      </c>
      <c r="C1500" t="s">
        <v>1016</v>
      </c>
      <c r="D1500" s="781">
        <v>3</v>
      </c>
      <c r="E1500">
        <v>741020</v>
      </c>
      <c r="F1500" t="s">
        <v>772</v>
      </c>
    </row>
    <row r="1501" spans="1:6" x14ac:dyDescent="0.25">
      <c r="A1501" t="s">
        <v>1203</v>
      </c>
      <c r="B1501" t="s">
        <v>772</v>
      </c>
      <c r="C1501" t="s">
        <v>1016</v>
      </c>
      <c r="D1501" s="781">
        <v>4</v>
      </c>
      <c r="E1501">
        <v>741020</v>
      </c>
      <c r="F1501" t="s">
        <v>772</v>
      </c>
    </row>
    <row r="1502" spans="1:6" x14ac:dyDescent="0.25">
      <c r="A1502" t="s">
        <v>1203</v>
      </c>
      <c r="B1502" t="s">
        <v>772</v>
      </c>
      <c r="C1502" t="s">
        <v>1016</v>
      </c>
      <c r="D1502" s="781">
        <v>2</v>
      </c>
      <c r="E1502">
        <v>741020</v>
      </c>
      <c r="F1502" t="s">
        <v>772</v>
      </c>
    </row>
    <row r="1503" spans="1:6" x14ac:dyDescent="0.25">
      <c r="A1503" t="s">
        <v>1203</v>
      </c>
      <c r="B1503" t="s">
        <v>772</v>
      </c>
      <c r="C1503" t="s">
        <v>1016</v>
      </c>
      <c r="D1503" s="781">
        <v>4</v>
      </c>
      <c r="E1503">
        <v>741020</v>
      </c>
      <c r="F1503" t="s">
        <v>772</v>
      </c>
    </row>
    <row r="1504" spans="1:6" x14ac:dyDescent="0.25">
      <c r="A1504" t="s">
        <v>1203</v>
      </c>
      <c r="B1504" t="s">
        <v>772</v>
      </c>
      <c r="C1504" t="s">
        <v>1016</v>
      </c>
      <c r="D1504" s="781">
        <v>4</v>
      </c>
      <c r="E1504">
        <v>741020</v>
      </c>
      <c r="F1504" t="s">
        <v>772</v>
      </c>
    </row>
    <row r="1505" spans="1:6" x14ac:dyDescent="0.25">
      <c r="A1505" t="s">
        <v>1203</v>
      </c>
      <c r="B1505" t="s">
        <v>772</v>
      </c>
      <c r="C1505" t="s">
        <v>1016</v>
      </c>
      <c r="D1505" s="781">
        <v>4</v>
      </c>
      <c r="E1505">
        <v>741020</v>
      </c>
      <c r="F1505" t="s">
        <v>772</v>
      </c>
    </row>
    <row r="1506" spans="1:6" x14ac:dyDescent="0.25">
      <c r="A1506" t="s">
        <v>1203</v>
      </c>
      <c r="B1506" t="s">
        <v>772</v>
      </c>
      <c r="C1506" t="s">
        <v>1016</v>
      </c>
      <c r="D1506" s="781">
        <v>3</v>
      </c>
      <c r="E1506">
        <v>741020</v>
      </c>
      <c r="F1506" t="s">
        <v>772</v>
      </c>
    </row>
    <row r="1507" spans="1:6" x14ac:dyDescent="0.25">
      <c r="A1507" t="s">
        <v>1203</v>
      </c>
      <c r="B1507" t="s">
        <v>772</v>
      </c>
      <c r="C1507" t="s">
        <v>1016</v>
      </c>
      <c r="D1507" s="781">
        <v>2</v>
      </c>
      <c r="E1507">
        <v>741020</v>
      </c>
      <c r="F1507" t="s">
        <v>772</v>
      </c>
    </row>
    <row r="1508" spans="1:6" x14ac:dyDescent="0.25">
      <c r="A1508" t="s">
        <v>1203</v>
      </c>
      <c r="B1508" t="s">
        <v>772</v>
      </c>
      <c r="C1508" t="s">
        <v>1016</v>
      </c>
      <c r="D1508" s="781">
        <v>4</v>
      </c>
      <c r="E1508">
        <v>741020</v>
      </c>
      <c r="F1508" t="s">
        <v>772</v>
      </c>
    </row>
    <row r="1509" spans="1:6" x14ac:dyDescent="0.25">
      <c r="A1509" t="s">
        <v>1203</v>
      </c>
      <c r="B1509" t="s">
        <v>772</v>
      </c>
      <c r="C1509" t="s">
        <v>1016</v>
      </c>
      <c r="D1509" s="781">
        <v>1</v>
      </c>
      <c r="E1509">
        <v>741020</v>
      </c>
      <c r="F1509" t="s">
        <v>772</v>
      </c>
    </row>
    <row r="1510" spans="1:6" x14ac:dyDescent="0.25">
      <c r="A1510" t="s">
        <v>1203</v>
      </c>
      <c r="B1510" t="s">
        <v>772</v>
      </c>
      <c r="C1510" t="s">
        <v>1016</v>
      </c>
      <c r="D1510" s="781">
        <v>2</v>
      </c>
      <c r="E1510">
        <v>741020</v>
      </c>
      <c r="F1510" t="s">
        <v>772</v>
      </c>
    </row>
    <row r="1511" spans="1:6" x14ac:dyDescent="0.25">
      <c r="A1511" t="s">
        <v>1203</v>
      </c>
      <c r="B1511" t="s">
        <v>772</v>
      </c>
      <c r="C1511" t="s">
        <v>1016</v>
      </c>
      <c r="D1511" s="781">
        <v>3</v>
      </c>
      <c r="E1511">
        <v>741020</v>
      </c>
      <c r="F1511" t="s">
        <v>772</v>
      </c>
    </row>
    <row r="1512" spans="1:6" x14ac:dyDescent="0.25">
      <c r="A1512" t="s">
        <v>1203</v>
      </c>
      <c r="B1512" t="s">
        <v>772</v>
      </c>
      <c r="C1512" t="s">
        <v>1016</v>
      </c>
      <c r="D1512" s="781">
        <v>1</v>
      </c>
      <c r="E1512">
        <v>741020</v>
      </c>
      <c r="F1512" t="s">
        <v>772</v>
      </c>
    </row>
    <row r="1513" spans="1:6" x14ac:dyDescent="0.25">
      <c r="A1513" t="s">
        <v>1203</v>
      </c>
      <c r="B1513" t="s">
        <v>772</v>
      </c>
      <c r="C1513" t="s">
        <v>1016</v>
      </c>
      <c r="D1513" s="781">
        <v>2</v>
      </c>
      <c r="E1513">
        <v>741020</v>
      </c>
      <c r="F1513" t="s">
        <v>772</v>
      </c>
    </row>
    <row r="1514" spans="1:6" x14ac:dyDescent="0.25">
      <c r="A1514" t="s">
        <v>1203</v>
      </c>
      <c r="B1514" t="s">
        <v>772</v>
      </c>
      <c r="C1514" t="s">
        <v>1016</v>
      </c>
      <c r="D1514" s="781">
        <v>2</v>
      </c>
      <c r="E1514">
        <v>741020</v>
      </c>
      <c r="F1514" t="s">
        <v>772</v>
      </c>
    </row>
    <row r="1515" spans="1:6" x14ac:dyDescent="0.25">
      <c r="A1515" t="s">
        <v>1203</v>
      </c>
      <c r="B1515" t="s">
        <v>772</v>
      </c>
      <c r="C1515" t="s">
        <v>1016</v>
      </c>
      <c r="D1515" s="781">
        <v>2</v>
      </c>
      <c r="E1515">
        <v>741020</v>
      </c>
      <c r="F1515" t="s">
        <v>772</v>
      </c>
    </row>
    <row r="1516" spans="1:6" x14ac:dyDescent="0.25">
      <c r="A1516" t="s">
        <v>1203</v>
      </c>
      <c r="B1516" t="s">
        <v>772</v>
      </c>
      <c r="C1516" t="s">
        <v>1016</v>
      </c>
      <c r="D1516" s="781">
        <v>1</v>
      </c>
      <c r="E1516">
        <v>741020</v>
      </c>
      <c r="F1516" t="s">
        <v>772</v>
      </c>
    </row>
    <row r="1517" spans="1:6" x14ac:dyDescent="0.25">
      <c r="A1517" t="s">
        <v>1203</v>
      </c>
      <c r="B1517" t="s">
        <v>772</v>
      </c>
      <c r="C1517" t="s">
        <v>1016</v>
      </c>
      <c r="D1517" s="781">
        <v>2</v>
      </c>
      <c r="E1517">
        <v>741020</v>
      </c>
      <c r="F1517" t="s">
        <v>772</v>
      </c>
    </row>
    <row r="1518" spans="1:6" x14ac:dyDescent="0.25">
      <c r="A1518" t="s">
        <v>1203</v>
      </c>
      <c r="B1518" t="s">
        <v>772</v>
      </c>
      <c r="C1518" t="s">
        <v>1016</v>
      </c>
      <c r="D1518" s="781">
        <v>2</v>
      </c>
      <c r="E1518">
        <v>741020</v>
      </c>
      <c r="F1518" t="s">
        <v>772</v>
      </c>
    </row>
    <row r="1519" spans="1:6" x14ac:dyDescent="0.25">
      <c r="A1519" t="s">
        <v>1203</v>
      </c>
      <c r="B1519" t="s">
        <v>772</v>
      </c>
      <c r="C1519" t="s">
        <v>1016</v>
      </c>
      <c r="D1519" s="781">
        <v>-2</v>
      </c>
      <c r="E1519">
        <v>741020</v>
      </c>
      <c r="F1519" t="s">
        <v>772</v>
      </c>
    </row>
    <row r="1520" spans="1:6" x14ac:dyDescent="0.25">
      <c r="A1520" t="s">
        <v>1203</v>
      </c>
      <c r="B1520" t="s">
        <v>772</v>
      </c>
      <c r="C1520" t="s">
        <v>1016</v>
      </c>
      <c r="D1520" s="781">
        <v>2</v>
      </c>
      <c r="E1520">
        <v>741020</v>
      </c>
      <c r="F1520" t="s">
        <v>772</v>
      </c>
    </row>
    <row r="1521" spans="1:6" x14ac:dyDescent="0.25">
      <c r="A1521" t="s">
        <v>1203</v>
      </c>
      <c r="B1521" t="s">
        <v>772</v>
      </c>
      <c r="C1521" t="s">
        <v>1016</v>
      </c>
      <c r="D1521" s="781">
        <v>2</v>
      </c>
      <c r="E1521">
        <v>741020</v>
      </c>
      <c r="F1521" t="s">
        <v>772</v>
      </c>
    </row>
    <row r="1522" spans="1:6" x14ac:dyDescent="0.25">
      <c r="A1522" t="s">
        <v>1203</v>
      </c>
      <c r="B1522" t="s">
        <v>772</v>
      </c>
      <c r="C1522" t="s">
        <v>1016</v>
      </c>
      <c r="D1522" s="781">
        <v>1</v>
      </c>
      <c r="E1522">
        <v>741020</v>
      </c>
      <c r="F1522" t="s">
        <v>772</v>
      </c>
    </row>
    <row r="1523" spans="1:6" x14ac:dyDescent="0.25">
      <c r="A1523" t="s">
        <v>1203</v>
      </c>
      <c r="B1523" t="s">
        <v>772</v>
      </c>
      <c r="C1523" t="s">
        <v>1016</v>
      </c>
      <c r="D1523" s="781">
        <v>2</v>
      </c>
      <c r="E1523">
        <v>741020</v>
      </c>
      <c r="F1523" t="s">
        <v>772</v>
      </c>
    </row>
    <row r="1524" spans="1:6" x14ac:dyDescent="0.25">
      <c r="A1524" t="s">
        <v>1203</v>
      </c>
      <c r="B1524" t="s">
        <v>772</v>
      </c>
      <c r="C1524" t="s">
        <v>1016</v>
      </c>
      <c r="D1524" s="781">
        <v>2</v>
      </c>
      <c r="E1524">
        <v>741020</v>
      </c>
      <c r="F1524" t="s">
        <v>772</v>
      </c>
    </row>
    <row r="1525" spans="1:6" x14ac:dyDescent="0.25">
      <c r="A1525" t="s">
        <v>1203</v>
      </c>
      <c r="B1525" t="s">
        <v>772</v>
      </c>
      <c r="C1525" t="s">
        <v>1016</v>
      </c>
      <c r="D1525" s="781">
        <v>2</v>
      </c>
      <c r="E1525">
        <v>741020</v>
      </c>
      <c r="F1525" t="s">
        <v>772</v>
      </c>
    </row>
    <row r="1526" spans="1:6" x14ac:dyDescent="0.25">
      <c r="A1526" t="s">
        <v>1203</v>
      </c>
      <c r="B1526" t="s">
        <v>772</v>
      </c>
      <c r="C1526" t="s">
        <v>1016</v>
      </c>
      <c r="D1526" s="781">
        <v>2</v>
      </c>
      <c r="E1526">
        <v>741020</v>
      </c>
      <c r="F1526" t="s">
        <v>772</v>
      </c>
    </row>
    <row r="1527" spans="1:6" x14ac:dyDescent="0.25">
      <c r="A1527" t="s">
        <v>1203</v>
      </c>
      <c r="B1527" t="s">
        <v>772</v>
      </c>
      <c r="C1527" t="s">
        <v>1016</v>
      </c>
      <c r="D1527" s="781">
        <v>2</v>
      </c>
      <c r="E1527">
        <v>741020</v>
      </c>
      <c r="F1527" t="s">
        <v>772</v>
      </c>
    </row>
    <row r="1528" spans="1:6" x14ac:dyDescent="0.25">
      <c r="A1528" t="s">
        <v>1203</v>
      </c>
      <c r="B1528" t="s">
        <v>772</v>
      </c>
      <c r="C1528" t="s">
        <v>1016</v>
      </c>
      <c r="D1528" s="781">
        <v>2</v>
      </c>
      <c r="E1528">
        <v>741020</v>
      </c>
      <c r="F1528" t="s">
        <v>772</v>
      </c>
    </row>
    <row r="1529" spans="1:6" x14ac:dyDescent="0.25">
      <c r="A1529" t="s">
        <v>1203</v>
      </c>
      <c r="B1529" t="s">
        <v>772</v>
      </c>
      <c r="C1529" t="s">
        <v>1016</v>
      </c>
      <c r="D1529" s="781">
        <v>2</v>
      </c>
      <c r="E1529">
        <v>741020</v>
      </c>
      <c r="F1529" t="s">
        <v>772</v>
      </c>
    </row>
    <row r="1530" spans="1:6" x14ac:dyDescent="0.25">
      <c r="A1530" t="s">
        <v>1203</v>
      </c>
      <c r="B1530" t="s">
        <v>772</v>
      </c>
      <c r="C1530" t="s">
        <v>1016</v>
      </c>
      <c r="D1530" s="781">
        <v>3</v>
      </c>
      <c r="E1530">
        <v>741020</v>
      </c>
      <c r="F1530" t="s">
        <v>772</v>
      </c>
    </row>
    <row r="1531" spans="1:6" x14ac:dyDescent="0.25">
      <c r="A1531" t="s">
        <v>1203</v>
      </c>
      <c r="B1531" t="s">
        <v>772</v>
      </c>
      <c r="C1531" t="s">
        <v>1016</v>
      </c>
      <c r="D1531" s="781">
        <v>-3</v>
      </c>
      <c r="E1531">
        <v>741020</v>
      </c>
      <c r="F1531" t="s">
        <v>772</v>
      </c>
    </row>
    <row r="1532" spans="1:6" x14ac:dyDescent="0.25">
      <c r="A1532" t="s">
        <v>1203</v>
      </c>
      <c r="B1532" t="s">
        <v>772</v>
      </c>
      <c r="C1532" t="s">
        <v>1016</v>
      </c>
      <c r="D1532" s="781">
        <v>1</v>
      </c>
      <c r="E1532">
        <v>741020</v>
      </c>
      <c r="F1532" t="s">
        <v>772</v>
      </c>
    </row>
    <row r="1533" spans="1:6" x14ac:dyDescent="0.25">
      <c r="A1533" t="s">
        <v>1203</v>
      </c>
      <c r="B1533" t="s">
        <v>772</v>
      </c>
      <c r="C1533" t="s">
        <v>1016</v>
      </c>
      <c r="D1533" s="781">
        <v>2</v>
      </c>
      <c r="E1533">
        <v>741020</v>
      </c>
      <c r="F1533" t="s">
        <v>772</v>
      </c>
    </row>
    <row r="1534" spans="1:6" x14ac:dyDescent="0.25">
      <c r="A1534" t="s">
        <v>1203</v>
      </c>
      <c r="B1534" t="s">
        <v>772</v>
      </c>
      <c r="C1534" t="s">
        <v>1016</v>
      </c>
      <c r="D1534" s="781">
        <v>3</v>
      </c>
      <c r="E1534">
        <v>741020</v>
      </c>
      <c r="F1534" t="s">
        <v>772</v>
      </c>
    </row>
    <row r="1535" spans="1:6" x14ac:dyDescent="0.25">
      <c r="A1535" t="s">
        <v>1203</v>
      </c>
      <c r="B1535" t="s">
        <v>772</v>
      </c>
      <c r="C1535" t="s">
        <v>1016</v>
      </c>
      <c r="D1535" s="781">
        <v>1</v>
      </c>
      <c r="E1535">
        <v>741020</v>
      </c>
      <c r="F1535" t="s">
        <v>772</v>
      </c>
    </row>
    <row r="1536" spans="1:6" x14ac:dyDescent="0.25">
      <c r="A1536" t="s">
        <v>1203</v>
      </c>
      <c r="B1536" t="s">
        <v>772</v>
      </c>
      <c r="C1536" t="s">
        <v>1016</v>
      </c>
      <c r="D1536" s="781">
        <v>2</v>
      </c>
      <c r="E1536">
        <v>741020</v>
      </c>
      <c r="F1536" t="s">
        <v>772</v>
      </c>
    </row>
    <row r="1537" spans="1:6" x14ac:dyDescent="0.25">
      <c r="A1537" t="s">
        <v>1203</v>
      </c>
      <c r="B1537" t="s">
        <v>772</v>
      </c>
      <c r="C1537" t="s">
        <v>1016</v>
      </c>
      <c r="D1537" s="781">
        <v>2</v>
      </c>
      <c r="E1537">
        <v>741020</v>
      </c>
      <c r="F1537" t="s">
        <v>772</v>
      </c>
    </row>
    <row r="1538" spans="1:6" x14ac:dyDescent="0.25">
      <c r="A1538" t="s">
        <v>1203</v>
      </c>
      <c r="B1538" t="s">
        <v>772</v>
      </c>
      <c r="C1538" t="s">
        <v>1016</v>
      </c>
      <c r="D1538" s="781">
        <v>2</v>
      </c>
      <c r="E1538">
        <v>741020</v>
      </c>
      <c r="F1538" t="s">
        <v>772</v>
      </c>
    </row>
    <row r="1539" spans="1:6" x14ac:dyDescent="0.25">
      <c r="A1539" t="s">
        <v>1203</v>
      </c>
      <c r="B1539" t="s">
        <v>772</v>
      </c>
      <c r="C1539" t="s">
        <v>1016</v>
      </c>
      <c r="D1539" s="781">
        <v>2</v>
      </c>
      <c r="E1539">
        <v>741020</v>
      </c>
      <c r="F1539" t="s">
        <v>772</v>
      </c>
    </row>
    <row r="1540" spans="1:6" x14ac:dyDescent="0.25">
      <c r="A1540" t="s">
        <v>1203</v>
      </c>
      <c r="B1540" t="s">
        <v>772</v>
      </c>
      <c r="C1540" t="s">
        <v>1016</v>
      </c>
      <c r="D1540" s="781">
        <v>3</v>
      </c>
      <c r="E1540">
        <v>741020</v>
      </c>
      <c r="F1540" t="s">
        <v>772</v>
      </c>
    </row>
    <row r="1541" spans="1:6" x14ac:dyDescent="0.25">
      <c r="A1541" t="s">
        <v>1203</v>
      </c>
      <c r="B1541" t="s">
        <v>772</v>
      </c>
      <c r="C1541" t="s">
        <v>1016</v>
      </c>
      <c r="D1541" s="781">
        <v>1</v>
      </c>
      <c r="E1541">
        <v>741020</v>
      </c>
      <c r="F1541" t="s">
        <v>772</v>
      </c>
    </row>
    <row r="1542" spans="1:6" x14ac:dyDescent="0.25">
      <c r="A1542" t="s">
        <v>1203</v>
      </c>
      <c r="B1542" t="s">
        <v>772</v>
      </c>
      <c r="C1542" t="s">
        <v>1016</v>
      </c>
      <c r="D1542" s="781">
        <v>2</v>
      </c>
      <c r="E1542">
        <v>741020</v>
      </c>
      <c r="F1542" t="s">
        <v>772</v>
      </c>
    </row>
    <row r="1543" spans="1:6" x14ac:dyDescent="0.25">
      <c r="A1543" t="s">
        <v>1203</v>
      </c>
      <c r="B1543" t="s">
        <v>772</v>
      </c>
      <c r="C1543" t="s">
        <v>1016</v>
      </c>
      <c r="D1543" s="781">
        <v>1</v>
      </c>
      <c r="E1543">
        <v>741020</v>
      </c>
      <c r="F1543" t="s">
        <v>772</v>
      </c>
    </row>
    <row r="1544" spans="1:6" x14ac:dyDescent="0.25">
      <c r="A1544" t="s">
        <v>1203</v>
      </c>
      <c r="B1544" t="s">
        <v>772</v>
      </c>
      <c r="C1544" t="s">
        <v>1016</v>
      </c>
      <c r="D1544" s="781">
        <v>2</v>
      </c>
      <c r="E1544">
        <v>741020</v>
      </c>
      <c r="F1544" t="s">
        <v>772</v>
      </c>
    </row>
    <row r="1545" spans="1:6" x14ac:dyDescent="0.25">
      <c r="A1545" t="s">
        <v>1203</v>
      </c>
      <c r="B1545" t="s">
        <v>772</v>
      </c>
      <c r="C1545" t="s">
        <v>1016</v>
      </c>
      <c r="D1545" s="781">
        <v>1</v>
      </c>
      <c r="E1545">
        <v>741020</v>
      </c>
      <c r="F1545" t="s">
        <v>772</v>
      </c>
    </row>
    <row r="1546" spans="1:6" x14ac:dyDescent="0.25">
      <c r="A1546" t="s">
        <v>1203</v>
      </c>
      <c r="B1546" t="s">
        <v>772</v>
      </c>
      <c r="C1546" t="s">
        <v>1016</v>
      </c>
      <c r="D1546" s="781">
        <v>2</v>
      </c>
      <c r="E1546">
        <v>741020</v>
      </c>
      <c r="F1546" t="s">
        <v>772</v>
      </c>
    </row>
    <row r="1547" spans="1:6" x14ac:dyDescent="0.25">
      <c r="A1547" t="s">
        <v>1203</v>
      </c>
      <c r="B1547" t="s">
        <v>772</v>
      </c>
      <c r="C1547" t="s">
        <v>1016</v>
      </c>
      <c r="D1547" s="781">
        <v>1.5</v>
      </c>
      <c r="E1547">
        <v>741020</v>
      </c>
      <c r="F1547" t="s">
        <v>772</v>
      </c>
    </row>
    <row r="1548" spans="1:6" x14ac:dyDescent="0.25">
      <c r="A1548" t="s">
        <v>1203</v>
      </c>
      <c r="B1548" t="s">
        <v>772</v>
      </c>
      <c r="C1548" t="s">
        <v>1016</v>
      </c>
      <c r="D1548" s="781">
        <v>2.8333333333333335</v>
      </c>
      <c r="E1548">
        <v>741020</v>
      </c>
      <c r="F1548" t="s">
        <v>772</v>
      </c>
    </row>
    <row r="1549" spans="1:6" x14ac:dyDescent="0.25">
      <c r="A1549" t="s">
        <v>1203</v>
      </c>
      <c r="B1549" t="s">
        <v>772</v>
      </c>
      <c r="C1549" t="s">
        <v>1016</v>
      </c>
      <c r="D1549" s="781">
        <v>4</v>
      </c>
      <c r="E1549">
        <v>741020</v>
      </c>
      <c r="F1549" t="s">
        <v>772</v>
      </c>
    </row>
    <row r="1550" spans="1:6" x14ac:dyDescent="0.25">
      <c r="A1550" t="s">
        <v>1203</v>
      </c>
      <c r="B1550" t="s">
        <v>772</v>
      </c>
      <c r="C1550" t="s">
        <v>1016</v>
      </c>
      <c r="D1550" s="781">
        <v>2</v>
      </c>
      <c r="E1550">
        <v>741020</v>
      </c>
      <c r="F1550" t="s">
        <v>772</v>
      </c>
    </row>
    <row r="1551" spans="1:6" x14ac:dyDescent="0.25">
      <c r="A1551" t="s">
        <v>1203</v>
      </c>
      <c r="B1551" t="s">
        <v>772</v>
      </c>
      <c r="C1551" t="s">
        <v>1016</v>
      </c>
      <c r="D1551" s="781">
        <v>1</v>
      </c>
      <c r="E1551">
        <v>741020</v>
      </c>
      <c r="F1551" t="s">
        <v>772</v>
      </c>
    </row>
    <row r="1552" spans="1:6" x14ac:dyDescent="0.25">
      <c r="A1552" t="s">
        <v>1203</v>
      </c>
      <c r="B1552" t="s">
        <v>772</v>
      </c>
      <c r="C1552" t="s">
        <v>1016</v>
      </c>
      <c r="D1552" s="781">
        <v>1</v>
      </c>
      <c r="E1552">
        <v>741020</v>
      </c>
      <c r="F1552" t="s">
        <v>772</v>
      </c>
    </row>
    <row r="1553" spans="1:6" x14ac:dyDescent="0.25">
      <c r="A1553" t="s">
        <v>1203</v>
      </c>
      <c r="B1553" t="s">
        <v>772</v>
      </c>
      <c r="C1553" t="s">
        <v>1016</v>
      </c>
      <c r="D1553" s="781">
        <v>3</v>
      </c>
      <c r="E1553">
        <v>741020</v>
      </c>
      <c r="F1553" t="s">
        <v>772</v>
      </c>
    </row>
    <row r="1554" spans="1:6" x14ac:dyDescent="0.25">
      <c r="A1554" t="s">
        <v>1203</v>
      </c>
      <c r="B1554" t="s">
        <v>772</v>
      </c>
      <c r="C1554" t="s">
        <v>1016</v>
      </c>
      <c r="D1554" s="781">
        <v>4</v>
      </c>
      <c r="E1554">
        <v>741020</v>
      </c>
      <c r="F1554" t="s">
        <v>772</v>
      </c>
    </row>
    <row r="1555" spans="1:6" x14ac:dyDescent="0.25">
      <c r="A1555" t="s">
        <v>1203</v>
      </c>
      <c r="B1555" t="s">
        <v>772</v>
      </c>
      <c r="C1555" t="s">
        <v>1016</v>
      </c>
      <c r="D1555" s="781">
        <v>2</v>
      </c>
      <c r="E1555">
        <v>741020</v>
      </c>
      <c r="F1555" t="s">
        <v>772</v>
      </c>
    </row>
    <row r="1556" spans="1:6" x14ac:dyDescent="0.25">
      <c r="A1556" t="s">
        <v>1203</v>
      </c>
      <c r="B1556" t="s">
        <v>772</v>
      </c>
      <c r="C1556" t="s">
        <v>1016</v>
      </c>
      <c r="D1556" s="781">
        <v>4</v>
      </c>
      <c r="E1556">
        <v>741020</v>
      </c>
      <c r="F1556" t="s">
        <v>772</v>
      </c>
    </row>
    <row r="1557" spans="1:6" x14ac:dyDescent="0.25">
      <c r="A1557" t="s">
        <v>1203</v>
      </c>
      <c r="B1557" t="s">
        <v>772</v>
      </c>
      <c r="C1557" t="s">
        <v>1016</v>
      </c>
      <c r="D1557" s="781">
        <v>5</v>
      </c>
      <c r="E1557">
        <v>741020</v>
      </c>
      <c r="F1557" t="s">
        <v>772</v>
      </c>
    </row>
    <row r="1558" spans="1:6" x14ac:dyDescent="0.25">
      <c r="A1558" t="s">
        <v>1203</v>
      </c>
      <c r="B1558" t="s">
        <v>772</v>
      </c>
      <c r="C1558" t="s">
        <v>1016</v>
      </c>
      <c r="D1558" s="781">
        <v>-1</v>
      </c>
      <c r="E1558">
        <v>741020</v>
      </c>
      <c r="F1558" t="s">
        <v>772</v>
      </c>
    </row>
    <row r="1559" spans="1:6" x14ac:dyDescent="0.25">
      <c r="A1559" t="s">
        <v>1203</v>
      </c>
      <c r="B1559" t="s">
        <v>772</v>
      </c>
      <c r="C1559" t="s">
        <v>1016</v>
      </c>
      <c r="D1559" s="781">
        <v>2</v>
      </c>
      <c r="E1559">
        <v>741020</v>
      </c>
      <c r="F1559" t="s">
        <v>772</v>
      </c>
    </row>
    <row r="1560" spans="1:6" x14ac:dyDescent="0.25">
      <c r="A1560" t="s">
        <v>1203</v>
      </c>
      <c r="B1560" t="s">
        <v>772</v>
      </c>
      <c r="C1560" t="s">
        <v>1016</v>
      </c>
      <c r="D1560" s="781">
        <v>2</v>
      </c>
      <c r="E1560">
        <v>741020</v>
      </c>
      <c r="F1560" t="s">
        <v>772</v>
      </c>
    </row>
    <row r="1561" spans="1:6" x14ac:dyDescent="0.25">
      <c r="A1561" t="s">
        <v>1203</v>
      </c>
      <c r="B1561" t="s">
        <v>772</v>
      </c>
      <c r="C1561" t="s">
        <v>1016</v>
      </c>
      <c r="D1561" s="781">
        <v>1</v>
      </c>
      <c r="E1561">
        <v>741020</v>
      </c>
      <c r="F1561" t="s">
        <v>772</v>
      </c>
    </row>
    <row r="1562" spans="1:6" x14ac:dyDescent="0.25">
      <c r="A1562" t="s">
        <v>1203</v>
      </c>
      <c r="B1562" t="s">
        <v>772</v>
      </c>
      <c r="C1562" t="s">
        <v>1016</v>
      </c>
      <c r="D1562" s="781">
        <v>4</v>
      </c>
      <c r="E1562">
        <v>741020</v>
      </c>
      <c r="F1562" t="s">
        <v>772</v>
      </c>
    </row>
    <row r="1563" spans="1:6" x14ac:dyDescent="0.25">
      <c r="A1563" t="s">
        <v>1203</v>
      </c>
      <c r="B1563" t="s">
        <v>772</v>
      </c>
      <c r="C1563" t="s">
        <v>1016</v>
      </c>
      <c r="D1563" s="781">
        <v>1</v>
      </c>
      <c r="E1563">
        <v>741020</v>
      </c>
      <c r="F1563" t="s">
        <v>772</v>
      </c>
    </row>
    <row r="1564" spans="1:6" x14ac:dyDescent="0.25">
      <c r="A1564" t="s">
        <v>1203</v>
      </c>
      <c r="B1564" t="s">
        <v>772</v>
      </c>
      <c r="C1564" t="s">
        <v>1016</v>
      </c>
      <c r="D1564" s="781">
        <v>3</v>
      </c>
      <c r="E1564">
        <v>741020</v>
      </c>
      <c r="F1564" t="s">
        <v>772</v>
      </c>
    </row>
    <row r="1565" spans="1:6" x14ac:dyDescent="0.25">
      <c r="A1565" t="s">
        <v>1203</v>
      </c>
      <c r="B1565" t="s">
        <v>772</v>
      </c>
      <c r="C1565" t="s">
        <v>1016</v>
      </c>
      <c r="D1565" s="781">
        <v>1</v>
      </c>
      <c r="E1565">
        <v>741020</v>
      </c>
      <c r="F1565" t="s">
        <v>772</v>
      </c>
    </row>
    <row r="1566" spans="1:6" x14ac:dyDescent="0.25">
      <c r="A1566" t="s">
        <v>1203</v>
      </c>
      <c r="B1566" t="s">
        <v>772</v>
      </c>
      <c r="C1566" t="s">
        <v>1016</v>
      </c>
      <c r="D1566" s="781">
        <v>1</v>
      </c>
      <c r="E1566">
        <v>741020</v>
      </c>
      <c r="F1566" t="s">
        <v>772</v>
      </c>
    </row>
    <row r="1567" spans="1:6" x14ac:dyDescent="0.25">
      <c r="A1567" t="s">
        <v>1203</v>
      </c>
      <c r="B1567" t="s">
        <v>772</v>
      </c>
      <c r="C1567" t="s">
        <v>1016</v>
      </c>
      <c r="D1567" s="781">
        <v>2</v>
      </c>
      <c r="E1567">
        <v>741020</v>
      </c>
      <c r="F1567" t="s">
        <v>772</v>
      </c>
    </row>
    <row r="1568" spans="1:6" x14ac:dyDescent="0.25">
      <c r="A1568" t="s">
        <v>1203</v>
      </c>
      <c r="B1568" t="s">
        <v>772</v>
      </c>
      <c r="C1568" t="s">
        <v>1016</v>
      </c>
      <c r="D1568" s="781">
        <v>2</v>
      </c>
      <c r="E1568">
        <v>741020</v>
      </c>
      <c r="F1568" t="s">
        <v>772</v>
      </c>
    </row>
    <row r="1569" spans="1:6" x14ac:dyDescent="0.25">
      <c r="A1569" t="s">
        <v>1203</v>
      </c>
      <c r="B1569" t="s">
        <v>772</v>
      </c>
      <c r="C1569" t="s">
        <v>1016</v>
      </c>
      <c r="D1569" s="781">
        <v>2</v>
      </c>
      <c r="E1569">
        <v>741020</v>
      </c>
      <c r="F1569" t="s">
        <v>772</v>
      </c>
    </row>
    <row r="1570" spans="1:6" x14ac:dyDescent="0.25">
      <c r="A1570" t="s">
        <v>1203</v>
      </c>
      <c r="B1570" t="s">
        <v>772</v>
      </c>
      <c r="C1570" t="s">
        <v>1016</v>
      </c>
      <c r="D1570" s="781">
        <v>2</v>
      </c>
      <c r="E1570">
        <v>741020</v>
      </c>
      <c r="F1570" t="s">
        <v>772</v>
      </c>
    </row>
    <row r="1571" spans="1:6" x14ac:dyDescent="0.25">
      <c r="A1571" t="s">
        <v>1203</v>
      </c>
      <c r="B1571" t="s">
        <v>772</v>
      </c>
      <c r="C1571" t="s">
        <v>1016</v>
      </c>
      <c r="D1571" s="781">
        <v>1</v>
      </c>
      <c r="E1571">
        <v>741020</v>
      </c>
      <c r="F1571" t="s">
        <v>772</v>
      </c>
    </row>
    <row r="1572" spans="1:6" x14ac:dyDescent="0.25">
      <c r="A1572" t="s">
        <v>1203</v>
      </c>
      <c r="B1572" t="s">
        <v>772</v>
      </c>
      <c r="C1572" t="s">
        <v>1016</v>
      </c>
      <c r="D1572" s="781">
        <v>2</v>
      </c>
      <c r="E1572">
        <v>741020</v>
      </c>
      <c r="F1572" t="s">
        <v>772</v>
      </c>
    </row>
    <row r="1573" spans="1:6" x14ac:dyDescent="0.25">
      <c r="A1573" t="s">
        <v>1203</v>
      </c>
      <c r="B1573" t="s">
        <v>772</v>
      </c>
      <c r="C1573" t="s">
        <v>1016</v>
      </c>
      <c r="D1573" s="781">
        <v>1</v>
      </c>
      <c r="E1573">
        <v>741020</v>
      </c>
      <c r="F1573" t="s">
        <v>772</v>
      </c>
    </row>
    <row r="1574" spans="1:6" x14ac:dyDescent="0.25">
      <c r="A1574" t="s">
        <v>1203</v>
      </c>
      <c r="B1574" t="s">
        <v>772</v>
      </c>
      <c r="C1574" t="s">
        <v>1016</v>
      </c>
      <c r="D1574" s="781">
        <v>1</v>
      </c>
      <c r="E1574">
        <v>741020</v>
      </c>
      <c r="F1574" t="s">
        <v>772</v>
      </c>
    </row>
    <row r="1575" spans="1:6" x14ac:dyDescent="0.25">
      <c r="A1575" t="s">
        <v>1203</v>
      </c>
      <c r="B1575" t="s">
        <v>772</v>
      </c>
      <c r="C1575" t="s">
        <v>1016</v>
      </c>
      <c r="D1575" s="781">
        <v>1</v>
      </c>
      <c r="E1575">
        <v>741020</v>
      </c>
      <c r="F1575" t="s">
        <v>772</v>
      </c>
    </row>
    <row r="1576" spans="1:6" x14ac:dyDescent="0.25">
      <c r="A1576" t="s">
        <v>1203</v>
      </c>
      <c r="B1576" t="s">
        <v>772</v>
      </c>
      <c r="C1576" t="s">
        <v>1016</v>
      </c>
      <c r="D1576" s="781">
        <v>1</v>
      </c>
      <c r="E1576">
        <v>741020</v>
      </c>
      <c r="F1576" t="s">
        <v>772</v>
      </c>
    </row>
    <row r="1577" spans="1:6" x14ac:dyDescent="0.25">
      <c r="A1577" t="s">
        <v>1203</v>
      </c>
      <c r="B1577" t="s">
        <v>772</v>
      </c>
      <c r="C1577" t="s">
        <v>1016</v>
      </c>
      <c r="D1577" s="781">
        <v>3</v>
      </c>
      <c r="E1577">
        <v>741020</v>
      </c>
      <c r="F1577" t="s">
        <v>772</v>
      </c>
    </row>
    <row r="1578" spans="1:6" x14ac:dyDescent="0.25">
      <c r="A1578" t="s">
        <v>1203</v>
      </c>
      <c r="B1578" t="s">
        <v>772</v>
      </c>
      <c r="C1578" t="s">
        <v>1016</v>
      </c>
      <c r="D1578" s="781">
        <v>5</v>
      </c>
      <c r="E1578">
        <v>741020</v>
      </c>
      <c r="F1578" t="s">
        <v>772</v>
      </c>
    </row>
    <row r="1579" spans="1:6" x14ac:dyDescent="0.25">
      <c r="A1579" t="s">
        <v>1203</v>
      </c>
      <c r="B1579" t="s">
        <v>772</v>
      </c>
      <c r="C1579" t="s">
        <v>1016</v>
      </c>
      <c r="D1579" s="781">
        <v>2</v>
      </c>
      <c r="E1579">
        <v>741020</v>
      </c>
      <c r="F1579" t="s">
        <v>772</v>
      </c>
    </row>
    <row r="1580" spans="1:6" x14ac:dyDescent="0.25">
      <c r="A1580" t="s">
        <v>1203</v>
      </c>
      <c r="B1580" t="s">
        <v>772</v>
      </c>
      <c r="C1580" t="s">
        <v>1016</v>
      </c>
      <c r="D1580" s="781">
        <v>1</v>
      </c>
      <c r="E1580">
        <v>741020</v>
      </c>
      <c r="F1580" t="s">
        <v>772</v>
      </c>
    </row>
    <row r="1581" spans="1:6" x14ac:dyDescent="0.25">
      <c r="A1581" t="s">
        <v>1203</v>
      </c>
      <c r="B1581" t="s">
        <v>772</v>
      </c>
      <c r="C1581" t="s">
        <v>1016</v>
      </c>
      <c r="D1581" s="781">
        <v>3</v>
      </c>
      <c r="E1581">
        <v>741020</v>
      </c>
      <c r="F1581" t="s">
        <v>772</v>
      </c>
    </row>
    <row r="1582" spans="1:6" x14ac:dyDescent="0.25">
      <c r="A1582" t="s">
        <v>1203</v>
      </c>
      <c r="B1582" t="s">
        <v>772</v>
      </c>
      <c r="C1582" t="s">
        <v>1016</v>
      </c>
      <c r="D1582" s="781">
        <v>2</v>
      </c>
      <c r="E1582">
        <v>741020</v>
      </c>
      <c r="F1582" t="s">
        <v>772</v>
      </c>
    </row>
    <row r="1583" spans="1:6" x14ac:dyDescent="0.25">
      <c r="A1583" t="s">
        <v>1203</v>
      </c>
      <c r="B1583" t="s">
        <v>772</v>
      </c>
      <c r="C1583" t="s">
        <v>1016</v>
      </c>
      <c r="D1583" s="781">
        <v>2</v>
      </c>
      <c r="E1583">
        <v>741020</v>
      </c>
      <c r="F1583" t="s">
        <v>772</v>
      </c>
    </row>
    <row r="1584" spans="1:6" x14ac:dyDescent="0.25">
      <c r="A1584" t="s">
        <v>1203</v>
      </c>
      <c r="B1584" t="s">
        <v>772</v>
      </c>
      <c r="C1584" t="s">
        <v>1016</v>
      </c>
      <c r="D1584" s="781">
        <v>2</v>
      </c>
      <c r="E1584">
        <v>741020</v>
      </c>
      <c r="F1584" t="s">
        <v>772</v>
      </c>
    </row>
    <row r="1585" spans="1:6" x14ac:dyDescent="0.25">
      <c r="A1585" t="s">
        <v>1203</v>
      </c>
      <c r="B1585" t="s">
        <v>772</v>
      </c>
      <c r="C1585" t="s">
        <v>1016</v>
      </c>
      <c r="D1585" s="781">
        <v>1</v>
      </c>
      <c r="E1585">
        <v>741020</v>
      </c>
      <c r="F1585" t="s">
        <v>772</v>
      </c>
    </row>
    <row r="1586" spans="1:6" x14ac:dyDescent="0.25">
      <c r="A1586" t="s">
        <v>1203</v>
      </c>
      <c r="B1586" t="s">
        <v>772</v>
      </c>
      <c r="C1586" t="s">
        <v>1016</v>
      </c>
      <c r="D1586" s="781">
        <v>1</v>
      </c>
      <c r="E1586">
        <v>741020</v>
      </c>
      <c r="F1586" t="s">
        <v>772</v>
      </c>
    </row>
    <row r="1587" spans="1:6" x14ac:dyDescent="0.25">
      <c r="A1587" t="s">
        <v>1203</v>
      </c>
      <c r="B1587" t="s">
        <v>772</v>
      </c>
      <c r="C1587" t="s">
        <v>1016</v>
      </c>
      <c r="D1587" s="781">
        <v>1</v>
      </c>
      <c r="E1587">
        <v>741020</v>
      </c>
      <c r="F1587" t="s">
        <v>772</v>
      </c>
    </row>
    <row r="1588" spans="1:6" x14ac:dyDescent="0.25">
      <c r="A1588" t="s">
        <v>1203</v>
      </c>
      <c r="B1588" t="s">
        <v>772</v>
      </c>
      <c r="C1588" t="s">
        <v>1016</v>
      </c>
      <c r="D1588" s="781">
        <v>1</v>
      </c>
      <c r="E1588">
        <v>741020</v>
      </c>
      <c r="F1588" t="s">
        <v>772</v>
      </c>
    </row>
    <row r="1589" spans="1:6" x14ac:dyDescent="0.25">
      <c r="A1589" t="s">
        <v>1203</v>
      </c>
      <c r="B1589" t="s">
        <v>772</v>
      </c>
      <c r="C1589" t="s">
        <v>1016</v>
      </c>
      <c r="D1589" s="781">
        <v>1</v>
      </c>
      <c r="E1589">
        <v>741020</v>
      </c>
      <c r="F1589" t="s">
        <v>772</v>
      </c>
    </row>
    <row r="1590" spans="1:6" x14ac:dyDescent="0.25">
      <c r="A1590" t="s">
        <v>1203</v>
      </c>
      <c r="B1590" t="s">
        <v>772</v>
      </c>
      <c r="C1590" t="s">
        <v>1016</v>
      </c>
      <c r="D1590" s="781">
        <v>2</v>
      </c>
      <c r="E1590">
        <v>741020</v>
      </c>
      <c r="F1590" t="s">
        <v>772</v>
      </c>
    </row>
    <row r="1591" spans="1:6" x14ac:dyDescent="0.25">
      <c r="A1591" t="s">
        <v>1203</v>
      </c>
      <c r="B1591" t="s">
        <v>772</v>
      </c>
      <c r="C1591" t="s">
        <v>1016</v>
      </c>
      <c r="D1591" s="781">
        <v>1</v>
      </c>
      <c r="E1591">
        <v>741020</v>
      </c>
      <c r="F1591" t="s">
        <v>772</v>
      </c>
    </row>
    <row r="1592" spans="1:6" x14ac:dyDescent="0.25">
      <c r="A1592" t="s">
        <v>1203</v>
      </c>
      <c r="B1592" t="s">
        <v>772</v>
      </c>
      <c r="C1592" t="s">
        <v>1016</v>
      </c>
      <c r="D1592" s="781">
        <v>1</v>
      </c>
      <c r="E1592">
        <v>741020</v>
      </c>
      <c r="F1592" t="s">
        <v>772</v>
      </c>
    </row>
    <row r="1593" spans="1:6" x14ac:dyDescent="0.25">
      <c r="A1593" t="s">
        <v>1203</v>
      </c>
      <c r="B1593" t="s">
        <v>772</v>
      </c>
      <c r="C1593" t="s">
        <v>1016</v>
      </c>
      <c r="D1593" s="781">
        <v>4</v>
      </c>
      <c r="E1593">
        <v>741020</v>
      </c>
      <c r="F1593" t="s">
        <v>772</v>
      </c>
    </row>
    <row r="1594" spans="1:6" x14ac:dyDescent="0.25">
      <c r="A1594" t="s">
        <v>1203</v>
      </c>
      <c r="B1594" t="s">
        <v>772</v>
      </c>
      <c r="C1594" t="s">
        <v>1016</v>
      </c>
      <c r="D1594" s="781">
        <v>2</v>
      </c>
      <c r="E1594">
        <v>741020</v>
      </c>
      <c r="F1594" t="s">
        <v>772</v>
      </c>
    </row>
    <row r="1595" spans="1:6" x14ac:dyDescent="0.25">
      <c r="A1595" t="s">
        <v>1203</v>
      </c>
      <c r="B1595" t="s">
        <v>772</v>
      </c>
      <c r="C1595" t="s">
        <v>1016</v>
      </c>
      <c r="D1595" s="781">
        <v>2</v>
      </c>
      <c r="E1595">
        <v>741020</v>
      </c>
      <c r="F1595" t="s">
        <v>772</v>
      </c>
    </row>
    <row r="1596" spans="1:6" x14ac:dyDescent="0.25">
      <c r="A1596" t="s">
        <v>1203</v>
      </c>
      <c r="B1596" t="s">
        <v>772</v>
      </c>
      <c r="C1596" t="s">
        <v>1016</v>
      </c>
      <c r="D1596" s="781">
        <v>1</v>
      </c>
      <c r="E1596">
        <v>741020</v>
      </c>
      <c r="F1596" t="s">
        <v>772</v>
      </c>
    </row>
    <row r="1597" spans="1:6" x14ac:dyDescent="0.25">
      <c r="A1597" t="s">
        <v>1203</v>
      </c>
      <c r="B1597" t="s">
        <v>772</v>
      </c>
      <c r="C1597" t="s">
        <v>1016</v>
      </c>
      <c r="D1597" s="781">
        <v>1</v>
      </c>
      <c r="E1597">
        <v>741020</v>
      </c>
      <c r="F1597" t="s">
        <v>772</v>
      </c>
    </row>
    <row r="1598" spans="1:6" x14ac:dyDescent="0.25">
      <c r="A1598" t="s">
        <v>1203</v>
      </c>
      <c r="B1598" t="s">
        <v>772</v>
      </c>
      <c r="C1598" t="s">
        <v>1016</v>
      </c>
      <c r="D1598" s="781">
        <v>2</v>
      </c>
      <c r="E1598">
        <v>741020</v>
      </c>
      <c r="F1598" t="s">
        <v>772</v>
      </c>
    </row>
    <row r="1599" spans="1:6" x14ac:dyDescent="0.25">
      <c r="A1599" t="s">
        <v>1203</v>
      </c>
      <c r="B1599" t="s">
        <v>772</v>
      </c>
      <c r="C1599" t="s">
        <v>1016</v>
      </c>
      <c r="D1599" s="781">
        <v>3</v>
      </c>
      <c r="E1599">
        <v>741020</v>
      </c>
      <c r="F1599" t="s">
        <v>772</v>
      </c>
    </row>
    <row r="1600" spans="1:6" x14ac:dyDescent="0.25">
      <c r="A1600" t="s">
        <v>1203</v>
      </c>
      <c r="B1600" t="s">
        <v>772</v>
      </c>
      <c r="C1600" t="s">
        <v>1016</v>
      </c>
      <c r="D1600" s="781">
        <v>2</v>
      </c>
      <c r="E1600">
        <v>741020</v>
      </c>
      <c r="F1600" t="s">
        <v>772</v>
      </c>
    </row>
    <row r="1601" spans="1:6" x14ac:dyDescent="0.25">
      <c r="A1601" t="s">
        <v>1203</v>
      </c>
      <c r="B1601" t="s">
        <v>772</v>
      </c>
      <c r="C1601" t="s">
        <v>1016</v>
      </c>
      <c r="D1601" s="781">
        <v>1</v>
      </c>
      <c r="E1601">
        <v>741020</v>
      </c>
      <c r="F1601" t="s">
        <v>772</v>
      </c>
    </row>
    <row r="1602" spans="1:6" x14ac:dyDescent="0.25">
      <c r="A1602" t="s">
        <v>1203</v>
      </c>
      <c r="B1602" t="s">
        <v>772</v>
      </c>
      <c r="C1602" t="s">
        <v>1016</v>
      </c>
      <c r="D1602" s="781">
        <v>4</v>
      </c>
      <c r="E1602">
        <v>741020</v>
      </c>
      <c r="F1602" t="s">
        <v>772</v>
      </c>
    </row>
    <row r="1603" spans="1:6" x14ac:dyDescent="0.25">
      <c r="A1603" t="s">
        <v>1203</v>
      </c>
      <c r="B1603" t="s">
        <v>772</v>
      </c>
      <c r="C1603" t="s">
        <v>1016</v>
      </c>
      <c r="D1603" s="781">
        <v>1</v>
      </c>
      <c r="E1603">
        <v>741020</v>
      </c>
      <c r="F1603" t="s">
        <v>772</v>
      </c>
    </row>
    <row r="1604" spans="1:6" x14ac:dyDescent="0.25">
      <c r="A1604" t="s">
        <v>1203</v>
      </c>
      <c r="B1604" t="s">
        <v>772</v>
      </c>
      <c r="C1604" t="s">
        <v>1016</v>
      </c>
      <c r="D1604" s="781">
        <v>1</v>
      </c>
      <c r="E1604">
        <v>741020</v>
      </c>
      <c r="F1604" t="s">
        <v>772</v>
      </c>
    </row>
    <row r="1605" spans="1:6" x14ac:dyDescent="0.25">
      <c r="A1605" t="s">
        <v>1203</v>
      </c>
      <c r="B1605" t="s">
        <v>772</v>
      </c>
      <c r="C1605" t="s">
        <v>1016</v>
      </c>
      <c r="D1605" s="781">
        <v>2</v>
      </c>
      <c r="E1605">
        <v>741020</v>
      </c>
      <c r="F1605" t="s">
        <v>772</v>
      </c>
    </row>
    <row r="1606" spans="1:6" x14ac:dyDescent="0.25">
      <c r="A1606" t="s">
        <v>1203</v>
      </c>
      <c r="B1606" t="s">
        <v>772</v>
      </c>
      <c r="C1606" t="s">
        <v>1016</v>
      </c>
      <c r="D1606" s="781">
        <v>1</v>
      </c>
      <c r="E1606">
        <v>741020</v>
      </c>
      <c r="F1606" t="s">
        <v>772</v>
      </c>
    </row>
    <row r="1607" spans="1:6" x14ac:dyDescent="0.25">
      <c r="A1607" t="s">
        <v>1203</v>
      </c>
      <c r="B1607" t="s">
        <v>772</v>
      </c>
      <c r="C1607" t="s">
        <v>1016</v>
      </c>
      <c r="D1607" s="781">
        <v>2</v>
      </c>
      <c r="E1607">
        <v>741020</v>
      </c>
      <c r="F1607" t="s">
        <v>772</v>
      </c>
    </row>
    <row r="1608" spans="1:6" x14ac:dyDescent="0.25">
      <c r="A1608" t="s">
        <v>1203</v>
      </c>
      <c r="B1608" t="s">
        <v>772</v>
      </c>
      <c r="C1608" t="s">
        <v>1016</v>
      </c>
      <c r="D1608" s="781">
        <v>3</v>
      </c>
      <c r="E1608">
        <v>741020</v>
      </c>
      <c r="F1608" t="s">
        <v>772</v>
      </c>
    </row>
    <row r="1609" spans="1:6" x14ac:dyDescent="0.25">
      <c r="A1609" t="s">
        <v>1203</v>
      </c>
      <c r="B1609" t="s">
        <v>772</v>
      </c>
      <c r="C1609" t="s">
        <v>1016</v>
      </c>
      <c r="D1609" s="781">
        <v>2</v>
      </c>
      <c r="E1609">
        <v>741020</v>
      </c>
      <c r="F1609" t="s">
        <v>772</v>
      </c>
    </row>
    <row r="1610" spans="1:6" x14ac:dyDescent="0.25">
      <c r="A1610" t="s">
        <v>1203</v>
      </c>
      <c r="B1610" t="s">
        <v>772</v>
      </c>
      <c r="C1610" t="s">
        <v>1016</v>
      </c>
      <c r="D1610" s="781">
        <v>1</v>
      </c>
      <c r="E1610">
        <v>741020</v>
      </c>
      <c r="F1610" t="s">
        <v>772</v>
      </c>
    </row>
    <row r="1611" spans="1:6" x14ac:dyDescent="0.25">
      <c r="A1611" t="s">
        <v>1203</v>
      </c>
      <c r="B1611" t="s">
        <v>772</v>
      </c>
      <c r="C1611" t="s">
        <v>1016</v>
      </c>
      <c r="D1611" s="781">
        <v>1</v>
      </c>
      <c r="E1611">
        <v>741020</v>
      </c>
      <c r="F1611" t="s">
        <v>772</v>
      </c>
    </row>
    <row r="1612" spans="1:6" x14ac:dyDescent="0.25">
      <c r="A1612" t="s">
        <v>1203</v>
      </c>
      <c r="B1612" t="s">
        <v>772</v>
      </c>
      <c r="C1612" t="s">
        <v>1016</v>
      </c>
      <c r="D1612" s="781">
        <v>2</v>
      </c>
      <c r="E1612">
        <v>741020</v>
      </c>
      <c r="F1612" t="s">
        <v>772</v>
      </c>
    </row>
    <row r="1613" spans="1:6" x14ac:dyDescent="0.25">
      <c r="A1613" t="s">
        <v>1203</v>
      </c>
      <c r="B1613" t="s">
        <v>772</v>
      </c>
      <c r="C1613" t="s">
        <v>1016</v>
      </c>
      <c r="D1613" s="781">
        <v>1</v>
      </c>
      <c r="E1613">
        <v>741020</v>
      </c>
      <c r="F1613" t="s">
        <v>772</v>
      </c>
    </row>
    <row r="1614" spans="1:6" x14ac:dyDescent="0.25">
      <c r="A1614" t="s">
        <v>1203</v>
      </c>
      <c r="B1614" t="s">
        <v>772</v>
      </c>
      <c r="C1614" t="s">
        <v>1016</v>
      </c>
      <c r="D1614" s="781">
        <v>1</v>
      </c>
      <c r="E1614">
        <v>741020</v>
      </c>
      <c r="F1614" t="s">
        <v>772</v>
      </c>
    </row>
    <row r="1615" spans="1:6" x14ac:dyDescent="0.25">
      <c r="A1615" t="s">
        <v>1203</v>
      </c>
      <c r="B1615" t="s">
        <v>772</v>
      </c>
      <c r="C1615" t="s">
        <v>1016</v>
      </c>
      <c r="D1615" s="781">
        <v>1</v>
      </c>
      <c r="E1615">
        <v>741020</v>
      </c>
      <c r="F1615" t="s">
        <v>772</v>
      </c>
    </row>
    <row r="1616" spans="1:6" x14ac:dyDescent="0.25">
      <c r="A1616" t="s">
        <v>1203</v>
      </c>
      <c r="B1616" t="s">
        <v>772</v>
      </c>
      <c r="C1616" t="s">
        <v>1016</v>
      </c>
      <c r="D1616" s="781">
        <v>1</v>
      </c>
      <c r="E1616">
        <v>741020</v>
      </c>
      <c r="F1616" t="s">
        <v>772</v>
      </c>
    </row>
    <row r="1617" spans="1:6" x14ac:dyDescent="0.25">
      <c r="A1617" t="s">
        <v>1203</v>
      </c>
      <c r="B1617" t="s">
        <v>772</v>
      </c>
      <c r="C1617" t="s">
        <v>1016</v>
      </c>
      <c r="D1617" s="781">
        <v>2</v>
      </c>
      <c r="E1617">
        <v>741020</v>
      </c>
      <c r="F1617" t="s">
        <v>772</v>
      </c>
    </row>
    <row r="1618" spans="1:6" x14ac:dyDescent="0.25">
      <c r="A1618" t="s">
        <v>1203</v>
      </c>
      <c r="B1618" t="s">
        <v>772</v>
      </c>
      <c r="C1618" t="s">
        <v>1016</v>
      </c>
      <c r="D1618" s="781">
        <v>1</v>
      </c>
      <c r="E1618">
        <v>741020</v>
      </c>
      <c r="F1618" t="s">
        <v>772</v>
      </c>
    </row>
    <row r="1619" spans="1:6" x14ac:dyDescent="0.25">
      <c r="A1619" t="s">
        <v>1203</v>
      </c>
      <c r="B1619" t="s">
        <v>772</v>
      </c>
      <c r="C1619" t="s">
        <v>1016</v>
      </c>
      <c r="D1619" s="781">
        <v>2</v>
      </c>
      <c r="E1619">
        <v>741020</v>
      </c>
      <c r="F1619" t="s">
        <v>772</v>
      </c>
    </row>
    <row r="1620" spans="1:6" x14ac:dyDescent="0.25">
      <c r="A1620" t="s">
        <v>1203</v>
      </c>
      <c r="B1620" t="s">
        <v>772</v>
      </c>
      <c r="C1620" t="s">
        <v>1016</v>
      </c>
      <c r="D1620" s="781">
        <v>1</v>
      </c>
      <c r="E1620">
        <v>741020</v>
      </c>
      <c r="F1620" t="s">
        <v>772</v>
      </c>
    </row>
    <row r="1621" spans="1:6" x14ac:dyDescent="0.25">
      <c r="A1621" t="s">
        <v>1203</v>
      </c>
      <c r="B1621" t="s">
        <v>772</v>
      </c>
      <c r="C1621" t="s">
        <v>1016</v>
      </c>
      <c r="D1621" s="781">
        <v>1</v>
      </c>
      <c r="E1621">
        <v>741020</v>
      </c>
      <c r="F1621" t="s">
        <v>772</v>
      </c>
    </row>
    <row r="1622" spans="1:6" x14ac:dyDescent="0.25">
      <c r="A1622" t="s">
        <v>1203</v>
      </c>
      <c r="B1622" t="s">
        <v>772</v>
      </c>
      <c r="C1622" t="s">
        <v>1016</v>
      </c>
      <c r="D1622" s="781">
        <v>1</v>
      </c>
      <c r="E1622">
        <v>741020</v>
      </c>
      <c r="F1622" t="s">
        <v>772</v>
      </c>
    </row>
    <row r="1623" spans="1:6" x14ac:dyDescent="0.25">
      <c r="A1623" t="s">
        <v>1203</v>
      </c>
      <c r="B1623" t="s">
        <v>772</v>
      </c>
      <c r="C1623" t="s">
        <v>1016</v>
      </c>
      <c r="D1623" s="781">
        <v>2</v>
      </c>
      <c r="E1623">
        <v>741020</v>
      </c>
      <c r="F1623" t="s">
        <v>772</v>
      </c>
    </row>
    <row r="1624" spans="1:6" x14ac:dyDescent="0.25">
      <c r="A1624" t="s">
        <v>1203</v>
      </c>
      <c r="B1624" t="s">
        <v>772</v>
      </c>
      <c r="C1624" t="s">
        <v>1016</v>
      </c>
      <c r="D1624" s="781">
        <v>2</v>
      </c>
      <c r="E1624">
        <v>741020</v>
      </c>
      <c r="F1624" t="s">
        <v>772</v>
      </c>
    </row>
    <row r="1625" spans="1:6" x14ac:dyDescent="0.25">
      <c r="A1625" t="s">
        <v>1203</v>
      </c>
      <c r="B1625" t="s">
        <v>772</v>
      </c>
      <c r="C1625" t="s">
        <v>1016</v>
      </c>
      <c r="D1625" s="781">
        <v>2</v>
      </c>
      <c r="E1625">
        <v>741020</v>
      </c>
      <c r="F1625" t="s">
        <v>772</v>
      </c>
    </row>
    <row r="1626" spans="1:6" x14ac:dyDescent="0.25">
      <c r="A1626" t="s">
        <v>1203</v>
      </c>
      <c r="B1626" t="s">
        <v>772</v>
      </c>
      <c r="C1626" t="s">
        <v>1016</v>
      </c>
      <c r="D1626" s="781">
        <v>1</v>
      </c>
      <c r="E1626">
        <v>741020</v>
      </c>
      <c r="F1626" t="s">
        <v>772</v>
      </c>
    </row>
    <row r="1627" spans="1:6" x14ac:dyDescent="0.25">
      <c r="A1627" t="s">
        <v>1203</v>
      </c>
      <c r="B1627" t="s">
        <v>772</v>
      </c>
      <c r="C1627" t="s">
        <v>1016</v>
      </c>
      <c r="D1627" s="781">
        <v>3</v>
      </c>
      <c r="E1627">
        <v>741020</v>
      </c>
      <c r="F1627" t="s">
        <v>772</v>
      </c>
    </row>
    <row r="1628" spans="1:6" x14ac:dyDescent="0.25">
      <c r="A1628" t="s">
        <v>1203</v>
      </c>
      <c r="B1628" t="s">
        <v>772</v>
      </c>
      <c r="C1628" t="s">
        <v>1016</v>
      </c>
      <c r="D1628" s="781">
        <v>1</v>
      </c>
      <c r="E1628">
        <v>741020</v>
      </c>
      <c r="F1628" t="s">
        <v>772</v>
      </c>
    </row>
    <row r="1629" spans="1:6" x14ac:dyDescent="0.25">
      <c r="A1629" t="s">
        <v>1203</v>
      </c>
      <c r="B1629" t="s">
        <v>772</v>
      </c>
      <c r="C1629" t="s">
        <v>1016</v>
      </c>
      <c r="D1629" s="781">
        <v>3</v>
      </c>
      <c r="E1629">
        <v>741020</v>
      </c>
      <c r="F1629" t="s">
        <v>772</v>
      </c>
    </row>
    <row r="1630" spans="1:6" x14ac:dyDescent="0.25">
      <c r="A1630" t="s">
        <v>1203</v>
      </c>
      <c r="B1630" t="s">
        <v>772</v>
      </c>
      <c r="C1630" t="s">
        <v>1016</v>
      </c>
      <c r="D1630" s="781">
        <v>1</v>
      </c>
      <c r="E1630">
        <v>741020</v>
      </c>
      <c r="F1630" t="s">
        <v>772</v>
      </c>
    </row>
    <row r="1631" spans="1:6" x14ac:dyDescent="0.25">
      <c r="A1631" t="s">
        <v>1203</v>
      </c>
      <c r="B1631" t="s">
        <v>772</v>
      </c>
      <c r="C1631" t="s">
        <v>1016</v>
      </c>
      <c r="D1631" s="781">
        <v>1</v>
      </c>
      <c r="E1631">
        <v>741020</v>
      </c>
      <c r="F1631" t="s">
        <v>772</v>
      </c>
    </row>
    <row r="1632" spans="1:6" x14ac:dyDescent="0.25">
      <c r="A1632" t="s">
        <v>1203</v>
      </c>
      <c r="B1632" t="s">
        <v>772</v>
      </c>
      <c r="C1632" t="s">
        <v>1016</v>
      </c>
      <c r="D1632" s="781">
        <v>1</v>
      </c>
      <c r="E1632">
        <v>741020</v>
      </c>
      <c r="F1632" t="s">
        <v>772</v>
      </c>
    </row>
    <row r="1633" spans="1:6" x14ac:dyDescent="0.25">
      <c r="A1633" t="s">
        <v>1203</v>
      </c>
      <c r="B1633" t="s">
        <v>772</v>
      </c>
      <c r="C1633" t="s">
        <v>1016</v>
      </c>
      <c r="D1633" s="781">
        <v>1</v>
      </c>
      <c r="E1633">
        <v>741020</v>
      </c>
      <c r="F1633" t="s">
        <v>772</v>
      </c>
    </row>
    <row r="1634" spans="1:6" x14ac:dyDescent="0.25">
      <c r="A1634" t="s">
        <v>1203</v>
      </c>
      <c r="B1634" t="s">
        <v>772</v>
      </c>
      <c r="C1634" t="s">
        <v>1016</v>
      </c>
      <c r="D1634" s="781">
        <v>1</v>
      </c>
      <c r="E1634">
        <v>741020</v>
      </c>
      <c r="F1634" t="s">
        <v>772</v>
      </c>
    </row>
    <row r="1635" spans="1:6" x14ac:dyDescent="0.25">
      <c r="A1635" t="s">
        <v>1203</v>
      </c>
      <c r="B1635" t="s">
        <v>772</v>
      </c>
      <c r="C1635" t="s">
        <v>1016</v>
      </c>
      <c r="D1635" s="781">
        <v>1</v>
      </c>
      <c r="E1635">
        <v>741020</v>
      </c>
      <c r="F1635" t="s">
        <v>772</v>
      </c>
    </row>
    <row r="1636" spans="1:6" x14ac:dyDescent="0.25">
      <c r="A1636" t="s">
        <v>1203</v>
      </c>
      <c r="B1636" t="s">
        <v>772</v>
      </c>
      <c r="C1636" t="s">
        <v>1016</v>
      </c>
      <c r="D1636" s="781">
        <v>2</v>
      </c>
      <c r="E1636">
        <v>741020</v>
      </c>
      <c r="F1636" t="s">
        <v>772</v>
      </c>
    </row>
    <row r="1637" spans="1:6" x14ac:dyDescent="0.25">
      <c r="A1637" t="s">
        <v>1203</v>
      </c>
      <c r="B1637" t="s">
        <v>772</v>
      </c>
      <c r="C1637" t="s">
        <v>1016</v>
      </c>
      <c r="D1637" s="781">
        <v>1</v>
      </c>
      <c r="E1637">
        <v>741020</v>
      </c>
      <c r="F1637" t="s">
        <v>772</v>
      </c>
    </row>
    <row r="1638" spans="1:6" x14ac:dyDescent="0.25">
      <c r="A1638" t="s">
        <v>1203</v>
      </c>
      <c r="B1638" t="s">
        <v>772</v>
      </c>
      <c r="C1638" t="s">
        <v>1016</v>
      </c>
      <c r="D1638" s="781">
        <v>1</v>
      </c>
      <c r="E1638">
        <v>741020</v>
      </c>
      <c r="F1638" t="s">
        <v>772</v>
      </c>
    </row>
    <row r="1639" spans="1:6" x14ac:dyDescent="0.25">
      <c r="A1639" t="s">
        <v>1203</v>
      </c>
      <c r="B1639" t="s">
        <v>772</v>
      </c>
      <c r="C1639" t="s">
        <v>1016</v>
      </c>
      <c r="D1639" s="781">
        <v>1</v>
      </c>
      <c r="E1639">
        <v>741020</v>
      </c>
      <c r="F1639" t="s">
        <v>772</v>
      </c>
    </row>
    <row r="1640" spans="1:6" x14ac:dyDescent="0.25">
      <c r="A1640" t="s">
        <v>1203</v>
      </c>
      <c r="B1640" t="s">
        <v>772</v>
      </c>
      <c r="C1640" t="s">
        <v>1016</v>
      </c>
      <c r="D1640" s="781">
        <v>2</v>
      </c>
      <c r="E1640">
        <v>741020</v>
      </c>
      <c r="F1640" t="s">
        <v>772</v>
      </c>
    </row>
    <row r="1641" spans="1:6" x14ac:dyDescent="0.25">
      <c r="A1641" t="s">
        <v>1203</v>
      </c>
      <c r="B1641" t="s">
        <v>772</v>
      </c>
      <c r="C1641" t="s">
        <v>1016</v>
      </c>
      <c r="D1641" s="781">
        <v>2</v>
      </c>
      <c r="E1641">
        <v>741020</v>
      </c>
      <c r="F1641" t="s">
        <v>772</v>
      </c>
    </row>
    <row r="1642" spans="1:6" x14ac:dyDescent="0.25">
      <c r="A1642" t="s">
        <v>1203</v>
      </c>
      <c r="B1642" t="s">
        <v>772</v>
      </c>
      <c r="C1642" t="s">
        <v>1016</v>
      </c>
      <c r="D1642" s="781">
        <v>2</v>
      </c>
      <c r="E1642">
        <v>741020</v>
      </c>
      <c r="F1642" t="s">
        <v>772</v>
      </c>
    </row>
    <row r="1643" spans="1:6" x14ac:dyDescent="0.25">
      <c r="A1643" t="s">
        <v>1203</v>
      </c>
      <c r="B1643" t="s">
        <v>772</v>
      </c>
      <c r="C1643" t="s">
        <v>1016</v>
      </c>
      <c r="D1643" s="781">
        <v>2</v>
      </c>
      <c r="E1643">
        <v>741020</v>
      </c>
      <c r="F1643" t="s">
        <v>772</v>
      </c>
    </row>
    <row r="1644" spans="1:6" x14ac:dyDescent="0.25">
      <c r="A1644" t="s">
        <v>1203</v>
      </c>
      <c r="B1644" t="s">
        <v>772</v>
      </c>
      <c r="C1644" t="s">
        <v>1016</v>
      </c>
      <c r="D1644" s="781">
        <v>-2</v>
      </c>
      <c r="E1644">
        <v>741020</v>
      </c>
      <c r="F1644" t="s">
        <v>772</v>
      </c>
    </row>
    <row r="1645" spans="1:6" x14ac:dyDescent="0.25">
      <c r="A1645" t="s">
        <v>1203</v>
      </c>
      <c r="B1645" t="s">
        <v>772</v>
      </c>
      <c r="C1645" t="s">
        <v>1016</v>
      </c>
      <c r="D1645" s="781">
        <v>1</v>
      </c>
      <c r="E1645">
        <v>741020</v>
      </c>
      <c r="F1645" t="s">
        <v>772</v>
      </c>
    </row>
    <row r="1646" spans="1:6" x14ac:dyDescent="0.25">
      <c r="A1646" t="s">
        <v>1203</v>
      </c>
      <c r="B1646" t="s">
        <v>772</v>
      </c>
      <c r="C1646" t="s">
        <v>1016</v>
      </c>
      <c r="D1646" s="781">
        <v>2</v>
      </c>
      <c r="E1646">
        <v>741020</v>
      </c>
      <c r="F1646" t="s">
        <v>772</v>
      </c>
    </row>
    <row r="1647" spans="1:6" x14ac:dyDescent="0.25">
      <c r="A1647" t="s">
        <v>1203</v>
      </c>
      <c r="B1647" t="s">
        <v>772</v>
      </c>
      <c r="C1647" t="s">
        <v>1016</v>
      </c>
      <c r="D1647" s="781">
        <v>1</v>
      </c>
      <c r="E1647">
        <v>741020</v>
      </c>
      <c r="F1647" t="s">
        <v>772</v>
      </c>
    </row>
    <row r="1648" spans="1:6" x14ac:dyDescent="0.25">
      <c r="A1648" t="s">
        <v>1203</v>
      </c>
      <c r="B1648" t="s">
        <v>772</v>
      </c>
      <c r="C1648" t="s">
        <v>1016</v>
      </c>
      <c r="D1648" s="781">
        <v>2</v>
      </c>
      <c r="E1648">
        <v>741020</v>
      </c>
      <c r="F1648" t="s">
        <v>772</v>
      </c>
    </row>
    <row r="1649" spans="1:6" x14ac:dyDescent="0.25">
      <c r="A1649" t="s">
        <v>1203</v>
      </c>
      <c r="B1649" t="s">
        <v>772</v>
      </c>
      <c r="C1649" t="s">
        <v>1016</v>
      </c>
      <c r="D1649" s="781">
        <v>2</v>
      </c>
      <c r="E1649">
        <v>741020</v>
      </c>
      <c r="F1649" t="s">
        <v>772</v>
      </c>
    </row>
    <row r="1650" spans="1:6" x14ac:dyDescent="0.25">
      <c r="A1650" t="s">
        <v>1203</v>
      </c>
      <c r="B1650" t="s">
        <v>772</v>
      </c>
      <c r="C1650" t="s">
        <v>1016</v>
      </c>
      <c r="D1650" s="781">
        <v>1</v>
      </c>
      <c r="E1650">
        <v>741020</v>
      </c>
      <c r="F1650" t="s">
        <v>772</v>
      </c>
    </row>
    <row r="1651" spans="1:6" x14ac:dyDescent="0.25">
      <c r="A1651" t="s">
        <v>1203</v>
      </c>
      <c r="B1651" t="s">
        <v>772</v>
      </c>
      <c r="C1651" t="s">
        <v>1016</v>
      </c>
      <c r="D1651" s="781">
        <v>1</v>
      </c>
      <c r="E1651">
        <v>741020</v>
      </c>
      <c r="F1651" t="s">
        <v>772</v>
      </c>
    </row>
    <row r="1652" spans="1:6" x14ac:dyDescent="0.25">
      <c r="A1652" t="s">
        <v>1203</v>
      </c>
      <c r="B1652" t="s">
        <v>772</v>
      </c>
      <c r="C1652" t="s">
        <v>1016</v>
      </c>
      <c r="D1652" s="781">
        <v>2</v>
      </c>
      <c r="E1652">
        <v>741020</v>
      </c>
      <c r="F1652" t="s">
        <v>772</v>
      </c>
    </row>
    <row r="1653" spans="1:6" x14ac:dyDescent="0.25">
      <c r="A1653" t="s">
        <v>1203</v>
      </c>
      <c r="B1653" t="s">
        <v>772</v>
      </c>
      <c r="C1653" t="s">
        <v>1016</v>
      </c>
      <c r="D1653" s="781">
        <v>1</v>
      </c>
      <c r="E1653">
        <v>741020</v>
      </c>
      <c r="F1653" t="s">
        <v>772</v>
      </c>
    </row>
    <row r="1654" spans="1:6" x14ac:dyDescent="0.25">
      <c r="A1654" t="s">
        <v>1203</v>
      </c>
      <c r="B1654" t="s">
        <v>772</v>
      </c>
      <c r="C1654" t="s">
        <v>1016</v>
      </c>
      <c r="D1654" s="781">
        <v>2</v>
      </c>
      <c r="E1654">
        <v>741020</v>
      </c>
      <c r="F1654" t="s">
        <v>772</v>
      </c>
    </row>
    <row r="1655" spans="1:6" x14ac:dyDescent="0.25">
      <c r="A1655" t="s">
        <v>1203</v>
      </c>
      <c r="B1655" t="s">
        <v>772</v>
      </c>
      <c r="C1655" t="s">
        <v>1016</v>
      </c>
      <c r="D1655" s="781">
        <v>1</v>
      </c>
      <c r="E1655">
        <v>741020</v>
      </c>
      <c r="F1655" t="s">
        <v>772</v>
      </c>
    </row>
    <row r="1656" spans="1:6" x14ac:dyDescent="0.25">
      <c r="A1656" t="s">
        <v>1203</v>
      </c>
      <c r="B1656" t="s">
        <v>772</v>
      </c>
      <c r="C1656" t="s">
        <v>1016</v>
      </c>
      <c r="D1656" s="781">
        <v>2</v>
      </c>
      <c r="E1656">
        <v>741020</v>
      </c>
      <c r="F1656" t="s">
        <v>772</v>
      </c>
    </row>
    <row r="1657" spans="1:6" x14ac:dyDescent="0.25">
      <c r="A1657" t="s">
        <v>1203</v>
      </c>
      <c r="B1657" t="s">
        <v>772</v>
      </c>
      <c r="C1657" t="s">
        <v>1016</v>
      </c>
      <c r="D1657" s="781">
        <v>2</v>
      </c>
      <c r="E1657">
        <v>741020</v>
      </c>
      <c r="F1657" t="s">
        <v>772</v>
      </c>
    </row>
    <row r="1658" spans="1:6" x14ac:dyDescent="0.25">
      <c r="A1658" t="s">
        <v>1203</v>
      </c>
      <c r="B1658" t="s">
        <v>772</v>
      </c>
      <c r="C1658" t="s">
        <v>1016</v>
      </c>
      <c r="D1658" s="781">
        <v>3</v>
      </c>
      <c r="E1658">
        <v>741020</v>
      </c>
      <c r="F1658" t="s">
        <v>772</v>
      </c>
    </row>
    <row r="1659" spans="1:6" x14ac:dyDescent="0.25">
      <c r="A1659" t="s">
        <v>1203</v>
      </c>
      <c r="B1659" t="s">
        <v>772</v>
      </c>
      <c r="C1659" t="s">
        <v>1016</v>
      </c>
      <c r="D1659" s="781">
        <v>2</v>
      </c>
      <c r="E1659">
        <v>741020</v>
      </c>
      <c r="F1659" t="s">
        <v>772</v>
      </c>
    </row>
    <row r="1660" spans="1:6" x14ac:dyDescent="0.25">
      <c r="A1660" t="s">
        <v>1203</v>
      </c>
      <c r="B1660" t="s">
        <v>772</v>
      </c>
      <c r="C1660" t="s">
        <v>1016</v>
      </c>
      <c r="D1660" s="781">
        <v>2</v>
      </c>
      <c r="E1660">
        <v>741020</v>
      </c>
      <c r="F1660" t="s">
        <v>772</v>
      </c>
    </row>
    <row r="1661" spans="1:6" x14ac:dyDescent="0.25">
      <c r="A1661" t="s">
        <v>1203</v>
      </c>
      <c r="B1661" t="s">
        <v>772</v>
      </c>
      <c r="C1661" t="s">
        <v>1016</v>
      </c>
      <c r="D1661" s="781">
        <v>2</v>
      </c>
      <c r="E1661">
        <v>741020</v>
      </c>
      <c r="F1661" t="s">
        <v>772</v>
      </c>
    </row>
    <row r="1662" spans="1:6" x14ac:dyDescent="0.25">
      <c r="A1662" t="s">
        <v>1203</v>
      </c>
      <c r="B1662" t="s">
        <v>772</v>
      </c>
      <c r="C1662" t="s">
        <v>1016</v>
      </c>
      <c r="D1662" s="781">
        <v>2</v>
      </c>
      <c r="E1662">
        <v>741020</v>
      </c>
      <c r="F1662" t="s">
        <v>772</v>
      </c>
    </row>
    <row r="1663" spans="1:6" x14ac:dyDescent="0.25">
      <c r="A1663" t="s">
        <v>1203</v>
      </c>
      <c r="B1663" t="s">
        <v>772</v>
      </c>
      <c r="C1663" t="s">
        <v>1016</v>
      </c>
      <c r="D1663" s="781">
        <v>1</v>
      </c>
      <c r="E1663">
        <v>741020</v>
      </c>
      <c r="F1663" t="s">
        <v>772</v>
      </c>
    </row>
    <row r="1664" spans="1:6" x14ac:dyDescent="0.25">
      <c r="A1664" t="s">
        <v>1203</v>
      </c>
      <c r="B1664" t="s">
        <v>772</v>
      </c>
      <c r="C1664" t="s">
        <v>1016</v>
      </c>
      <c r="D1664" s="781">
        <v>1</v>
      </c>
      <c r="E1664">
        <v>741020</v>
      </c>
      <c r="F1664" t="s">
        <v>772</v>
      </c>
    </row>
    <row r="1665" spans="1:6" x14ac:dyDescent="0.25">
      <c r="A1665" t="s">
        <v>1203</v>
      </c>
      <c r="B1665" t="s">
        <v>772</v>
      </c>
      <c r="C1665" t="s">
        <v>1016</v>
      </c>
      <c r="D1665" s="781">
        <v>4</v>
      </c>
      <c r="E1665">
        <v>741020</v>
      </c>
      <c r="F1665" t="s">
        <v>772</v>
      </c>
    </row>
    <row r="1666" spans="1:6" x14ac:dyDescent="0.25">
      <c r="A1666" t="s">
        <v>1203</v>
      </c>
      <c r="B1666" t="s">
        <v>772</v>
      </c>
      <c r="C1666" t="s">
        <v>1016</v>
      </c>
      <c r="D1666" s="781">
        <v>2</v>
      </c>
      <c r="E1666">
        <v>741020</v>
      </c>
      <c r="F1666" t="s">
        <v>772</v>
      </c>
    </row>
    <row r="1667" spans="1:6" x14ac:dyDescent="0.25">
      <c r="A1667" t="s">
        <v>1203</v>
      </c>
      <c r="B1667" t="s">
        <v>772</v>
      </c>
      <c r="C1667" t="s">
        <v>1016</v>
      </c>
      <c r="D1667" s="781">
        <v>1</v>
      </c>
      <c r="E1667">
        <v>741020</v>
      </c>
      <c r="F1667" t="s">
        <v>772</v>
      </c>
    </row>
    <row r="1668" spans="1:6" x14ac:dyDescent="0.25">
      <c r="A1668" t="s">
        <v>1203</v>
      </c>
      <c r="B1668" t="s">
        <v>772</v>
      </c>
      <c r="C1668" t="s">
        <v>1016</v>
      </c>
      <c r="D1668" s="781">
        <v>2</v>
      </c>
      <c r="E1668">
        <v>741020</v>
      </c>
      <c r="F1668" t="s">
        <v>772</v>
      </c>
    </row>
    <row r="1669" spans="1:6" x14ac:dyDescent="0.25">
      <c r="A1669" t="s">
        <v>1203</v>
      </c>
      <c r="B1669" t="s">
        <v>772</v>
      </c>
      <c r="C1669" t="s">
        <v>1016</v>
      </c>
      <c r="D1669" s="781">
        <v>3</v>
      </c>
      <c r="E1669">
        <v>741020</v>
      </c>
      <c r="F1669" t="s">
        <v>772</v>
      </c>
    </row>
    <row r="1670" spans="1:6" x14ac:dyDescent="0.25">
      <c r="A1670" t="s">
        <v>1203</v>
      </c>
      <c r="B1670" t="s">
        <v>772</v>
      </c>
      <c r="C1670" t="s">
        <v>1016</v>
      </c>
      <c r="D1670" s="781">
        <v>3</v>
      </c>
      <c r="E1670">
        <v>741020</v>
      </c>
      <c r="F1670" t="s">
        <v>772</v>
      </c>
    </row>
    <row r="1671" spans="1:6" x14ac:dyDescent="0.25">
      <c r="A1671" t="s">
        <v>1203</v>
      </c>
      <c r="B1671" t="s">
        <v>772</v>
      </c>
      <c r="C1671" t="s">
        <v>1016</v>
      </c>
      <c r="D1671" s="781">
        <v>2</v>
      </c>
      <c r="E1671">
        <v>741020</v>
      </c>
      <c r="F1671" t="s">
        <v>772</v>
      </c>
    </row>
    <row r="1672" spans="1:6" x14ac:dyDescent="0.25">
      <c r="A1672" t="s">
        <v>1203</v>
      </c>
      <c r="B1672" t="s">
        <v>772</v>
      </c>
      <c r="C1672" t="s">
        <v>1016</v>
      </c>
      <c r="D1672" s="781">
        <v>1</v>
      </c>
      <c r="E1672">
        <v>741020</v>
      </c>
      <c r="F1672" t="s">
        <v>772</v>
      </c>
    </row>
    <row r="1673" spans="1:6" x14ac:dyDescent="0.25">
      <c r="A1673" t="s">
        <v>1203</v>
      </c>
      <c r="B1673" t="s">
        <v>772</v>
      </c>
      <c r="C1673" t="s">
        <v>1016</v>
      </c>
      <c r="D1673" s="781">
        <v>4</v>
      </c>
      <c r="E1673">
        <v>741020</v>
      </c>
      <c r="F1673" t="s">
        <v>772</v>
      </c>
    </row>
    <row r="1674" spans="1:6" x14ac:dyDescent="0.25">
      <c r="A1674" t="s">
        <v>1203</v>
      </c>
      <c r="B1674" t="s">
        <v>772</v>
      </c>
      <c r="C1674" t="s">
        <v>1016</v>
      </c>
      <c r="D1674" s="781">
        <v>1</v>
      </c>
      <c r="E1674">
        <v>741020</v>
      </c>
      <c r="F1674" t="s">
        <v>772</v>
      </c>
    </row>
    <row r="1675" spans="1:6" x14ac:dyDescent="0.25">
      <c r="A1675" t="s">
        <v>1203</v>
      </c>
      <c r="B1675" t="s">
        <v>772</v>
      </c>
      <c r="C1675" t="s">
        <v>1016</v>
      </c>
      <c r="D1675" s="781">
        <v>1</v>
      </c>
      <c r="E1675">
        <v>741020</v>
      </c>
      <c r="F1675" t="s">
        <v>772</v>
      </c>
    </row>
    <row r="1676" spans="1:6" x14ac:dyDescent="0.25">
      <c r="A1676" t="s">
        <v>1203</v>
      </c>
      <c r="B1676" t="s">
        <v>772</v>
      </c>
      <c r="C1676" t="s">
        <v>1016</v>
      </c>
      <c r="D1676" s="781">
        <v>1</v>
      </c>
      <c r="E1676">
        <v>741020</v>
      </c>
      <c r="F1676" t="s">
        <v>772</v>
      </c>
    </row>
    <row r="1677" spans="1:6" x14ac:dyDescent="0.25">
      <c r="A1677" t="s">
        <v>1203</v>
      </c>
      <c r="B1677" t="s">
        <v>772</v>
      </c>
      <c r="C1677" t="s">
        <v>1016</v>
      </c>
      <c r="D1677" s="781">
        <v>2</v>
      </c>
      <c r="E1677">
        <v>741020</v>
      </c>
      <c r="F1677" t="s">
        <v>772</v>
      </c>
    </row>
    <row r="1678" spans="1:6" x14ac:dyDescent="0.25">
      <c r="A1678" t="s">
        <v>1203</v>
      </c>
      <c r="B1678" t="s">
        <v>772</v>
      </c>
      <c r="C1678" t="s">
        <v>1016</v>
      </c>
      <c r="D1678" s="781">
        <v>1</v>
      </c>
      <c r="E1678">
        <v>741020</v>
      </c>
      <c r="F1678" t="s">
        <v>772</v>
      </c>
    </row>
    <row r="1679" spans="1:6" x14ac:dyDescent="0.25">
      <c r="A1679" t="s">
        <v>1203</v>
      </c>
      <c r="B1679" t="s">
        <v>772</v>
      </c>
      <c r="C1679" t="s">
        <v>1016</v>
      </c>
      <c r="D1679" s="781">
        <v>2</v>
      </c>
      <c r="E1679">
        <v>741020</v>
      </c>
      <c r="F1679" t="s">
        <v>772</v>
      </c>
    </row>
    <row r="1680" spans="1:6" x14ac:dyDescent="0.25">
      <c r="A1680" t="s">
        <v>1203</v>
      </c>
      <c r="B1680" t="s">
        <v>772</v>
      </c>
      <c r="C1680" t="s">
        <v>1016</v>
      </c>
      <c r="D1680" s="781">
        <v>1</v>
      </c>
      <c r="E1680">
        <v>741020</v>
      </c>
      <c r="F1680" t="s">
        <v>772</v>
      </c>
    </row>
    <row r="1681" spans="1:6" x14ac:dyDescent="0.25">
      <c r="A1681" t="s">
        <v>1203</v>
      </c>
      <c r="B1681" t="s">
        <v>772</v>
      </c>
      <c r="C1681" t="s">
        <v>1016</v>
      </c>
      <c r="D1681" s="781">
        <v>1</v>
      </c>
      <c r="E1681">
        <v>741020</v>
      </c>
      <c r="F1681" t="s">
        <v>772</v>
      </c>
    </row>
    <row r="1682" spans="1:6" x14ac:dyDescent="0.25">
      <c r="A1682" t="s">
        <v>1203</v>
      </c>
      <c r="B1682" t="s">
        <v>772</v>
      </c>
      <c r="C1682" t="s">
        <v>1016</v>
      </c>
      <c r="D1682" s="781">
        <v>2</v>
      </c>
      <c r="E1682">
        <v>741020</v>
      </c>
      <c r="F1682" t="s">
        <v>772</v>
      </c>
    </row>
    <row r="1683" spans="1:6" x14ac:dyDescent="0.25">
      <c r="A1683" t="s">
        <v>1203</v>
      </c>
      <c r="B1683" t="s">
        <v>772</v>
      </c>
      <c r="C1683" t="s">
        <v>1016</v>
      </c>
      <c r="D1683" s="781">
        <v>3</v>
      </c>
      <c r="E1683">
        <v>741020</v>
      </c>
      <c r="F1683" t="s">
        <v>772</v>
      </c>
    </row>
    <row r="1684" spans="1:6" x14ac:dyDescent="0.25">
      <c r="A1684" t="s">
        <v>1203</v>
      </c>
      <c r="B1684" t="s">
        <v>772</v>
      </c>
      <c r="C1684" t="s">
        <v>1016</v>
      </c>
      <c r="D1684" s="781">
        <v>1</v>
      </c>
      <c r="E1684">
        <v>741020</v>
      </c>
      <c r="F1684" t="s">
        <v>772</v>
      </c>
    </row>
    <row r="1685" spans="1:6" x14ac:dyDescent="0.25">
      <c r="A1685" t="s">
        <v>1203</v>
      </c>
      <c r="B1685" t="s">
        <v>772</v>
      </c>
      <c r="C1685" t="s">
        <v>1016</v>
      </c>
      <c r="D1685" s="781">
        <v>1</v>
      </c>
      <c r="E1685">
        <v>741020</v>
      </c>
      <c r="F1685" t="s">
        <v>772</v>
      </c>
    </row>
    <row r="1686" spans="1:6" x14ac:dyDescent="0.25">
      <c r="A1686" t="s">
        <v>1203</v>
      </c>
      <c r="B1686" t="s">
        <v>772</v>
      </c>
      <c r="C1686" t="s">
        <v>1016</v>
      </c>
      <c r="D1686" s="781">
        <v>2</v>
      </c>
      <c r="E1686">
        <v>741020</v>
      </c>
      <c r="F1686" t="s">
        <v>772</v>
      </c>
    </row>
    <row r="1687" spans="1:6" x14ac:dyDescent="0.25">
      <c r="A1687" t="s">
        <v>1203</v>
      </c>
      <c r="B1687" t="s">
        <v>772</v>
      </c>
      <c r="C1687" t="s">
        <v>1016</v>
      </c>
      <c r="D1687" s="781">
        <v>1</v>
      </c>
      <c r="E1687">
        <v>741020</v>
      </c>
      <c r="F1687" t="s">
        <v>772</v>
      </c>
    </row>
    <row r="1688" spans="1:6" x14ac:dyDescent="0.25">
      <c r="A1688" t="s">
        <v>1203</v>
      </c>
      <c r="B1688" t="s">
        <v>772</v>
      </c>
      <c r="C1688" t="s">
        <v>1016</v>
      </c>
      <c r="D1688" s="781">
        <v>1</v>
      </c>
      <c r="E1688">
        <v>741020</v>
      </c>
      <c r="F1688" t="s">
        <v>772</v>
      </c>
    </row>
    <row r="1689" spans="1:6" x14ac:dyDescent="0.25">
      <c r="A1689" t="s">
        <v>1203</v>
      </c>
      <c r="B1689" t="s">
        <v>772</v>
      </c>
      <c r="C1689" t="s">
        <v>1016</v>
      </c>
      <c r="D1689" s="781">
        <v>1</v>
      </c>
      <c r="E1689">
        <v>741020</v>
      </c>
      <c r="F1689" t="s">
        <v>772</v>
      </c>
    </row>
    <row r="1690" spans="1:6" x14ac:dyDescent="0.25">
      <c r="A1690" t="s">
        <v>1203</v>
      </c>
      <c r="B1690" t="s">
        <v>772</v>
      </c>
      <c r="C1690" t="s">
        <v>1016</v>
      </c>
      <c r="D1690" s="781">
        <v>4</v>
      </c>
      <c r="E1690">
        <v>741020</v>
      </c>
      <c r="F1690" t="s">
        <v>772</v>
      </c>
    </row>
    <row r="1691" spans="1:6" x14ac:dyDescent="0.25">
      <c r="A1691" t="s">
        <v>1203</v>
      </c>
      <c r="B1691" t="s">
        <v>772</v>
      </c>
      <c r="C1691" t="s">
        <v>1016</v>
      </c>
      <c r="D1691" s="781">
        <v>1</v>
      </c>
      <c r="E1691">
        <v>741020</v>
      </c>
      <c r="F1691" t="s">
        <v>772</v>
      </c>
    </row>
    <row r="1692" spans="1:6" x14ac:dyDescent="0.25">
      <c r="A1692" t="s">
        <v>1203</v>
      </c>
      <c r="B1692" t="s">
        <v>772</v>
      </c>
      <c r="C1692" t="s">
        <v>1016</v>
      </c>
      <c r="D1692" s="781">
        <v>1</v>
      </c>
      <c r="E1692">
        <v>741020</v>
      </c>
      <c r="F1692" t="s">
        <v>772</v>
      </c>
    </row>
    <row r="1693" spans="1:6" x14ac:dyDescent="0.25">
      <c r="A1693" t="s">
        <v>1203</v>
      </c>
      <c r="B1693" t="s">
        <v>772</v>
      </c>
      <c r="C1693" t="s">
        <v>1016</v>
      </c>
      <c r="D1693" s="781">
        <v>2</v>
      </c>
      <c r="E1693">
        <v>741020</v>
      </c>
      <c r="F1693" t="s">
        <v>772</v>
      </c>
    </row>
    <row r="1694" spans="1:6" x14ac:dyDescent="0.25">
      <c r="A1694" t="s">
        <v>1203</v>
      </c>
      <c r="B1694" t="s">
        <v>772</v>
      </c>
      <c r="C1694" t="s">
        <v>1016</v>
      </c>
      <c r="D1694" s="781">
        <v>2</v>
      </c>
      <c r="E1694">
        <v>741020</v>
      </c>
      <c r="F1694" t="s">
        <v>772</v>
      </c>
    </row>
    <row r="1695" spans="1:6" x14ac:dyDescent="0.25">
      <c r="A1695" t="s">
        <v>1203</v>
      </c>
      <c r="B1695" t="s">
        <v>772</v>
      </c>
      <c r="C1695" t="s">
        <v>1016</v>
      </c>
      <c r="D1695" s="781">
        <v>2</v>
      </c>
      <c r="E1695">
        <v>741020</v>
      </c>
      <c r="F1695" t="s">
        <v>772</v>
      </c>
    </row>
    <row r="1696" spans="1:6" x14ac:dyDescent="0.25">
      <c r="A1696" t="s">
        <v>1203</v>
      </c>
      <c r="B1696" t="s">
        <v>772</v>
      </c>
      <c r="C1696" t="s">
        <v>1016</v>
      </c>
      <c r="D1696" s="781">
        <v>1</v>
      </c>
      <c r="E1696">
        <v>741020</v>
      </c>
      <c r="F1696" t="s">
        <v>772</v>
      </c>
    </row>
    <row r="1697" spans="1:6" x14ac:dyDescent="0.25">
      <c r="A1697" t="s">
        <v>1203</v>
      </c>
      <c r="B1697" t="s">
        <v>772</v>
      </c>
      <c r="C1697" t="s">
        <v>1016</v>
      </c>
      <c r="D1697" s="781">
        <v>3</v>
      </c>
      <c r="E1697">
        <v>741020</v>
      </c>
      <c r="F1697" t="s">
        <v>772</v>
      </c>
    </row>
    <row r="1698" spans="1:6" x14ac:dyDescent="0.25">
      <c r="A1698" t="s">
        <v>1203</v>
      </c>
      <c r="B1698" t="s">
        <v>772</v>
      </c>
      <c r="C1698" t="s">
        <v>1016</v>
      </c>
      <c r="D1698" s="781">
        <v>4</v>
      </c>
      <c r="E1698">
        <v>741020</v>
      </c>
      <c r="F1698" t="s">
        <v>772</v>
      </c>
    </row>
    <row r="1699" spans="1:6" x14ac:dyDescent="0.25">
      <c r="A1699" t="s">
        <v>1203</v>
      </c>
      <c r="B1699" t="s">
        <v>772</v>
      </c>
      <c r="C1699" t="s">
        <v>1016</v>
      </c>
      <c r="D1699" s="781">
        <v>1</v>
      </c>
      <c r="E1699">
        <v>741020</v>
      </c>
      <c r="F1699" t="s">
        <v>772</v>
      </c>
    </row>
    <row r="1700" spans="1:6" x14ac:dyDescent="0.25">
      <c r="A1700" t="s">
        <v>1203</v>
      </c>
      <c r="B1700" t="s">
        <v>772</v>
      </c>
      <c r="C1700" t="s">
        <v>1016</v>
      </c>
      <c r="D1700" s="781">
        <v>4</v>
      </c>
      <c r="E1700">
        <v>741020</v>
      </c>
      <c r="F1700" t="s">
        <v>772</v>
      </c>
    </row>
    <row r="1701" spans="1:6" x14ac:dyDescent="0.25">
      <c r="A1701" t="s">
        <v>1203</v>
      </c>
      <c r="B1701" t="s">
        <v>772</v>
      </c>
      <c r="C1701" t="s">
        <v>1016</v>
      </c>
      <c r="D1701" s="781">
        <v>2</v>
      </c>
      <c r="E1701">
        <v>741020</v>
      </c>
      <c r="F1701" t="s">
        <v>772</v>
      </c>
    </row>
    <row r="1702" spans="1:6" x14ac:dyDescent="0.25">
      <c r="A1702" t="s">
        <v>1203</v>
      </c>
      <c r="B1702" t="s">
        <v>772</v>
      </c>
      <c r="C1702" t="s">
        <v>1016</v>
      </c>
      <c r="D1702" s="781">
        <v>2</v>
      </c>
      <c r="E1702">
        <v>741020</v>
      </c>
      <c r="F1702" t="s">
        <v>772</v>
      </c>
    </row>
    <row r="1703" spans="1:6" x14ac:dyDescent="0.25">
      <c r="A1703" t="s">
        <v>1203</v>
      </c>
      <c r="B1703" t="s">
        <v>772</v>
      </c>
      <c r="C1703" t="s">
        <v>1016</v>
      </c>
      <c r="D1703" s="781">
        <v>2</v>
      </c>
      <c r="E1703">
        <v>741020</v>
      </c>
      <c r="F1703" t="s">
        <v>772</v>
      </c>
    </row>
    <row r="1704" spans="1:6" x14ac:dyDescent="0.25">
      <c r="A1704" t="s">
        <v>1203</v>
      </c>
      <c r="B1704" t="s">
        <v>772</v>
      </c>
      <c r="C1704" t="s">
        <v>1016</v>
      </c>
      <c r="D1704" s="781">
        <v>2</v>
      </c>
      <c r="E1704">
        <v>741020</v>
      </c>
      <c r="F1704" t="s">
        <v>772</v>
      </c>
    </row>
    <row r="1705" spans="1:6" x14ac:dyDescent="0.25">
      <c r="A1705" t="s">
        <v>1203</v>
      </c>
      <c r="B1705" t="s">
        <v>772</v>
      </c>
      <c r="C1705" t="s">
        <v>1016</v>
      </c>
      <c r="D1705" s="781">
        <v>1</v>
      </c>
      <c r="E1705">
        <v>741020</v>
      </c>
      <c r="F1705" t="s">
        <v>772</v>
      </c>
    </row>
    <row r="1706" spans="1:6" x14ac:dyDescent="0.25">
      <c r="A1706" t="s">
        <v>1203</v>
      </c>
      <c r="B1706" t="s">
        <v>772</v>
      </c>
      <c r="C1706" t="s">
        <v>1016</v>
      </c>
      <c r="D1706" s="781">
        <v>1</v>
      </c>
      <c r="E1706">
        <v>741020</v>
      </c>
      <c r="F1706" t="s">
        <v>772</v>
      </c>
    </row>
    <row r="1707" spans="1:6" x14ac:dyDescent="0.25">
      <c r="A1707" t="s">
        <v>1203</v>
      </c>
      <c r="B1707" t="s">
        <v>772</v>
      </c>
      <c r="C1707" t="s">
        <v>1016</v>
      </c>
      <c r="D1707" s="781">
        <v>1</v>
      </c>
      <c r="E1707">
        <v>741020</v>
      </c>
      <c r="F1707" t="s">
        <v>772</v>
      </c>
    </row>
    <row r="1708" spans="1:6" x14ac:dyDescent="0.25">
      <c r="A1708" t="s">
        <v>1203</v>
      </c>
      <c r="B1708" t="s">
        <v>772</v>
      </c>
      <c r="C1708" t="s">
        <v>1016</v>
      </c>
      <c r="D1708" s="781">
        <v>3</v>
      </c>
      <c r="E1708">
        <v>741020</v>
      </c>
      <c r="F1708" t="s">
        <v>772</v>
      </c>
    </row>
    <row r="1709" spans="1:6" x14ac:dyDescent="0.25">
      <c r="A1709" t="s">
        <v>1203</v>
      </c>
      <c r="B1709" t="s">
        <v>772</v>
      </c>
      <c r="C1709" t="s">
        <v>1016</v>
      </c>
      <c r="D1709" s="781">
        <v>5</v>
      </c>
      <c r="E1709">
        <v>741020</v>
      </c>
      <c r="F1709" t="s">
        <v>772</v>
      </c>
    </row>
    <row r="1710" spans="1:6" x14ac:dyDescent="0.25">
      <c r="A1710" t="s">
        <v>1203</v>
      </c>
      <c r="B1710" t="s">
        <v>772</v>
      </c>
      <c r="C1710" t="s">
        <v>1016</v>
      </c>
      <c r="D1710" s="781">
        <v>1</v>
      </c>
      <c r="E1710">
        <v>741020</v>
      </c>
      <c r="F1710" t="s">
        <v>772</v>
      </c>
    </row>
    <row r="1711" spans="1:6" x14ac:dyDescent="0.25">
      <c r="A1711" t="s">
        <v>1203</v>
      </c>
      <c r="B1711" t="s">
        <v>772</v>
      </c>
      <c r="C1711" t="s">
        <v>1016</v>
      </c>
      <c r="D1711" s="781">
        <v>3</v>
      </c>
      <c r="E1711">
        <v>741020</v>
      </c>
      <c r="F1711" t="s">
        <v>772</v>
      </c>
    </row>
    <row r="1712" spans="1:6" x14ac:dyDescent="0.25">
      <c r="A1712" t="s">
        <v>1203</v>
      </c>
      <c r="B1712" t="s">
        <v>772</v>
      </c>
      <c r="C1712" t="s">
        <v>1016</v>
      </c>
      <c r="D1712" s="781">
        <v>1</v>
      </c>
      <c r="E1712">
        <v>741020</v>
      </c>
      <c r="F1712" t="s">
        <v>772</v>
      </c>
    </row>
    <row r="1713" spans="1:6" x14ac:dyDescent="0.25">
      <c r="A1713" t="s">
        <v>1203</v>
      </c>
      <c r="B1713" t="s">
        <v>772</v>
      </c>
      <c r="C1713" t="s">
        <v>1016</v>
      </c>
      <c r="D1713" s="781">
        <v>1</v>
      </c>
      <c r="E1713">
        <v>741020</v>
      </c>
      <c r="F1713" t="s">
        <v>772</v>
      </c>
    </row>
    <row r="1714" spans="1:6" x14ac:dyDescent="0.25">
      <c r="A1714" t="s">
        <v>1203</v>
      </c>
      <c r="B1714" t="s">
        <v>772</v>
      </c>
      <c r="C1714" t="s">
        <v>1016</v>
      </c>
      <c r="D1714" s="781">
        <v>4</v>
      </c>
      <c r="E1714">
        <v>741020</v>
      </c>
      <c r="F1714" t="s">
        <v>772</v>
      </c>
    </row>
    <row r="1715" spans="1:6" x14ac:dyDescent="0.25">
      <c r="A1715" t="s">
        <v>1203</v>
      </c>
      <c r="B1715" t="s">
        <v>772</v>
      </c>
      <c r="C1715" t="s">
        <v>1016</v>
      </c>
      <c r="D1715" s="781">
        <v>2</v>
      </c>
      <c r="E1715">
        <v>741020</v>
      </c>
      <c r="F1715" t="s">
        <v>772</v>
      </c>
    </row>
    <row r="1716" spans="1:6" x14ac:dyDescent="0.25">
      <c r="A1716" t="s">
        <v>1203</v>
      </c>
      <c r="B1716" t="s">
        <v>772</v>
      </c>
      <c r="C1716" t="s">
        <v>1016</v>
      </c>
      <c r="D1716" s="781">
        <v>2</v>
      </c>
      <c r="E1716">
        <v>741020</v>
      </c>
      <c r="F1716" t="s">
        <v>772</v>
      </c>
    </row>
    <row r="1717" spans="1:6" x14ac:dyDescent="0.25">
      <c r="A1717" t="s">
        <v>1203</v>
      </c>
      <c r="B1717" t="s">
        <v>772</v>
      </c>
      <c r="C1717" t="s">
        <v>1016</v>
      </c>
      <c r="D1717" s="781">
        <v>2</v>
      </c>
      <c r="E1717">
        <v>741020</v>
      </c>
      <c r="F1717" t="s">
        <v>772</v>
      </c>
    </row>
    <row r="1718" spans="1:6" x14ac:dyDescent="0.25">
      <c r="A1718" t="s">
        <v>1203</v>
      </c>
      <c r="B1718" t="s">
        <v>772</v>
      </c>
      <c r="C1718" t="s">
        <v>1016</v>
      </c>
      <c r="D1718" s="781">
        <v>2</v>
      </c>
      <c r="E1718">
        <v>741020</v>
      </c>
      <c r="F1718" t="s">
        <v>772</v>
      </c>
    </row>
    <row r="1719" spans="1:6" x14ac:dyDescent="0.25">
      <c r="A1719" t="s">
        <v>1203</v>
      </c>
      <c r="B1719" t="s">
        <v>772</v>
      </c>
      <c r="C1719" t="s">
        <v>1016</v>
      </c>
      <c r="D1719" s="781">
        <v>1</v>
      </c>
      <c r="E1719">
        <v>741020</v>
      </c>
      <c r="F1719" t="s">
        <v>772</v>
      </c>
    </row>
    <row r="1720" spans="1:6" x14ac:dyDescent="0.25">
      <c r="A1720" t="s">
        <v>1203</v>
      </c>
      <c r="B1720" t="s">
        <v>772</v>
      </c>
      <c r="C1720" t="s">
        <v>1016</v>
      </c>
      <c r="D1720" s="781">
        <v>4</v>
      </c>
      <c r="E1720">
        <v>741020</v>
      </c>
      <c r="F1720" t="s">
        <v>772</v>
      </c>
    </row>
    <row r="1721" spans="1:6" x14ac:dyDescent="0.25">
      <c r="A1721" t="s">
        <v>1203</v>
      </c>
      <c r="B1721" t="s">
        <v>772</v>
      </c>
      <c r="C1721" t="s">
        <v>1016</v>
      </c>
      <c r="D1721" s="781">
        <v>2</v>
      </c>
      <c r="E1721">
        <v>741020</v>
      </c>
      <c r="F1721" t="s">
        <v>772</v>
      </c>
    </row>
    <row r="1722" spans="1:6" x14ac:dyDescent="0.25">
      <c r="A1722" t="s">
        <v>1203</v>
      </c>
      <c r="B1722" t="s">
        <v>772</v>
      </c>
      <c r="C1722" t="s">
        <v>1016</v>
      </c>
      <c r="D1722" s="781">
        <v>1</v>
      </c>
      <c r="E1722">
        <v>741020</v>
      </c>
      <c r="F1722" t="s">
        <v>772</v>
      </c>
    </row>
    <row r="1723" spans="1:6" x14ac:dyDescent="0.25">
      <c r="A1723" t="s">
        <v>1203</v>
      </c>
      <c r="B1723" t="s">
        <v>772</v>
      </c>
      <c r="C1723" t="s">
        <v>1016</v>
      </c>
      <c r="D1723" s="781">
        <v>2</v>
      </c>
      <c r="E1723">
        <v>741020</v>
      </c>
      <c r="F1723" t="s">
        <v>772</v>
      </c>
    </row>
    <row r="1724" spans="1:6" x14ac:dyDescent="0.25">
      <c r="A1724" t="s">
        <v>1203</v>
      </c>
      <c r="B1724" t="s">
        <v>772</v>
      </c>
      <c r="C1724" t="s">
        <v>1016</v>
      </c>
      <c r="D1724" s="781">
        <v>2</v>
      </c>
      <c r="E1724">
        <v>741020</v>
      </c>
      <c r="F1724" t="s">
        <v>772</v>
      </c>
    </row>
    <row r="1725" spans="1:6" x14ac:dyDescent="0.25">
      <c r="A1725" t="s">
        <v>1203</v>
      </c>
      <c r="B1725" t="s">
        <v>772</v>
      </c>
      <c r="C1725" t="s">
        <v>1016</v>
      </c>
      <c r="D1725" s="781">
        <v>1</v>
      </c>
      <c r="E1725">
        <v>741020</v>
      </c>
      <c r="F1725" t="s">
        <v>772</v>
      </c>
    </row>
    <row r="1726" spans="1:6" x14ac:dyDescent="0.25">
      <c r="A1726" t="s">
        <v>1203</v>
      </c>
      <c r="B1726" t="s">
        <v>772</v>
      </c>
      <c r="C1726" t="s">
        <v>1016</v>
      </c>
      <c r="D1726" s="781">
        <v>2</v>
      </c>
      <c r="E1726">
        <v>741020</v>
      </c>
      <c r="F1726" t="s">
        <v>772</v>
      </c>
    </row>
    <row r="1727" spans="1:6" x14ac:dyDescent="0.25">
      <c r="A1727" t="s">
        <v>1203</v>
      </c>
      <c r="B1727" t="s">
        <v>772</v>
      </c>
      <c r="C1727" t="s">
        <v>1016</v>
      </c>
      <c r="D1727" s="781">
        <v>2</v>
      </c>
      <c r="E1727">
        <v>741020</v>
      </c>
      <c r="F1727" t="s">
        <v>772</v>
      </c>
    </row>
    <row r="1728" spans="1:6" x14ac:dyDescent="0.25">
      <c r="A1728" t="s">
        <v>1203</v>
      </c>
      <c r="B1728" t="s">
        <v>772</v>
      </c>
      <c r="C1728" t="s">
        <v>1016</v>
      </c>
      <c r="D1728" s="781">
        <v>2</v>
      </c>
      <c r="E1728">
        <v>741020</v>
      </c>
      <c r="F1728" t="s">
        <v>772</v>
      </c>
    </row>
    <row r="1729" spans="1:6" x14ac:dyDescent="0.25">
      <c r="A1729" t="s">
        <v>1203</v>
      </c>
      <c r="B1729" t="s">
        <v>772</v>
      </c>
      <c r="C1729" t="s">
        <v>1016</v>
      </c>
      <c r="D1729" s="781">
        <v>2</v>
      </c>
      <c r="E1729">
        <v>741020</v>
      </c>
      <c r="F1729" t="s">
        <v>772</v>
      </c>
    </row>
    <row r="1730" spans="1:6" x14ac:dyDescent="0.25">
      <c r="A1730" t="s">
        <v>1203</v>
      </c>
      <c r="B1730" t="s">
        <v>772</v>
      </c>
      <c r="C1730" t="s">
        <v>1016</v>
      </c>
      <c r="D1730" s="781">
        <v>2</v>
      </c>
      <c r="E1730">
        <v>741020</v>
      </c>
      <c r="F1730" t="s">
        <v>772</v>
      </c>
    </row>
    <row r="1731" spans="1:6" x14ac:dyDescent="0.25">
      <c r="A1731" t="s">
        <v>1203</v>
      </c>
      <c r="B1731" t="s">
        <v>772</v>
      </c>
      <c r="C1731" t="s">
        <v>1016</v>
      </c>
      <c r="D1731" s="781">
        <v>2</v>
      </c>
      <c r="E1731">
        <v>741020</v>
      </c>
      <c r="F1731" t="s">
        <v>772</v>
      </c>
    </row>
    <row r="1732" spans="1:6" x14ac:dyDescent="0.25">
      <c r="A1732" t="s">
        <v>1203</v>
      </c>
      <c r="B1732" t="s">
        <v>772</v>
      </c>
      <c r="C1732" t="s">
        <v>1016</v>
      </c>
      <c r="D1732" s="781">
        <v>4</v>
      </c>
      <c r="E1732">
        <v>741020</v>
      </c>
      <c r="F1732" t="s">
        <v>772</v>
      </c>
    </row>
    <row r="1733" spans="1:6" x14ac:dyDescent="0.25">
      <c r="A1733" t="s">
        <v>1203</v>
      </c>
      <c r="B1733" t="s">
        <v>772</v>
      </c>
      <c r="C1733" t="s">
        <v>1016</v>
      </c>
      <c r="D1733" s="781">
        <v>2</v>
      </c>
      <c r="E1733">
        <v>741020</v>
      </c>
      <c r="F1733" t="s">
        <v>772</v>
      </c>
    </row>
    <row r="1734" spans="1:6" x14ac:dyDescent="0.25">
      <c r="A1734" t="s">
        <v>1203</v>
      </c>
      <c r="B1734" t="s">
        <v>772</v>
      </c>
      <c r="C1734" t="s">
        <v>1016</v>
      </c>
      <c r="D1734" s="781">
        <v>3</v>
      </c>
      <c r="E1734">
        <v>741020</v>
      </c>
      <c r="F1734" t="s">
        <v>772</v>
      </c>
    </row>
    <row r="1735" spans="1:6" x14ac:dyDescent="0.25">
      <c r="A1735" t="s">
        <v>1203</v>
      </c>
      <c r="B1735" t="s">
        <v>772</v>
      </c>
      <c r="C1735" t="s">
        <v>1016</v>
      </c>
      <c r="D1735" s="781">
        <v>1</v>
      </c>
      <c r="E1735">
        <v>741020</v>
      </c>
      <c r="F1735" t="s">
        <v>772</v>
      </c>
    </row>
    <row r="1736" spans="1:6" x14ac:dyDescent="0.25">
      <c r="A1736" t="s">
        <v>1203</v>
      </c>
      <c r="B1736" t="s">
        <v>772</v>
      </c>
      <c r="C1736" t="s">
        <v>1016</v>
      </c>
      <c r="D1736" s="781">
        <v>3</v>
      </c>
      <c r="E1736">
        <v>741020</v>
      </c>
      <c r="F1736" t="s">
        <v>772</v>
      </c>
    </row>
    <row r="1737" spans="1:6" x14ac:dyDescent="0.25">
      <c r="A1737" t="s">
        <v>1203</v>
      </c>
      <c r="B1737" t="s">
        <v>772</v>
      </c>
      <c r="C1737" t="s">
        <v>1016</v>
      </c>
      <c r="D1737" s="781">
        <v>2</v>
      </c>
      <c r="E1737">
        <v>741020</v>
      </c>
      <c r="F1737" t="s">
        <v>772</v>
      </c>
    </row>
    <row r="1738" spans="1:6" x14ac:dyDescent="0.25">
      <c r="A1738" t="s">
        <v>1203</v>
      </c>
      <c r="B1738" t="s">
        <v>772</v>
      </c>
      <c r="C1738" t="s">
        <v>1016</v>
      </c>
      <c r="D1738" s="781">
        <v>1</v>
      </c>
      <c r="E1738">
        <v>741020</v>
      </c>
      <c r="F1738" t="s">
        <v>772</v>
      </c>
    </row>
    <row r="1739" spans="1:6" x14ac:dyDescent="0.25">
      <c r="A1739" t="s">
        <v>1203</v>
      </c>
      <c r="B1739" t="s">
        <v>772</v>
      </c>
      <c r="C1739" t="s">
        <v>1016</v>
      </c>
      <c r="D1739" s="781">
        <v>1</v>
      </c>
      <c r="E1739">
        <v>741020</v>
      </c>
      <c r="F1739" t="s">
        <v>772</v>
      </c>
    </row>
    <row r="1740" spans="1:6" x14ac:dyDescent="0.25">
      <c r="A1740" t="s">
        <v>1203</v>
      </c>
      <c r="B1740" t="s">
        <v>772</v>
      </c>
      <c r="C1740" t="s">
        <v>1016</v>
      </c>
      <c r="D1740" s="781">
        <v>2</v>
      </c>
      <c r="E1740">
        <v>741020</v>
      </c>
      <c r="F1740" t="s">
        <v>772</v>
      </c>
    </row>
    <row r="1741" spans="1:6" x14ac:dyDescent="0.25">
      <c r="A1741" t="s">
        <v>1203</v>
      </c>
      <c r="B1741" t="s">
        <v>772</v>
      </c>
      <c r="C1741" t="s">
        <v>1016</v>
      </c>
      <c r="D1741" s="781">
        <v>2</v>
      </c>
      <c r="E1741">
        <v>741020</v>
      </c>
      <c r="F1741" t="s">
        <v>772</v>
      </c>
    </row>
    <row r="1742" spans="1:6" x14ac:dyDescent="0.25">
      <c r="A1742" t="s">
        <v>1203</v>
      </c>
      <c r="B1742" t="s">
        <v>772</v>
      </c>
      <c r="C1742" t="s">
        <v>1016</v>
      </c>
      <c r="D1742" s="781">
        <v>2</v>
      </c>
      <c r="E1742">
        <v>741020</v>
      </c>
      <c r="F1742" t="s">
        <v>772</v>
      </c>
    </row>
    <row r="1743" spans="1:6" x14ac:dyDescent="0.25">
      <c r="A1743" t="s">
        <v>1203</v>
      </c>
      <c r="B1743" t="s">
        <v>772</v>
      </c>
      <c r="C1743" t="s">
        <v>1016</v>
      </c>
      <c r="D1743" s="781">
        <v>4</v>
      </c>
      <c r="E1743">
        <v>741020</v>
      </c>
      <c r="F1743" t="s">
        <v>772</v>
      </c>
    </row>
    <row r="1744" spans="1:6" x14ac:dyDescent="0.25">
      <c r="A1744" t="s">
        <v>1203</v>
      </c>
      <c r="B1744" t="s">
        <v>772</v>
      </c>
      <c r="C1744" t="s">
        <v>1016</v>
      </c>
      <c r="D1744" s="781">
        <v>2</v>
      </c>
      <c r="E1744">
        <v>741020</v>
      </c>
      <c r="F1744" t="s">
        <v>772</v>
      </c>
    </row>
    <row r="1745" spans="1:6" x14ac:dyDescent="0.25">
      <c r="A1745" t="s">
        <v>1203</v>
      </c>
      <c r="B1745" t="s">
        <v>772</v>
      </c>
      <c r="C1745" t="s">
        <v>1016</v>
      </c>
      <c r="D1745" s="781">
        <v>3</v>
      </c>
      <c r="E1745">
        <v>741020</v>
      </c>
      <c r="F1745" t="s">
        <v>772</v>
      </c>
    </row>
    <row r="1746" spans="1:6" x14ac:dyDescent="0.25">
      <c r="A1746" t="s">
        <v>1203</v>
      </c>
      <c r="B1746" t="s">
        <v>772</v>
      </c>
      <c r="C1746" t="s">
        <v>1016</v>
      </c>
      <c r="D1746" s="781">
        <v>3</v>
      </c>
      <c r="E1746">
        <v>741020</v>
      </c>
      <c r="F1746" t="s">
        <v>772</v>
      </c>
    </row>
    <row r="1747" spans="1:6" x14ac:dyDescent="0.25">
      <c r="A1747" t="s">
        <v>1203</v>
      </c>
      <c r="B1747" t="s">
        <v>772</v>
      </c>
      <c r="C1747" t="s">
        <v>1016</v>
      </c>
      <c r="D1747" s="781">
        <v>1</v>
      </c>
      <c r="E1747">
        <v>741020</v>
      </c>
      <c r="F1747" t="s">
        <v>772</v>
      </c>
    </row>
    <row r="1748" spans="1:6" x14ac:dyDescent="0.25">
      <c r="A1748" t="s">
        <v>1203</v>
      </c>
      <c r="B1748" t="s">
        <v>772</v>
      </c>
      <c r="C1748" t="s">
        <v>1016</v>
      </c>
      <c r="D1748" s="781">
        <v>2</v>
      </c>
      <c r="E1748">
        <v>741020</v>
      </c>
      <c r="F1748" t="s">
        <v>772</v>
      </c>
    </row>
    <row r="1749" spans="1:6" x14ac:dyDescent="0.25">
      <c r="A1749" t="s">
        <v>1203</v>
      </c>
      <c r="B1749" t="s">
        <v>772</v>
      </c>
      <c r="C1749" t="s">
        <v>1016</v>
      </c>
      <c r="D1749" s="781">
        <v>2</v>
      </c>
      <c r="E1749">
        <v>741020</v>
      </c>
      <c r="F1749" t="s">
        <v>772</v>
      </c>
    </row>
    <row r="1750" spans="1:6" x14ac:dyDescent="0.25">
      <c r="A1750" t="s">
        <v>1203</v>
      </c>
      <c r="B1750" t="s">
        <v>772</v>
      </c>
      <c r="C1750" t="s">
        <v>1016</v>
      </c>
      <c r="D1750" s="781">
        <v>2</v>
      </c>
      <c r="E1750">
        <v>741020</v>
      </c>
      <c r="F1750" t="s">
        <v>772</v>
      </c>
    </row>
    <row r="1751" spans="1:6" x14ac:dyDescent="0.25">
      <c r="A1751" t="s">
        <v>1203</v>
      </c>
      <c r="B1751" t="s">
        <v>772</v>
      </c>
      <c r="C1751" t="s">
        <v>1016</v>
      </c>
      <c r="D1751" s="781">
        <v>2</v>
      </c>
      <c r="E1751">
        <v>741020</v>
      </c>
      <c r="F1751" t="s">
        <v>772</v>
      </c>
    </row>
    <row r="1752" spans="1:6" x14ac:dyDescent="0.25">
      <c r="A1752" t="s">
        <v>1203</v>
      </c>
      <c r="B1752" t="s">
        <v>772</v>
      </c>
      <c r="C1752" t="s">
        <v>1016</v>
      </c>
      <c r="D1752" s="781">
        <v>1</v>
      </c>
      <c r="E1752">
        <v>741020</v>
      </c>
      <c r="F1752" t="s">
        <v>772</v>
      </c>
    </row>
    <row r="1753" spans="1:6" x14ac:dyDescent="0.25">
      <c r="A1753" t="s">
        <v>1203</v>
      </c>
      <c r="B1753" t="s">
        <v>772</v>
      </c>
      <c r="C1753" t="s">
        <v>1016</v>
      </c>
      <c r="D1753" s="781">
        <v>3</v>
      </c>
      <c r="E1753">
        <v>741020</v>
      </c>
      <c r="F1753" t="s">
        <v>772</v>
      </c>
    </row>
    <row r="1754" spans="1:6" x14ac:dyDescent="0.25">
      <c r="A1754" t="s">
        <v>1203</v>
      </c>
      <c r="B1754" t="s">
        <v>772</v>
      </c>
      <c r="C1754" t="s">
        <v>1016</v>
      </c>
      <c r="D1754" s="781">
        <v>2</v>
      </c>
      <c r="E1754">
        <v>741020</v>
      </c>
      <c r="F1754" t="s">
        <v>772</v>
      </c>
    </row>
    <row r="1755" spans="1:6" x14ac:dyDescent="0.25">
      <c r="A1755" t="s">
        <v>1203</v>
      </c>
      <c r="B1755" t="s">
        <v>772</v>
      </c>
      <c r="C1755" t="s">
        <v>1016</v>
      </c>
      <c r="D1755" s="781">
        <v>1</v>
      </c>
      <c r="E1755">
        <v>741020</v>
      </c>
      <c r="F1755" t="s">
        <v>772</v>
      </c>
    </row>
    <row r="1756" spans="1:6" x14ac:dyDescent="0.25">
      <c r="A1756" t="s">
        <v>1203</v>
      </c>
      <c r="B1756" t="s">
        <v>772</v>
      </c>
      <c r="C1756" t="s">
        <v>1016</v>
      </c>
      <c r="D1756" s="781">
        <v>2</v>
      </c>
      <c r="E1756">
        <v>741020</v>
      </c>
      <c r="F1756" t="s">
        <v>772</v>
      </c>
    </row>
    <row r="1757" spans="1:6" x14ac:dyDescent="0.25">
      <c r="A1757" t="s">
        <v>1203</v>
      </c>
      <c r="B1757" t="s">
        <v>772</v>
      </c>
      <c r="C1757" t="s">
        <v>1016</v>
      </c>
      <c r="D1757" s="781">
        <v>2</v>
      </c>
      <c r="E1757">
        <v>741020</v>
      </c>
      <c r="F1757" t="s">
        <v>772</v>
      </c>
    </row>
    <row r="1758" spans="1:6" x14ac:dyDescent="0.25">
      <c r="A1758" t="s">
        <v>1203</v>
      </c>
      <c r="B1758" t="s">
        <v>772</v>
      </c>
      <c r="C1758" t="s">
        <v>1016</v>
      </c>
      <c r="D1758" s="781">
        <v>4</v>
      </c>
      <c r="E1758">
        <v>741020</v>
      </c>
      <c r="F1758" t="s">
        <v>772</v>
      </c>
    </row>
    <row r="1759" spans="1:6" x14ac:dyDescent="0.25">
      <c r="A1759" t="s">
        <v>1203</v>
      </c>
      <c r="B1759" t="s">
        <v>772</v>
      </c>
      <c r="C1759" t="s">
        <v>1016</v>
      </c>
      <c r="D1759" s="781">
        <v>2</v>
      </c>
      <c r="E1759">
        <v>741020</v>
      </c>
      <c r="F1759" t="s">
        <v>772</v>
      </c>
    </row>
    <row r="1760" spans="1:6" x14ac:dyDescent="0.25">
      <c r="A1760" t="s">
        <v>1203</v>
      </c>
      <c r="B1760" t="s">
        <v>772</v>
      </c>
      <c r="C1760" t="s">
        <v>1016</v>
      </c>
      <c r="D1760" s="781">
        <v>1</v>
      </c>
      <c r="E1760">
        <v>741020</v>
      </c>
      <c r="F1760" t="s">
        <v>772</v>
      </c>
    </row>
    <row r="1761" spans="1:6" x14ac:dyDescent="0.25">
      <c r="A1761" t="s">
        <v>1203</v>
      </c>
      <c r="B1761" t="s">
        <v>772</v>
      </c>
      <c r="C1761" t="s">
        <v>1016</v>
      </c>
      <c r="D1761" s="781">
        <v>2</v>
      </c>
      <c r="E1761">
        <v>741020</v>
      </c>
      <c r="F1761" t="s">
        <v>772</v>
      </c>
    </row>
    <row r="1762" spans="1:6" x14ac:dyDescent="0.25">
      <c r="A1762" t="s">
        <v>1203</v>
      </c>
      <c r="B1762" t="s">
        <v>772</v>
      </c>
      <c r="C1762" t="s">
        <v>1016</v>
      </c>
      <c r="D1762" s="781">
        <v>1</v>
      </c>
      <c r="E1762">
        <v>741020</v>
      </c>
      <c r="F1762" t="s">
        <v>772</v>
      </c>
    </row>
    <row r="1763" spans="1:6" x14ac:dyDescent="0.25">
      <c r="A1763" t="s">
        <v>1203</v>
      </c>
      <c r="B1763" t="s">
        <v>772</v>
      </c>
      <c r="C1763" t="s">
        <v>1016</v>
      </c>
      <c r="D1763" s="781">
        <v>1</v>
      </c>
      <c r="E1763">
        <v>741020</v>
      </c>
      <c r="F1763" t="s">
        <v>772</v>
      </c>
    </row>
    <row r="1764" spans="1:6" x14ac:dyDescent="0.25">
      <c r="A1764" t="s">
        <v>1203</v>
      </c>
      <c r="B1764" t="s">
        <v>772</v>
      </c>
      <c r="C1764" t="s">
        <v>1016</v>
      </c>
      <c r="D1764" s="781">
        <v>1</v>
      </c>
      <c r="E1764">
        <v>741020</v>
      </c>
      <c r="F1764" t="s">
        <v>772</v>
      </c>
    </row>
    <row r="1765" spans="1:6" x14ac:dyDescent="0.25">
      <c r="A1765" t="s">
        <v>1203</v>
      </c>
      <c r="B1765" t="s">
        <v>772</v>
      </c>
      <c r="C1765" t="s">
        <v>1016</v>
      </c>
      <c r="D1765" s="781">
        <v>1</v>
      </c>
      <c r="E1765">
        <v>741020</v>
      </c>
      <c r="F1765" t="s">
        <v>772</v>
      </c>
    </row>
    <row r="1766" spans="1:6" x14ac:dyDescent="0.25">
      <c r="A1766" t="s">
        <v>1203</v>
      </c>
      <c r="B1766" t="s">
        <v>772</v>
      </c>
      <c r="C1766" t="s">
        <v>1016</v>
      </c>
      <c r="D1766" s="781">
        <v>3</v>
      </c>
      <c r="E1766">
        <v>741020</v>
      </c>
      <c r="F1766" t="s">
        <v>772</v>
      </c>
    </row>
    <row r="1767" spans="1:6" x14ac:dyDescent="0.25">
      <c r="A1767" t="s">
        <v>1203</v>
      </c>
      <c r="B1767" t="s">
        <v>772</v>
      </c>
      <c r="C1767" t="s">
        <v>1016</v>
      </c>
      <c r="D1767" s="781">
        <v>3</v>
      </c>
      <c r="E1767">
        <v>741020</v>
      </c>
      <c r="F1767" t="s">
        <v>772</v>
      </c>
    </row>
    <row r="1768" spans="1:6" x14ac:dyDescent="0.25">
      <c r="A1768" t="s">
        <v>1203</v>
      </c>
      <c r="B1768" t="s">
        <v>772</v>
      </c>
      <c r="C1768" t="s">
        <v>1016</v>
      </c>
      <c r="D1768" s="781">
        <v>3</v>
      </c>
      <c r="E1768">
        <v>741020</v>
      </c>
      <c r="F1768" t="s">
        <v>772</v>
      </c>
    </row>
    <row r="1769" spans="1:6" x14ac:dyDescent="0.25">
      <c r="A1769" t="s">
        <v>1203</v>
      </c>
      <c r="B1769" t="s">
        <v>772</v>
      </c>
      <c r="C1769" t="s">
        <v>1016</v>
      </c>
      <c r="D1769" s="781">
        <v>2</v>
      </c>
      <c r="E1769">
        <v>741020</v>
      </c>
      <c r="F1769" t="s">
        <v>772</v>
      </c>
    </row>
    <row r="1770" spans="1:6" x14ac:dyDescent="0.25">
      <c r="A1770" t="s">
        <v>1203</v>
      </c>
      <c r="B1770" t="s">
        <v>772</v>
      </c>
      <c r="C1770" t="s">
        <v>1016</v>
      </c>
      <c r="D1770" s="781">
        <v>2</v>
      </c>
      <c r="E1770">
        <v>741020</v>
      </c>
      <c r="F1770" t="s">
        <v>772</v>
      </c>
    </row>
    <row r="1771" spans="1:6" x14ac:dyDescent="0.25">
      <c r="A1771" t="s">
        <v>1203</v>
      </c>
      <c r="B1771" t="s">
        <v>772</v>
      </c>
      <c r="C1771" t="s">
        <v>1016</v>
      </c>
      <c r="D1771" s="781">
        <v>3</v>
      </c>
      <c r="E1771">
        <v>741020</v>
      </c>
      <c r="F1771" t="s">
        <v>772</v>
      </c>
    </row>
    <row r="1772" spans="1:6" x14ac:dyDescent="0.25">
      <c r="A1772" t="s">
        <v>1203</v>
      </c>
      <c r="B1772" t="s">
        <v>772</v>
      </c>
      <c r="C1772" t="s">
        <v>1016</v>
      </c>
      <c r="D1772" s="781">
        <v>4</v>
      </c>
      <c r="E1772">
        <v>741020</v>
      </c>
      <c r="F1772" t="s">
        <v>772</v>
      </c>
    </row>
    <row r="1773" spans="1:6" x14ac:dyDescent="0.25">
      <c r="A1773" t="s">
        <v>1203</v>
      </c>
      <c r="B1773" t="s">
        <v>772</v>
      </c>
      <c r="C1773" t="s">
        <v>1016</v>
      </c>
      <c r="D1773" s="781">
        <v>0.16666666666666666</v>
      </c>
      <c r="E1773">
        <v>741020</v>
      </c>
      <c r="F1773" t="s">
        <v>772</v>
      </c>
    </row>
    <row r="1774" spans="1:6" x14ac:dyDescent="0.25">
      <c r="A1774" t="s">
        <v>1203</v>
      </c>
      <c r="B1774" t="s">
        <v>772</v>
      </c>
      <c r="C1774" t="s">
        <v>1016</v>
      </c>
      <c r="D1774" s="781">
        <v>3</v>
      </c>
      <c r="E1774">
        <v>741020</v>
      </c>
      <c r="F1774" t="s">
        <v>772</v>
      </c>
    </row>
    <row r="1775" spans="1:6" x14ac:dyDescent="0.25">
      <c r="A1775" t="s">
        <v>1203</v>
      </c>
      <c r="B1775" t="s">
        <v>772</v>
      </c>
      <c r="C1775" t="s">
        <v>1016</v>
      </c>
      <c r="D1775" s="781">
        <v>2</v>
      </c>
      <c r="E1775">
        <v>741020</v>
      </c>
      <c r="F1775" t="s">
        <v>772</v>
      </c>
    </row>
    <row r="1776" spans="1:6" x14ac:dyDescent="0.25">
      <c r="A1776" t="s">
        <v>1203</v>
      </c>
      <c r="B1776" t="s">
        <v>772</v>
      </c>
      <c r="C1776" t="s">
        <v>1016</v>
      </c>
      <c r="D1776" s="781">
        <v>5</v>
      </c>
      <c r="E1776">
        <v>741020</v>
      </c>
      <c r="F1776" t="s">
        <v>772</v>
      </c>
    </row>
    <row r="1777" spans="1:6" x14ac:dyDescent="0.25">
      <c r="A1777" t="s">
        <v>1203</v>
      </c>
      <c r="B1777" t="s">
        <v>772</v>
      </c>
      <c r="C1777" t="s">
        <v>1016</v>
      </c>
      <c r="D1777" s="781">
        <v>2</v>
      </c>
      <c r="E1777">
        <v>741020</v>
      </c>
      <c r="F1777" t="s">
        <v>772</v>
      </c>
    </row>
    <row r="1778" spans="1:6" x14ac:dyDescent="0.25">
      <c r="A1778" t="s">
        <v>1203</v>
      </c>
      <c r="B1778" t="s">
        <v>772</v>
      </c>
      <c r="C1778" t="s">
        <v>1016</v>
      </c>
      <c r="D1778" s="781">
        <v>3</v>
      </c>
      <c r="E1778">
        <v>741020</v>
      </c>
      <c r="F1778" t="s">
        <v>772</v>
      </c>
    </row>
    <row r="1779" spans="1:6" x14ac:dyDescent="0.25">
      <c r="A1779" t="s">
        <v>1203</v>
      </c>
      <c r="B1779" t="s">
        <v>772</v>
      </c>
      <c r="C1779" t="s">
        <v>1016</v>
      </c>
      <c r="D1779" s="781">
        <v>1</v>
      </c>
      <c r="E1779">
        <v>741020</v>
      </c>
      <c r="F1779" t="s">
        <v>772</v>
      </c>
    </row>
    <row r="1780" spans="1:6" x14ac:dyDescent="0.25">
      <c r="A1780" t="s">
        <v>1203</v>
      </c>
      <c r="B1780" t="s">
        <v>772</v>
      </c>
      <c r="C1780" t="s">
        <v>1016</v>
      </c>
      <c r="D1780" s="781">
        <v>1</v>
      </c>
      <c r="E1780">
        <v>741020</v>
      </c>
      <c r="F1780" t="s">
        <v>772</v>
      </c>
    </row>
    <row r="1781" spans="1:6" x14ac:dyDescent="0.25">
      <c r="A1781" t="s">
        <v>1203</v>
      </c>
      <c r="B1781" t="s">
        <v>772</v>
      </c>
      <c r="C1781" t="s">
        <v>1016</v>
      </c>
      <c r="D1781" s="781">
        <v>2</v>
      </c>
      <c r="E1781">
        <v>741020</v>
      </c>
      <c r="F1781" t="s">
        <v>772</v>
      </c>
    </row>
    <row r="1782" spans="1:6" x14ac:dyDescent="0.25">
      <c r="A1782" t="s">
        <v>1203</v>
      </c>
      <c r="B1782" t="s">
        <v>772</v>
      </c>
      <c r="C1782" t="s">
        <v>1016</v>
      </c>
      <c r="D1782" s="781">
        <v>1</v>
      </c>
      <c r="E1782">
        <v>741020</v>
      </c>
      <c r="F1782" t="s">
        <v>772</v>
      </c>
    </row>
    <row r="1783" spans="1:6" x14ac:dyDescent="0.25">
      <c r="A1783" t="s">
        <v>1203</v>
      </c>
      <c r="B1783" t="s">
        <v>772</v>
      </c>
      <c r="C1783" t="s">
        <v>1016</v>
      </c>
      <c r="D1783" s="781">
        <v>2</v>
      </c>
      <c r="E1783">
        <v>741020</v>
      </c>
      <c r="F1783" t="s">
        <v>772</v>
      </c>
    </row>
    <row r="1784" spans="1:6" x14ac:dyDescent="0.25">
      <c r="A1784" t="s">
        <v>1203</v>
      </c>
      <c r="B1784" t="s">
        <v>772</v>
      </c>
      <c r="C1784" t="s">
        <v>1016</v>
      </c>
      <c r="D1784" s="781">
        <v>5</v>
      </c>
      <c r="E1784">
        <v>741020</v>
      </c>
      <c r="F1784" t="s">
        <v>772</v>
      </c>
    </row>
    <row r="1785" spans="1:6" x14ac:dyDescent="0.25">
      <c r="A1785" t="s">
        <v>1203</v>
      </c>
      <c r="B1785" t="s">
        <v>772</v>
      </c>
      <c r="C1785" t="s">
        <v>1016</v>
      </c>
      <c r="D1785" s="781">
        <v>2</v>
      </c>
      <c r="E1785">
        <v>741020</v>
      </c>
      <c r="F1785" t="s">
        <v>772</v>
      </c>
    </row>
    <row r="1786" spans="1:6" x14ac:dyDescent="0.25">
      <c r="A1786" t="s">
        <v>1203</v>
      </c>
      <c r="B1786" t="s">
        <v>772</v>
      </c>
      <c r="C1786" t="s">
        <v>1016</v>
      </c>
      <c r="D1786" s="781">
        <v>3</v>
      </c>
      <c r="E1786">
        <v>741020</v>
      </c>
      <c r="F1786" t="s">
        <v>772</v>
      </c>
    </row>
    <row r="1787" spans="1:6" x14ac:dyDescent="0.25">
      <c r="A1787" t="s">
        <v>1203</v>
      </c>
      <c r="B1787" t="s">
        <v>772</v>
      </c>
      <c r="C1787" t="s">
        <v>1016</v>
      </c>
      <c r="D1787" s="781">
        <v>1</v>
      </c>
      <c r="E1787">
        <v>741020</v>
      </c>
      <c r="F1787" t="s">
        <v>772</v>
      </c>
    </row>
    <row r="1788" spans="1:6" x14ac:dyDescent="0.25">
      <c r="A1788" t="s">
        <v>1203</v>
      </c>
      <c r="B1788" t="s">
        <v>772</v>
      </c>
      <c r="C1788" t="s">
        <v>1016</v>
      </c>
      <c r="D1788" s="781">
        <v>2</v>
      </c>
      <c r="E1788">
        <v>741020</v>
      </c>
      <c r="F1788" t="s">
        <v>772</v>
      </c>
    </row>
    <row r="1789" spans="1:6" x14ac:dyDescent="0.25">
      <c r="A1789" t="s">
        <v>1203</v>
      </c>
      <c r="B1789" t="s">
        <v>772</v>
      </c>
      <c r="C1789" t="s">
        <v>1016</v>
      </c>
      <c r="D1789" s="781">
        <v>2</v>
      </c>
      <c r="E1789">
        <v>741020</v>
      </c>
      <c r="F1789" t="s">
        <v>772</v>
      </c>
    </row>
    <row r="1790" spans="1:6" x14ac:dyDescent="0.25">
      <c r="A1790" t="s">
        <v>1203</v>
      </c>
      <c r="B1790" t="s">
        <v>772</v>
      </c>
      <c r="C1790" t="s">
        <v>1016</v>
      </c>
      <c r="D1790" s="781">
        <v>1</v>
      </c>
      <c r="E1790">
        <v>741020</v>
      </c>
      <c r="F1790" t="s">
        <v>772</v>
      </c>
    </row>
    <row r="1791" spans="1:6" x14ac:dyDescent="0.25">
      <c r="A1791" t="s">
        <v>1203</v>
      </c>
      <c r="B1791" t="s">
        <v>772</v>
      </c>
      <c r="C1791" t="s">
        <v>1016</v>
      </c>
      <c r="D1791" s="781">
        <v>1</v>
      </c>
      <c r="E1791">
        <v>741020</v>
      </c>
      <c r="F1791" t="s">
        <v>772</v>
      </c>
    </row>
    <row r="1792" spans="1:6" x14ac:dyDescent="0.25">
      <c r="A1792" t="s">
        <v>1203</v>
      </c>
      <c r="B1792" t="s">
        <v>772</v>
      </c>
      <c r="C1792" t="s">
        <v>1016</v>
      </c>
      <c r="D1792" s="781">
        <v>2</v>
      </c>
      <c r="E1792">
        <v>741020</v>
      </c>
      <c r="F1792" t="s">
        <v>772</v>
      </c>
    </row>
    <row r="1793" spans="1:6" x14ac:dyDescent="0.25">
      <c r="A1793" t="s">
        <v>1203</v>
      </c>
      <c r="B1793" t="s">
        <v>772</v>
      </c>
      <c r="C1793" t="s">
        <v>1016</v>
      </c>
      <c r="D1793" s="781">
        <v>1</v>
      </c>
      <c r="E1793">
        <v>741020</v>
      </c>
      <c r="F1793" t="s">
        <v>772</v>
      </c>
    </row>
    <row r="1794" spans="1:6" x14ac:dyDescent="0.25">
      <c r="A1794" t="s">
        <v>1203</v>
      </c>
      <c r="B1794" t="s">
        <v>772</v>
      </c>
      <c r="C1794" t="s">
        <v>1016</v>
      </c>
      <c r="D1794" s="781">
        <v>1</v>
      </c>
      <c r="E1794">
        <v>741020</v>
      </c>
      <c r="F1794" t="s">
        <v>772</v>
      </c>
    </row>
    <row r="1795" spans="1:6" x14ac:dyDescent="0.25">
      <c r="A1795" t="s">
        <v>1203</v>
      </c>
      <c r="B1795" t="s">
        <v>772</v>
      </c>
      <c r="C1795" t="s">
        <v>1016</v>
      </c>
      <c r="D1795" s="781">
        <v>1</v>
      </c>
      <c r="E1795">
        <v>741020</v>
      </c>
      <c r="F1795" t="s">
        <v>772</v>
      </c>
    </row>
    <row r="1796" spans="1:6" x14ac:dyDescent="0.25">
      <c r="A1796" t="s">
        <v>1203</v>
      </c>
      <c r="B1796" t="s">
        <v>772</v>
      </c>
      <c r="C1796" t="s">
        <v>1016</v>
      </c>
      <c r="D1796" s="781">
        <v>2</v>
      </c>
      <c r="E1796">
        <v>741020</v>
      </c>
      <c r="F1796" t="s">
        <v>772</v>
      </c>
    </row>
    <row r="1797" spans="1:6" x14ac:dyDescent="0.25">
      <c r="A1797" t="s">
        <v>1203</v>
      </c>
      <c r="B1797" t="s">
        <v>772</v>
      </c>
      <c r="C1797" t="s">
        <v>1016</v>
      </c>
      <c r="D1797" s="781">
        <v>4</v>
      </c>
      <c r="E1797">
        <v>741020</v>
      </c>
      <c r="F1797" t="s">
        <v>772</v>
      </c>
    </row>
    <row r="1798" spans="1:6" x14ac:dyDescent="0.25">
      <c r="A1798" t="s">
        <v>1203</v>
      </c>
      <c r="B1798" t="s">
        <v>772</v>
      </c>
      <c r="C1798" t="s">
        <v>1016</v>
      </c>
      <c r="D1798" s="781">
        <v>2</v>
      </c>
      <c r="E1798">
        <v>741020</v>
      </c>
      <c r="F1798" t="s">
        <v>772</v>
      </c>
    </row>
    <row r="1799" spans="1:6" x14ac:dyDescent="0.25">
      <c r="A1799" t="s">
        <v>1203</v>
      </c>
      <c r="B1799" t="s">
        <v>772</v>
      </c>
      <c r="C1799" t="s">
        <v>1016</v>
      </c>
      <c r="D1799" s="781">
        <v>3</v>
      </c>
      <c r="E1799">
        <v>741020</v>
      </c>
      <c r="F1799" t="s">
        <v>772</v>
      </c>
    </row>
    <row r="1800" spans="1:6" x14ac:dyDescent="0.25">
      <c r="A1800" t="s">
        <v>1203</v>
      </c>
      <c r="B1800" t="s">
        <v>772</v>
      </c>
      <c r="C1800" t="s">
        <v>1016</v>
      </c>
      <c r="D1800" s="781">
        <v>3</v>
      </c>
      <c r="E1800">
        <v>741020</v>
      </c>
      <c r="F1800" t="s">
        <v>772</v>
      </c>
    </row>
    <row r="1801" spans="1:6" x14ac:dyDescent="0.25">
      <c r="A1801" t="s">
        <v>1203</v>
      </c>
      <c r="B1801" t="s">
        <v>772</v>
      </c>
      <c r="C1801" t="s">
        <v>1016</v>
      </c>
      <c r="D1801" s="781">
        <v>1</v>
      </c>
      <c r="E1801">
        <v>741020</v>
      </c>
      <c r="F1801" t="s">
        <v>772</v>
      </c>
    </row>
    <row r="1802" spans="1:6" x14ac:dyDescent="0.25">
      <c r="A1802" t="s">
        <v>1203</v>
      </c>
      <c r="B1802" t="s">
        <v>772</v>
      </c>
      <c r="C1802" t="s">
        <v>1016</v>
      </c>
      <c r="D1802" s="781">
        <v>2</v>
      </c>
      <c r="E1802">
        <v>741020</v>
      </c>
      <c r="F1802" t="s">
        <v>772</v>
      </c>
    </row>
    <row r="1803" spans="1:6" x14ac:dyDescent="0.25">
      <c r="A1803" t="s">
        <v>1203</v>
      </c>
      <c r="B1803" t="s">
        <v>772</v>
      </c>
      <c r="C1803" t="s">
        <v>1016</v>
      </c>
      <c r="D1803" s="781">
        <v>4</v>
      </c>
      <c r="E1803">
        <v>741020</v>
      </c>
      <c r="F1803" t="s">
        <v>772</v>
      </c>
    </row>
    <row r="1804" spans="1:6" x14ac:dyDescent="0.25">
      <c r="A1804" t="s">
        <v>1203</v>
      </c>
      <c r="B1804" t="s">
        <v>772</v>
      </c>
      <c r="C1804" t="s">
        <v>1016</v>
      </c>
      <c r="D1804" s="781">
        <v>2</v>
      </c>
      <c r="E1804">
        <v>741020</v>
      </c>
      <c r="F1804" t="s">
        <v>772</v>
      </c>
    </row>
    <row r="1805" spans="1:6" x14ac:dyDescent="0.25">
      <c r="A1805" t="s">
        <v>1203</v>
      </c>
      <c r="B1805" t="s">
        <v>772</v>
      </c>
      <c r="C1805" t="s">
        <v>1016</v>
      </c>
      <c r="D1805" s="781">
        <v>2</v>
      </c>
      <c r="E1805">
        <v>741020</v>
      </c>
      <c r="F1805" t="s">
        <v>772</v>
      </c>
    </row>
    <row r="1806" spans="1:6" x14ac:dyDescent="0.25">
      <c r="A1806" t="s">
        <v>1203</v>
      </c>
      <c r="B1806" t="s">
        <v>772</v>
      </c>
      <c r="C1806" t="s">
        <v>1016</v>
      </c>
      <c r="D1806" s="781">
        <v>2</v>
      </c>
      <c r="E1806">
        <v>741020</v>
      </c>
      <c r="F1806" t="s">
        <v>772</v>
      </c>
    </row>
    <row r="1807" spans="1:6" x14ac:dyDescent="0.25">
      <c r="A1807" t="s">
        <v>1203</v>
      </c>
      <c r="B1807" t="s">
        <v>772</v>
      </c>
      <c r="C1807" t="s">
        <v>1016</v>
      </c>
      <c r="D1807" s="781">
        <v>4</v>
      </c>
      <c r="E1807">
        <v>741020</v>
      </c>
      <c r="F1807" t="s">
        <v>772</v>
      </c>
    </row>
    <row r="1808" spans="1:6" x14ac:dyDescent="0.25">
      <c r="A1808" t="s">
        <v>1203</v>
      </c>
      <c r="B1808" t="s">
        <v>772</v>
      </c>
      <c r="C1808" t="s">
        <v>1016</v>
      </c>
      <c r="D1808" s="781">
        <v>1</v>
      </c>
      <c r="E1808">
        <v>741020</v>
      </c>
      <c r="F1808" t="s">
        <v>772</v>
      </c>
    </row>
    <row r="1809" spans="1:6" x14ac:dyDescent="0.25">
      <c r="A1809" t="s">
        <v>1203</v>
      </c>
      <c r="B1809" t="s">
        <v>772</v>
      </c>
      <c r="C1809" t="s">
        <v>1016</v>
      </c>
      <c r="D1809" s="781">
        <v>5</v>
      </c>
      <c r="E1809">
        <v>741020</v>
      </c>
      <c r="F1809" t="s">
        <v>772</v>
      </c>
    </row>
    <row r="1810" spans="1:6" x14ac:dyDescent="0.25">
      <c r="A1810" t="s">
        <v>1203</v>
      </c>
      <c r="B1810" t="s">
        <v>772</v>
      </c>
      <c r="C1810" t="s">
        <v>1016</v>
      </c>
      <c r="D1810" s="781">
        <v>3</v>
      </c>
      <c r="E1810">
        <v>741020</v>
      </c>
      <c r="F1810" t="s">
        <v>772</v>
      </c>
    </row>
    <row r="1811" spans="1:6" x14ac:dyDescent="0.25">
      <c r="A1811" t="s">
        <v>1203</v>
      </c>
      <c r="B1811" t="s">
        <v>772</v>
      </c>
      <c r="C1811" t="s">
        <v>1016</v>
      </c>
      <c r="D1811" s="781">
        <v>2</v>
      </c>
      <c r="E1811">
        <v>741020</v>
      </c>
      <c r="F1811" t="s">
        <v>772</v>
      </c>
    </row>
    <row r="1812" spans="1:6" x14ac:dyDescent="0.25">
      <c r="A1812" t="s">
        <v>1203</v>
      </c>
      <c r="B1812" t="s">
        <v>772</v>
      </c>
      <c r="C1812" t="s">
        <v>1016</v>
      </c>
      <c r="D1812" s="781">
        <v>2</v>
      </c>
      <c r="E1812">
        <v>741020</v>
      </c>
      <c r="F1812" t="s">
        <v>772</v>
      </c>
    </row>
    <row r="1813" spans="1:6" x14ac:dyDescent="0.25">
      <c r="A1813" t="s">
        <v>1203</v>
      </c>
      <c r="B1813" t="s">
        <v>772</v>
      </c>
      <c r="C1813" t="s">
        <v>1016</v>
      </c>
      <c r="D1813" s="781">
        <v>2</v>
      </c>
      <c r="E1813">
        <v>741020</v>
      </c>
      <c r="F1813" t="s">
        <v>772</v>
      </c>
    </row>
    <row r="1814" spans="1:6" x14ac:dyDescent="0.25">
      <c r="A1814" t="s">
        <v>1203</v>
      </c>
      <c r="B1814" t="s">
        <v>772</v>
      </c>
      <c r="C1814" t="s">
        <v>1016</v>
      </c>
      <c r="D1814" s="781">
        <v>2</v>
      </c>
      <c r="E1814">
        <v>741020</v>
      </c>
      <c r="F1814" t="s">
        <v>772</v>
      </c>
    </row>
    <row r="1815" spans="1:6" x14ac:dyDescent="0.25">
      <c r="A1815" t="s">
        <v>1203</v>
      </c>
      <c r="B1815" t="s">
        <v>772</v>
      </c>
      <c r="C1815" t="s">
        <v>1016</v>
      </c>
      <c r="D1815" s="781">
        <v>3</v>
      </c>
      <c r="E1815">
        <v>741020</v>
      </c>
      <c r="F1815" t="s">
        <v>772</v>
      </c>
    </row>
    <row r="1816" spans="1:6" x14ac:dyDescent="0.25">
      <c r="A1816" t="s">
        <v>1203</v>
      </c>
      <c r="B1816" t="s">
        <v>772</v>
      </c>
      <c r="C1816" t="s">
        <v>1016</v>
      </c>
      <c r="D1816" s="781">
        <v>2</v>
      </c>
      <c r="E1816">
        <v>741020</v>
      </c>
      <c r="F1816" t="s">
        <v>772</v>
      </c>
    </row>
    <row r="1817" spans="1:6" x14ac:dyDescent="0.25">
      <c r="A1817" t="s">
        <v>1203</v>
      </c>
      <c r="B1817" t="s">
        <v>772</v>
      </c>
      <c r="C1817" t="s">
        <v>1016</v>
      </c>
      <c r="D1817" s="781">
        <v>1</v>
      </c>
      <c r="E1817">
        <v>741020</v>
      </c>
      <c r="F1817" t="s">
        <v>772</v>
      </c>
    </row>
    <row r="1818" spans="1:6" x14ac:dyDescent="0.25">
      <c r="A1818" t="s">
        <v>1203</v>
      </c>
      <c r="B1818" t="s">
        <v>772</v>
      </c>
      <c r="C1818" t="s">
        <v>1016</v>
      </c>
      <c r="D1818" s="781">
        <v>3</v>
      </c>
      <c r="E1818">
        <v>741020</v>
      </c>
      <c r="F1818" t="s">
        <v>772</v>
      </c>
    </row>
    <row r="1819" spans="1:6" x14ac:dyDescent="0.25">
      <c r="A1819" t="s">
        <v>1203</v>
      </c>
      <c r="B1819" t="s">
        <v>772</v>
      </c>
      <c r="C1819" t="s">
        <v>1016</v>
      </c>
      <c r="D1819" s="781">
        <v>3</v>
      </c>
      <c r="E1819">
        <v>741020</v>
      </c>
      <c r="F1819" t="s">
        <v>772</v>
      </c>
    </row>
    <row r="1820" spans="1:6" x14ac:dyDescent="0.25">
      <c r="A1820" t="s">
        <v>1203</v>
      </c>
      <c r="B1820" t="s">
        <v>772</v>
      </c>
      <c r="C1820" t="s">
        <v>1016</v>
      </c>
      <c r="D1820" s="781">
        <v>2</v>
      </c>
      <c r="E1820">
        <v>741020</v>
      </c>
      <c r="F1820" t="s">
        <v>772</v>
      </c>
    </row>
    <row r="1821" spans="1:6" x14ac:dyDescent="0.25">
      <c r="A1821" t="s">
        <v>1203</v>
      </c>
      <c r="B1821" t="s">
        <v>772</v>
      </c>
      <c r="C1821" t="s">
        <v>1016</v>
      </c>
      <c r="D1821" s="781">
        <v>2</v>
      </c>
      <c r="E1821">
        <v>741020</v>
      </c>
      <c r="F1821" t="s">
        <v>772</v>
      </c>
    </row>
    <row r="1822" spans="1:6" x14ac:dyDescent="0.25">
      <c r="A1822" t="s">
        <v>1203</v>
      </c>
      <c r="B1822" t="s">
        <v>772</v>
      </c>
      <c r="C1822" t="s">
        <v>1016</v>
      </c>
      <c r="D1822" s="781">
        <v>2</v>
      </c>
      <c r="E1822">
        <v>741020</v>
      </c>
      <c r="F1822" t="s">
        <v>772</v>
      </c>
    </row>
    <row r="1823" spans="1:6" x14ac:dyDescent="0.25">
      <c r="A1823" t="s">
        <v>1203</v>
      </c>
      <c r="B1823" t="s">
        <v>772</v>
      </c>
      <c r="C1823" t="s">
        <v>1016</v>
      </c>
      <c r="D1823" s="781">
        <v>2</v>
      </c>
      <c r="E1823">
        <v>741020</v>
      </c>
      <c r="F1823" t="s">
        <v>772</v>
      </c>
    </row>
    <row r="1824" spans="1:6" x14ac:dyDescent="0.25">
      <c r="A1824" t="s">
        <v>1203</v>
      </c>
      <c r="B1824" t="s">
        <v>772</v>
      </c>
      <c r="C1824" t="s">
        <v>1016</v>
      </c>
      <c r="D1824" s="781">
        <v>2</v>
      </c>
      <c r="E1824">
        <v>741020</v>
      </c>
      <c r="F1824" t="s">
        <v>772</v>
      </c>
    </row>
    <row r="1825" spans="1:6" x14ac:dyDescent="0.25">
      <c r="A1825" t="s">
        <v>1203</v>
      </c>
      <c r="B1825" t="s">
        <v>772</v>
      </c>
      <c r="C1825" t="s">
        <v>1016</v>
      </c>
      <c r="D1825" s="781">
        <v>5</v>
      </c>
      <c r="E1825">
        <v>741020</v>
      </c>
      <c r="F1825" t="s">
        <v>772</v>
      </c>
    </row>
    <row r="1826" spans="1:6" x14ac:dyDescent="0.25">
      <c r="A1826" t="s">
        <v>1203</v>
      </c>
      <c r="B1826" t="s">
        <v>772</v>
      </c>
      <c r="C1826" t="s">
        <v>1016</v>
      </c>
      <c r="D1826" s="781">
        <v>2</v>
      </c>
      <c r="E1826">
        <v>741020</v>
      </c>
      <c r="F1826" t="s">
        <v>772</v>
      </c>
    </row>
    <row r="1827" spans="1:6" x14ac:dyDescent="0.25">
      <c r="A1827" t="s">
        <v>1203</v>
      </c>
      <c r="B1827" t="s">
        <v>772</v>
      </c>
      <c r="C1827" t="s">
        <v>1016</v>
      </c>
      <c r="D1827" s="781">
        <v>2</v>
      </c>
      <c r="E1827">
        <v>741020</v>
      </c>
      <c r="F1827" t="s">
        <v>772</v>
      </c>
    </row>
    <row r="1828" spans="1:6" x14ac:dyDescent="0.25">
      <c r="A1828" t="s">
        <v>1203</v>
      </c>
      <c r="B1828" t="s">
        <v>772</v>
      </c>
      <c r="C1828" t="s">
        <v>1016</v>
      </c>
      <c r="D1828" s="781">
        <v>6</v>
      </c>
      <c r="E1828">
        <v>741020</v>
      </c>
      <c r="F1828" t="s">
        <v>772</v>
      </c>
    </row>
    <row r="1829" spans="1:6" x14ac:dyDescent="0.25">
      <c r="A1829" t="s">
        <v>1203</v>
      </c>
      <c r="B1829" t="s">
        <v>772</v>
      </c>
      <c r="C1829" t="s">
        <v>1016</v>
      </c>
      <c r="D1829" s="781">
        <v>2</v>
      </c>
      <c r="E1829">
        <v>741020</v>
      </c>
      <c r="F1829" t="s">
        <v>772</v>
      </c>
    </row>
    <row r="1830" spans="1:6" x14ac:dyDescent="0.25">
      <c r="A1830" t="s">
        <v>1203</v>
      </c>
      <c r="B1830" t="s">
        <v>772</v>
      </c>
      <c r="C1830" t="s">
        <v>1016</v>
      </c>
      <c r="D1830" s="781">
        <v>2</v>
      </c>
      <c r="E1830">
        <v>741020</v>
      </c>
      <c r="F1830" t="s">
        <v>772</v>
      </c>
    </row>
    <row r="1831" spans="1:6" x14ac:dyDescent="0.25">
      <c r="A1831" t="s">
        <v>1203</v>
      </c>
      <c r="B1831" t="s">
        <v>772</v>
      </c>
      <c r="C1831" t="s">
        <v>1016</v>
      </c>
      <c r="D1831" s="781">
        <v>1</v>
      </c>
      <c r="E1831">
        <v>741020</v>
      </c>
      <c r="F1831" t="s">
        <v>772</v>
      </c>
    </row>
    <row r="1832" spans="1:6" x14ac:dyDescent="0.25">
      <c r="A1832" t="s">
        <v>1203</v>
      </c>
      <c r="B1832" t="s">
        <v>772</v>
      </c>
      <c r="C1832" t="s">
        <v>1016</v>
      </c>
      <c r="D1832" s="781">
        <v>2</v>
      </c>
      <c r="E1832">
        <v>741020</v>
      </c>
      <c r="F1832" t="s">
        <v>772</v>
      </c>
    </row>
    <row r="1833" spans="1:6" x14ac:dyDescent="0.25">
      <c r="A1833" t="s">
        <v>1203</v>
      </c>
      <c r="B1833" t="s">
        <v>772</v>
      </c>
      <c r="C1833" t="s">
        <v>1016</v>
      </c>
      <c r="D1833" s="781">
        <v>2</v>
      </c>
      <c r="E1833">
        <v>741020</v>
      </c>
      <c r="F1833" t="s">
        <v>772</v>
      </c>
    </row>
    <row r="1834" spans="1:6" x14ac:dyDescent="0.25">
      <c r="A1834" t="s">
        <v>1203</v>
      </c>
      <c r="B1834" t="s">
        <v>772</v>
      </c>
      <c r="C1834" t="s">
        <v>1016</v>
      </c>
      <c r="D1834" s="781">
        <v>2</v>
      </c>
      <c r="E1834">
        <v>741020</v>
      </c>
      <c r="F1834" t="s">
        <v>772</v>
      </c>
    </row>
    <row r="1835" spans="1:6" x14ac:dyDescent="0.25">
      <c r="A1835" t="s">
        <v>1203</v>
      </c>
      <c r="B1835" t="s">
        <v>772</v>
      </c>
      <c r="C1835" t="s">
        <v>1016</v>
      </c>
      <c r="D1835" s="781">
        <v>4</v>
      </c>
      <c r="E1835">
        <v>741020</v>
      </c>
      <c r="F1835" t="s">
        <v>772</v>
      </c>
    </row>
    <row r="1836" spans="1:6" x14ac:dyDescent="0.25">
      <c r="A1836" t="s">
        <v>1203</v>
      </c>
      <c r="B1836" t="s">
        <v>772</v>
      </c>
      <c r="C1836" t="s">
        <v>1016</v>
      </c>
      <c r="D1836" s="781">
        <v>2</v>
      </c>
      <c r="E1836">
        <v>741020</v>
      </c>
      <c r="F1836" t="s">
        <v>772</v>
      </c>
    </row>
    <row r="1837" spans="1:6" x14ac:dyDescent="0.25">
      <c r="A1837" t="s">
        <v>1203</v>
      </c>
      <c r="B1837" t="s">
        <v>772</v>
      </c>
      <c r="C1837" t="s">
        <v>1016</v>
      </c>
      <c r="D1837" s="781">
        <v>3</v>
      </c>
      <c r="E1837">
        <v>741020</v>
      </c>
      <c r="F1837" t="s">
        <v>772</v>
      </c>
    </row>
    <row r="1838" spans="1:6" x14ac:dyDescent="0.25">
      <c r="A1838" t="s">
        <v>1203</v>
      </c>
      <c r="B1838" t="s">
        <v>772</v>
      </c>
      <c r="C1838" t="s">
        <v>1016</v>
      </c>
      <c r="D1838" s="781">
        <v>1</v>
      </c>
      <c r="E1838">
        <v>741020</v>
      </c>
      <c r="F1838" t="s">
        <v>772</v>
      </c>
    </row>
    <row r="1839" spans="1:6" x14ac:dyDescent="0.25">
      <c r="A1839" t="s">
        <v>1203</v>
      </c>
      <c r="B1839" t="s">
        <v>772</v>
      </c>
      <c r="C1839" t="s">
        <v>1016</v>
      </c>
      <c r="D1839" s="781">
        <v>1</v>
      </c>
      <c r="E1839">
        <v>741020</v>
      </c>
      <c r="F1839" t="s">
        <v>772</v>
      </c>
    </row>
    <row r="1840" spans="1:6" x14ac:dyDescent="0.25">
      <c r="A1840" t="s">
        <v>1203</v>
      </c>
      <c r="B1840" t="s">
        <v>772</v>
      </c>
      <c r="C1840" t="s">
        <v>1016</v>
      </c>
      <c r="D1840" s="781">
        <v>1</v>
      </c>
      <c r="E1840">
        <v>741020</v>
      </c>
      <c r="F1840" t="s">
        <v>772</v>
      </c>
    </row>
    <row r="1841" spans="1:6" x14ac:dyDescent="0.25">
      <c r="A1841" t="s">
        <v>1203</v>
      </c>
      <c r="B1841" t="s">
        <v>772</v>
      </c>
      <c r="C1841" t="s">
        <v>1016</v>
      </c>
      <c r="D1841" s="781">
        <v>2</v>
      </c>
      <c r="E1841">
        <v>741020</v>
      </c>
      <c r="F1841" t="s">
        <v>772</v>
      </c>
    </row>
    <row r="1842" spans="1:6" x14ac:dyDescent="0.25">
      <c r="A1842" t="s">
        <v>1203</v>
      </c>
      <c r="B1842" t="s">
        <v>772</v>
      </c>
      <c r="C1842" t="s">
        <v>1016</v>
      </c>
      <c r="D1842" s="781">
        <v>2</v>
      </c>
      <c r="E1842">
        <v>741020</v>
      </c>
      <c r="F1842" t="s">
        <v>772</v>
      </c>
    </row>
    <row r="1843" spans="1:6" x14ac:dyDescent="0.25">
      <c r="A1843" t="s">
        <v>1203</v>
      </c>
      <c r="B1843" t="s">
        <v>772</v>
      </c>
      <c r="C1843" t="s">
        <v>1016</v>
      </c>
      <c r="D1843" s="781">
        <v>3</v>
      </c>
      <c r="E1843">
        <v>741020</v>
      </c>
      <c r="F1843" t="s">
        <v>772</v>
      </c>
    </row>
    <row r="1844" spans="1:6" x14ac:dyDescent="0.25">
      <c r="A1844" t="s">
        <v>1203</v>
      </c>
      <c r="B1844" t="s">
        <v>772</v>
      </c>
      <c r="C1844" t="s">
        <v>1016</v>
      </c>
      <c r="D1844" s="781">
        <v>1</v>
      </c>
      <c r="E1844">
        <v>741020</v>
      </c>
      <c r="F1844" t="s">
        <v>772</v>
      </c>
    </row>
    <row r="1845" spans="1:6" x14ac:dyDescent="0.25">
      <c r="A1845" t="s">
        <v>1203</v>
      </c>
      <c r="B1845" t="s">
        <v>772</v>
      </c>
      <c r="C1845" t="s">
        <v>1016</v>
      </c>
      <c r="D1845" s="781">
        <v>4</v>
      </c>
      <c r="E1845">
        <v>741020</v>
      </c>
      <c r="F1845" t="s">
        <v>772</v>
      </c>
    </row>
    <row r="1846" spans="1:6" x14ac:dyDescent="0.25">
      <c r="A1846" t="s">
        <v>1203</v>
      </c>
      <c r="B1846" t="s">
        <v>772</v>
      </c>
      <c r="C1846" t="s">
        <v>1016</v>
      </c>
      <c r="D1846" s="781">
        <v>2</v>
      </c>
      <c r="E1846">
        <v>741020</v>
      </c>
      <c r="F1846" t="s">
        <v>772</v>
      </c>
    </row>
    <row r="1847" spans="1:6" x14ac:dyDescent="0.25">
      <c r="A1847" t="s">
        <v>1203</v>
      </c>
      <c r="B1847" t="s">
        <v>772</v>
      </c>
      <c r="C1847" t="s">
        <v>1016</v>
      </c>
      <c r="D1847" s="781">
        <v>1</v>
      </c>
      <c r="E1847">
        <v>741020</v>
      </c>
      <c r="F1847" t="s">
        <v>772</v>
      </c>
    </row>
    <row r="1848" spans="1:6" x14ac:dyDescent="0.25">
      <c r="A1848" t="s">
        <v>1203</v>
      </c>
      <c r="B1848" t="s">
        <v>772</v>
      </c>
      <c r="C1848" t="s">
        <v>1016</v>
      </c>
      <c r="D1848" s="781">
        <v>2</v>
      </c>
      <c r="E1848">
        <v>741020</v>
      </c>
      <c r="F1848" t="s">
        <v>772</v>
      </c>
    </row>
    <row r="1849" spans="1:6" x14ac:dyDescent="0.25">
      <c r="A1849" t="s">
        <v>1203</v>
      </c>
      <c r="B1849" t="s">
        <v>772</v>
      </c>
      <c r="C1849" t="s">
        <v>1016</v>
      </c>
      <c r="D1849" s="781">
        <v>2</v>
      </c>
      <c r="E1849">
        <v>741020</v>
      </c>
      <c r="F1849" t="s">
        <v>772</v>
      </c>
    </row>
    <row r="1850" spans="1:6" x14ac:dyDescent="0.25">
      <c r="A1850" t="s">
        <v>1203</v>
      </c>
      <c r="B1850" t="s">
        <v>772</v>
      </c>
      <c r="C1850" t="s">
        <v>1016</v>
      </c>
      <c r="D1850" s="781">
        <v>1</v>
      </c>
      <c r="E1850">
        <v>741020</v>
      </c>
      <c r="F1850" t="s">
        <v>772</v>
      </c>
    </row>
    <row r="1851" spans="1:6" x14ac:dyDescent="0.25">
      <c r="A1851" t="s">
        <v>1203</v>
      </c>
      <c r="B1851" t="s">
        <v>772</v>
      </c>
      <c r="C1851" t="s">
        <v>1016</v>
      </c>
      <c r="D1851" s="781">
        <v>3</v>
      </c>
      <c r="E1851">
        <v>741020</v>
      </c>
      <c r="F1851" t="s">
        <v>772</v>
      </c>
    </row>
    <row r="1852" spans="1:6" x14ac:dyDescent="0.25">
      <c r="A1852" t="s">
        <v>1203</v>
      </c>
      <c r="B1852" t="s">
        <v>772</v>
      </c>
      <c r="C1852" t="s">
        <v>1016</v>
      </c>
      <c r="D1852" s="781">
        <v>1</v>
      </c>
      <c r="E1852">
        <v>741020</v>
      </c>
      <c r="F1852" t="s">
        <v>772</v>
      </c>
    </row>
    <row r="1853" spans="1:6" x14ac:dyDescent="0.25">
      <c r="A1853" t="s">
        <v>1203</v>
      </c>
      <c r="B1853" t="s">
        <v>772</v>
      </c>
      <c r="C1853" t="s">
        <v>1016</v>
      </c>
      <c r="D1853" s="781">
        <v>2</v>
      </c>
      <c r="E1853">
        <v>741020</v>
      </c>
      <c r="F1853" t="s">
        <v>772</v>
      </c>
    </row>
    <row r="1854" spans="1:6" x14ac:dyDescent="0.25">
      <c r="A1854" t="s">
        <v>1203</v>
      </c>
      <c r="B1854" t="s">
        <v>772</v>
      </c>
      <c r="C1854" t="s">
        <v>1016</v>
      </c>
      <c r="D1854" s="781">
        <v>2</v>
      </c>
      <c r="E1854">
        <v>741020</v>
      </c>
      <c r="F1854" t="s">
        <v>772</v>
      </c>
    </row>
    <row r="1855" spans="1:6" x14ac:dyDescent="0.25">
      <c r="A1855" t="s">
        <v>1203</v>
      </c>
      <c r="B1855" t="s">
        <v>772</v>
      </c>
      <c r="C1855" t="s">
        <v>1016</v>
      </c>
      <c r="D1855" s="781">
        <v>2</v>
      </c>
      <c r="E1855">
        <v>741020</v>
      </c>
      <c r="F1855" t="s">
        <v>772</v>
      </c>
    </row>
    <row r="1856" spans="1:6" x14ac:dyDescent="0.25">
      <c r="A1856" t="s">
        <v>1203</v>
      </c>
      <c r="B1856" t="s">
        <v>772</v>
      </c>
      <c r="C1856" t="s">
        <v>1016</v>
      </c>
      <c r="D1856" s="781">
        <v>3</v>
      </c>
      <c r="E1856">
        <v>741020</v>
      </c>
      <c r="F1856" t="s">
        <v>772</v>
      </c>
    </row>
    <row r="1857" spans="1:6" x14ac:dyDescent="0.25">
      <c r="A1857" t="s">
        <v>1203</v>
      </c>
      <c r="B1857" t="s">
        <v>772</v>
      </c>
      <c r="C1857" t="s">
        <v>1016</v>
      </c>
      <c r="D1857" s="781">
        <v>2</v>
      </c>
      <c r="E1857">
        <v>741020</v>
      </c>
      <c r="F1857" t="s">
        <v>772</v>
      </c>
    </row>
    <row r="1858" spans="1:6" x14ac:dyDescent="0.25">
      <c r="A1858" t="s">
        <v>1203</v>
      </c>
      <c r="B1858" t="s">
        <v>772</v>
      </c>
      <c r="C1858" t="s">
        <v>1016</v>
      </c>
      <c r="D1858" s="781">
        <v>2</v>
      </c>
      <c r="E1858">
        <v>741020</v>
      </c>
      <c r="F1858" t="s">
        <v>772</v>
      </c>
    </row>
    <row r="1859" spans="1:6" x14ac:dyDescent="0.25">
      <c r="A1859" t="s">
        <v>1203</v>
      </c>
      <c r="B1859" t="s">
        <v>772</v>
      </c>
      <c r="C1859" t="s">
        <v>1016</v>
      </c>
      <c r="D1859" s="781">
        <v>2</v>
      </c>
      <c r="E1859">
        <v>741020</v>
      </c>
      <c r="F1859" t="s">
        <v>772</v>
      </c>
    </row>
    <row r="1860" spans="1:6" x14ac:dyDescent="0.25">
      <c r="A1860" t="s">
        <v>1203</v>
      </c>
      <c r="B1860" t="s">
        <v>772</v>
      </c>
      <c r="C1860" t="s">
        <v>1016</v>
      </c>
      <c r="D1860" s="781">
        <v>2</v>
      </c>
      <c r="E1860">
        <v>741020</v>
      </c>
      <c r="F1860" t="s">
        <v>772</v>
      </c>
    </row>
    <row r="1861" spans="1:6" x14ac:dyDescent="0.25">
      <c r="A1861" t="s">
        <v>1203</v>
      </c>
      <c r="B1861" t="s">
        <v>772</v>
      </c>
      <c r="C1861" t="s">
        <v>1016</v>
      </c>
      <c r="D1861" s="781">
        <v>2</v>
      </c>
      <c r="E1861">
        <v>741020</v>
      </c>
      <c r="F1861" t="s">
        <v>772</v>
      </c>
    </row>
    <row r="1862" spans="1:6" x14ac:dyDescent="0.25">
      <c r="A1862" t="s">
        <v>1203</v>
      </c>
      <c r="B1862" t="s">
        <v>772</v>
      </c>
      <c r="C1862" t="s">
        <v>1016</v>
      </c>
      <c r="D1862" s="781">
        <v>2</v>
      </c>
      <c r="E1862">
        <v>741020</v>
      </c>
      <c r="F1862" t="s">
        <v>772</v>
      </c>
    </row>
    <row r="1863" spans="1:6" x14ac:dyDescent="0.25">
      <c r="A1863" t="s">
        <v>1203</v>
      </c>
      <c r="B1863" t="s">
        <v>772</v>
      </c>
      <c r="C1863" t="s">
        <v>1016</v>
      </c>
      <c r="D1863" s="781">
        <v>2</v>
      </c>
      <c r="E1863">
        <v>741020</v>
      </c>
      <c r="F1863" t="s">
        <v>772</v>
      </c>
    </row>
    <row r="1864" spans="1:6" x14ac:dyDescent="0.25">
      <c r="A1864" t="s">
        <v>1203</v>
      </c>
      <c r="B1864" t="s">
        <v>772</v>
      </c>
      <c r="C1864" t="s">
        <v>1016</v>
      </c>
      <c r="D1864" s="781">
        <v>4</v>
      </c>
      <c r="E1864">
        <v>741020</v>
      </c>
      <c r="F1864" t="s">
        <v>772</v>
      </c>
    </row>
    <row r="1865" spans="1:6" x14ac:dyDescent="0.25">
      <c r="A1865" t="s">
        <v>1203</v>
      </c>
      <c r="B1865" t="s">
        <v>772</v>
      </c>
      <c r="C1865" t="s">
        <v>1016</v>
      </c>
      <c r="D1865" s="781">
        <v>2</v>
      </c>
      <c r="E1865">
        <v>741020</v>
      </c>
      <c r="F1865" t="s">
        <v>772</v>
      </c>
    </row>
    <row r="1866" spans="1:6" x14ac:dyDescent="0.25">
      <c r="A1866" t="s">
        <v>1203</v>
      </c>
      <c r="B1866" t="s">
        <v>772</v>
      </c>
      <c r="C1866" t="s">
        <v>1016</v>
      </c>
      <c r="D1866" s="781">
        <v>3</v>
      </c>
      <c r="E1866">
        <v>741020</v>
      </c>
      <c r="F1866" t="s">
        <v>772</v>
      </c>
    </row>
    <row r="1867" spans="1:6" x14ac:dyDescent="0.25">
      <c r="A1867" t="s">
        <v>1203</v>
      </c>
      <c r="B1867" t="s">
        <v>772</v>
      </c>
      <c r="C1867" t="s">
        <v>1016</v>
      </c>
      <c r="D1867" s="781">
        <v>2</v>
      </c>
      <c r="E1867">
        <v>741020</v>
      </c>
      <c r="F1867" t="s">
        <v>772</v>
      </c>
    </row>
    <row r="1868" spans="1:6" x14ac:dyDescent="0.25">
      <c r="A1868" t="s">
        <v>1203</v>
      </c>
      <c r="B1868" t="s">
        <v>772</v>
      </c>
      <c r="C1868" t="s">
        <v>1016</v>
      </c>
      <c r="D1868" s="781">
        <v>1</v>
      </c>
      <c r="E1868">
        <v>741020</v>
      </c>
      <c r="F1868" t="s">
        <v>772</v>
      </c>
    </row>
    <row r="1869" spans="1:6" x14ac:dyDescent="0.25">
      <c r="A1869" t="s">
        <v>1203</v>
      </c>
      <c r="B1869" t="s">
        <v>772</v>
      </c>
      <c r="C1869" t="s">
        <v>1016</v>
      </c>
      <c r="D1869" s="781">
        <v>1</v>
      </c>
      <c r="E1869">
        <v>741020</v>
      </c>
      <c r="F1869" t="s">
        <v>772</v>
      </c>
    </row>
    <row r="1870" spans="1:6" x14ac:dyDescent="0.25">
      <c r="A1870" t="s">
        <v>1203</v>
      </c>
      <c r="B1870" t="s">
        <v>772</v>
      </c>
      <c r="C1870" t="s">
        <v>1016</v>
      </c>
      <c r="D1870" s="781">
        <v>3</v>
      </c>
      <c r="E1870">
        <v>741020</v>
      </c>
      <c r="F1870" t="s">
        <v>772</v>
      </c>
    </row>
    <row r="1871" spans="1:6" x14ac:dyDescent="0.25">
      <c r="A1871" t="s">
        <v>1203</v>
      </c>
      <c r="B1871" t="s">
        <v>772</v>
      </c>
      <c r="C1871" t="s">
        <v>1016</v>
      </c>
      <c r="D1871" s="781">
        <v>2</v>
      </c>
      <c r="E1871">
        <v>741020</v>
      </c>
      <c r="F1871" t="s">
        <v>772</v>
      </c>
    </row>
    <row r="1872" spans="1:6" x14ac:dyDescent="0.25">
      <c r="A1872" t="s">
        <v>1203</v>
      </c>
      <c r="B1872" t="s">
        <v>772</v>
      </c>
      <c r="C1872" t="s">
        <v>1016</v>
      </c>
      <c r="D1872" s="781">
        <v>2</v>
      </c>
      <c r="E1872">
        <v>741020</v>
      </c>
      <c r="F1872" t="s">
        <v>772</v>
      </c>
    </row>
    <row r="1873" spans="1:6" x14ac:dyDescent="0.25">
      <c r="A1873" t="s">
        <v>1203</v>
      </c>
      <c r="B1873" t="s">
        <v>772</v>
      </c>
      <c r="C1873" t="s">
        <v>1016</v>
      </c>
      <c r="D1873" s="781">
        <v>2</v>
      </c>
      <c r="E1873">
        <v>741020</v>
      </c>
      <c r="F1873" t="s">
        <v>772</v>
      </c>
    </row>
    <row r="1874" spans="1:6" x14ac:dyDescent="0.25">
      <c r="A1874" t="s">
        <v>1203</v>
      </c>
      <c r="B1874" t="s">
        <v>772</v>
      </c>
      <c r="C1874" t="s">
        <v>1016</v>
      </c>
      <c r="D1874" s="781">
        <v>5</v>
      </c>
      <c r="E1874">
        <v>741020</v>
      </c>
      <c r="F1874" t="s">
        <v>772</v>
      </c>
    </row>
    <row r="1875" spans="1:6" x14ac:dyDescent="0.25">
      <c r="A1875" t="s">
        <v>1203</v>
      </c>
      <c r="B1875" t="s">
        <v>772</v>
      </c>
      <c r="C1875" t="s">
        <v>1016</v>
      </c>
      <c r="D1875" s="781">
        <v>2</v>
      </c>
      <c r="E1875">
        <v>741020</v>
      </c>
      <c r="F1875" t="s">
        <v>772</v>
      </c>
    </row>
    <row r="1876" spans="1:6" x14ac:dyDescent="0.25">
      <c r="A1876" t="s">
        <v>1203</v>
      </c>
      <c r="B1876" t="s">
        <v>772</v>
      </c>
      <c r="C1876" t="s">
        <v>1016</v>
      </c>
      <c r="D1876" s="781">
        <v>1</v>
      </c>
      <c r="E1876">
        <v>741020</v>
      </c>
      <c r="F1876" t="s">
        <v>772</v>
      </c>
    </row>
    <row r="1877" spans="1:6" x14ac:dyDescent="0.25">
      <c r="A1877" t="s">
        <v>1203</v>
      </c>
      <c r="B1877" t="s">
        <v>772</v>
      </c>
      <c r="C1877" t="s">
        <v>1016</v>
      </c>
      <c r="D1877" s="781">
        <v>2</v>
      </c>
      <c r="E1877">
        <v>741020</v>
      </c>
      <c r="F1877" t="s">
        <v>772</v>
      </c>
    </row>
    <row r="1878" spans="1:6" x14ac:dyDescent="0.25">
      <c r="A1878" t="s">
        <v>1203</v>
      </c>
      <c r="B1878" t="s">
        <v>772</v>
      </c>
      <c r="C1878" t="s">
        <v>1016</v>
      </c>
      <c r="D1878" s="781">
        <v>1</v>
      </c>
      <c r="E1878">
        <v>741020</v>
      </c>
      <c r="F1878" t="s">
        <v>772</v>
      </c>
    </row>
    <row r="1879" spans="1:6" x14ac:dyDescent="0.25">
      <c r="A1879" t="s">
        <v>1203</v>
      </c>
      <c r="B1879" t="s">
        <v>772</v>
      </c>
      <c r="C1879" t="s">
        <v>1016</v>
      </c>
      <c r="D1879" s="781">
        <v>4</v>
      </c>
      <c r="E1879">
        <v>741020</v>
      </c>
      <c r="F1879" t="s">
        <v>772</v>
      </c>
    </row>
    <row r="1880" spans="1:6" x14ac:dyDescent="0.25">
      <c r="A1880" t="s">
        <v>1203</v>
      </c>
      <c r="B1880" t="s">
        <v>772</v>
      </c>
      <c r="C1880" t="s">
        <v>1016</v>
      </c>
      <c r="D1880" s="781">
        <v>2</v>
      </c>
      <c r="E1880">
        <v>741020</v>
      </c>
      <c r="F1880" t="s">
        <v>772</v>
      </c>
    </row>
    <row r="1881" spans="1:6" x14ac:dyDescent="0.25">
      <c r="A1881" t="s">
        <v>1203</v>
      </c>
      <c r="B1881" t="s">
        <v>772</v>
      </c>
      <c r="C1881" t="s">
        <v>1016</v>
      </c>
      <c r="D1881" s="781">
        <v>2</v>
      </c>
      <c r="E1881">
        <v>741020</v>
      </c>
      <c r="F1881" t="s">
        <v>772</v>
      </c>
    </row>
    <row r="1882" spans="1:6" x14ac:dyDescent="0.25">
      <c r="A1882" t="s">
        <v>1203</v>
      </c>
      <c r="B1882" t="s">
        <v>772</v>
      </c>
      <c r="C1882" t="s">
        <v>1016</v>
      </c>
      <c r="D1882" s="781">
        <v>2</v>
      </c>
      <c r="E1882">
        <v>741020</v>
      </c>
      <c r="F1882" t="s">
        <v>772</v>
      </c>
    </row>
    <row r="1883" spans="1:6" x14ac:dyDescent="0.25">
      <c r="A1883" t="s">
        <v>1203</v>
      </c>
      <c r="B1883" t="s">
        <v>772</v>
      </c>
      <c r="C1883" t="s">
        <v>1016</v>
      </c>
      <c r="D1883" s="781">
        <v>2</v>
      </c>
      <c r="E1883">
        <v>741020</v>
      </c>
      <c r="F1883" t="s">
        <v>772</v>
      </c>
    </row>
    <row r="1884" spans="1:6" x14ac:dyDescent="0.25">
      <c r="A1884" t="s">
        <v>1203</v>
      </c>
      <c r="B1884" t="s">
        <v>772</v>
      </c>
      <c r="C1884" t="s">
        <v>1016</v>
      </c>
      <c r="D1884" s="781">
        <v>2</v>
      </c>
      <c r="E1884">
        <v>741020</v>
      </c>
      <c r="F1884" t="s">
        <v>772</v>
      </c>
    </row>
    <row r="1885" spans="1:6" x14ac:dyDescent="0.25">
      <c r="A1885" t="s">
        <v>1203</v>
      </c>
      <c r="B1885" t="s">
        <v>772</v>
      </c>
      <c r="C1885" t="s">
        <v>1016</v>
      </c>
      <c r="D1885" s="781">
        <v>2</v>
      </c>
      <c r="E1885">
        <v>741020</v>
      </c>
      <c r="F1885" t="s">
        <v>772</v>
      </c>
    </row>
    <row r="1886" spans="1:6" x14ac:dyDescent="0.25">
      <c r="A1886" t="s">
        <v>1203</v>
      </c>
      <c r="B1886" t="s">
        <v>772</v>
      </c>
      <c r="C1886" t="s">
        <v>1016</v>
      </c>
      <c r="D1886" s="781">
        <v>2</v>
      </c>
      <c r="E1886">
        <v>741020</v>
      </c>
      <c r="F1886" t="s">
        <v>772</v>
      </c>
    </row>
    <row r="1887" spans="1:6" x14ac:dyDescent="0.25">
      <c r="A1887" t="s">
        <v>1203</v>
      </c>
      <c r="B1887" t="s">
        <v>772</v>
      </c>
      <c r="C1887" t="s">
        <v>1016</v>
      </c>
      <c r="D1887" s="781">
        <v>2</v>
      </c>
      <c r="E1887">
        <v>741020</v>
      </c>
      <c r="F1887" t="s">
        <v>772</v>
      </c>
    </row>
    <row r="1888" spans="1:6" x14ac:dyDescent="0.25">
      <c r="A1888" t="s">
        <v>1203</v>
      </c>
      <c r="B1888" t="s">
        <v>772</v>
      </c>
      <c r="C1888" t="s">
        <v>1016</v>
      </c>
      <c r="D1888" s="781">
        <v>3</v>
      </c>
      <c r="E1888">
        <v>741020</v>
      </c>
      <c r="F1888" t="s">
        <v>772</v>
      </c>
    </row>
    <row r="1889" spans="1:6" x14ac:dyDescent="0.25">
      <c r="A1889" t="s">
        <v>1203</v>
      </c>
      <c r="B1889" t="s">
        <v>772</v>
      </c>
      <c r="C1889" t="s">
        <v>1016</v>
      </c>
      <c r="D1889" s="781">
        <v>1</v>
      </c>
      <c r="E1889">
        <v>741020</v>
      </c>
      <c r="F1889" t="s">
        <v>772</v>
      </c>
    </row>
    <row r="1890" spans="1:6" x14ac:dyDescent="0.25">
      <c r="A1890" t="s">
        <v>1203</v>
      </c>
      <c r="B1890" t="s">
        <v>772</v>
      </c>
      <c r="C1890" t="s">
        <v>1016</v>
      </c>
      <c r="D1890" s="781">
        <v>2</v>
      </c>
      <c r="E1890">
        <v>741020</v>
      </c>
      <c r="F1890" t="s">
        <v>772</v>
      </c>
    </row>
    <row r="1891" spans="1:6" x14ac:dyDescent="0.25">
      <c r="A1891" t="s">
        <v>1203</v>
      </c>
      <c r="B1891" t="s">
        <v>772</v>
      </c>
      <c r="C1891" t="s">
        <v>1016</v>
      </c>
      <c r="D1891" s="781">
        <v>2</v>
      </c>
      <c r="E1891">
        <v>741020</v>
      </c>
      <c r="F1891" t="s">
        <v>772</v>
      </c>
    </row>
    <row r="1892" spans="1:6" x14ac:dyDescent="0.25">
      <c r="A1892" t="s">
        <v>1203</v>
      </c>
      <c r="B1892" t="s">
        <v>772</v>
      </c>
      <c r="C1892" t="s">
        <v>1016</v>
      </c>
      <c r="D1892" s="781">
        <v>2</v>
      </c>
      <c r="E1892">
        <v>741020</v>
      </c>
      <c r="F1892" t="s">
        <v>772</v>
      </c>
    </row>
    <row r="1893" spans="1:6" x14ac:dyDescent="0.25">
      <c r="A1893" t="s">
        <v>1203</v>
      </c>
      <c r="B1893" t="s">
        <v>772</v>
      </c>
      <c r="C1893" t="s">
        <v>1016</v>
      </c>
      <c r="D1893" s="781">
        <v>1</v>
      </c>
      <c r="E1893">
        <v>741020</v>
      </c>
      <c r="F1893" t="s">
        <v>772</v>
      </c>
    </row>
    <row r="1894" spans="1:6" x14ac:dyDescent="0.25">
      <c r="A1894" t="s">
        <v>1203</v>
      </c>
      <c r="B1894" t="s">
        <v>772</v>
      </c>
      <c r="C1894" t="s">
        <v>1016</v>
      </c>
      <c r="D1894" s="781">
        <v>1</v>
      </c>
      <c r="E1894">
        <v>741020</v>
      </c>
      <c r="F1894" t="s">
        <v>772</v>
      </c>
    </row>
    <row r="1895" spans="1:6" x14ac:dyDescent="0.25">
      <c r="A1895" t="s">
        <v>1198</v>
      </c>
      <c r="B1895" t="s">
        <v>772</v>
      </c>
      <c r="C1895" t="s">
        <v>1016</v>
      </c>
      <c r="D1895" s="781">
        <v>2</v>
      </c>
      <c r="E1895">
        <v>741020</v>
      </c>
      <c r="F1895" t="s">
        <v>772</v>
      </c>
    </row>
    <row r="1896" spans="1:6" x14ac:dyDescent="0.25">
      <c r="A1896" t="s">
        <v>1198</v>
      </c>
      <c r="B1896" t="s">
        <v>772</v>
      </c>
      <c r="C1896" t="s">
        <v>1016</v>
      </c>
      <c r="D1896" s="781">
        <v>4</v>
      </c>
      <c r="E1896">
        <v>741020</v>
      </c>
      <c r="F1896" t="s">
        <v>772</v>
      </c>
    </row>
    <row r="1897" spans="1:6" x14ac:dyDescent="0.25">
      <c r="A1897" t="s">
        <v>1198</v>
      </c>
      <c r="B1897" t="s">
        <v>772</v>
      </c>
      <c r="C1897" t="s">
        <v>1016</v>
      </c>
      <c r="D1897" s="781">
        <v>2</v>
      </c>
      <c r="E1897">
        <v>741020</v>
      </c>
      <c r="F1897" t="s">
        <v>772</v>
      </c>
    </row>
    <row r="1898" spans="1:6" x14ac:dyDescent="0.25">
      <c r="A1898" t="s">
        <v>1198</v>
      </c>
      <c r="B1898" t="s">
        <v>772</v>
      </c>
      <c r="C1898" t="s">
        <v>1016</v>
      </c>
      <c r="D1898" s="781">
        <v>2</v>
      </c>
      <c r="E1898">
        <v>741020</v>
      </c>
      <c r="F1898" t="s">
        <v>772</v>
      </c>
    </row>
    <row r="1899" spans="1:6" x14ac:dyDescent="0.25">
      <c r="A1899" t="s">
        <v>1198</v>
      </c>
      <c r="B1899" t="s">
        <v>772</v>
      </c>
      <c r="C1899" t="s">
        <v>1016</v>
      </c>
      <c r="D1899" s="781">
        <v>1</v>
      </c>
      <c r="E1899">
        <v>741020</v>
      </c>
      <c r="F1899" t="s">
        <v>772</v>
      </c>
    </row>
    <row r="1900" spans="1:6" x14ac:dyDescent="0.25">
      <c r="A1900" t="s">
        <v>1198</v>
      </c>
      <c r="B1900" t="s">
        <v>772</v>
      </c>
      <c r="C1900" t="s">
        <v>1016</v>
      </c>
      <c r="D1900" s="781">
        <v>1</v>
      </c>
      <c r="E1900">
        <v>741020</v>
      </c>
      <c r="F1900" t="s">
        <v>772</v>
      </c>
    </row>
    <row r="1901" spans="1:6" x14ac:dyDescent="0.25">
      <c r="A1901" t="s">
        <v>1198</v>
      </c>
      <c r="B1901" t="s">
        <v>772</v>
      </c>
      <c r="C1901" t="s">
        <v>1016</v>
      </c>
      <c r="D1901" s="781">
        <v>2</v>
      </c>
      <c r="E1901">
        <v>741020</v>
      </c>
      <c r="F1901" t="s">
        <v>772</v>
      </c>
    </row>
    <row r="1902" spans="1:6" x14ac:dyDescent="0.25">
      <c r="A1902" t="s">
        <v>1198</v>
      </c>
      <c r="B1902" t="s">
        <v>772</v>
      </c>
      <c r="C1902" t="s">
        <v>1016</v>
      </c>
      <c r="D1902" s="781">
        <v>1</v>
      </c>
      <c r="E1902">
        <v>741020</v>
      </c>
      <c r="F1902" t="s">
        <v>772</v>
      </c>
    </row>
    <row r="1903" spans="1:6" x14ac:dyDescent="0.25">
      <c r="A1903" t="s">
        <v>1198</v>
      </c>
      <c r="B1903" t="s">
        <v>772</v>
      </c>
      <c r="C1903" t="s">
        <v>1016</v>
      </c>
      <c r="D1903" s="781">
        <v>1</v>
      </c>
      <c r="E1903">
        <v>741020</v>
      </c>
      <c r="F1903" t="s">
        <v>772</v>
      </c>
    </row>
    <row r="1904" spans="1:6" x14ac:dyDescent="0.25">
      <c r="A1904" t="s">
        <v>1198</v>
      </c>
      <c r="B1904" t="s">
        <v>772</v>
      </c>
      <c r="C1904" t="s">
        <v>1016</v>
      </c>
      <c r="D1904" s="781">
        <v>1</v>
      </c>
      <c r="E1904">
        <v>741020</v>
      </c>
      <c r="F1904" t="s">
        <v>772</v>
      </c>
    </row>
    <row r="1905" spans="1:6" x14ac:dyDescent="0.25">
      <c r="A1905" t="s">
        <v>1198</v>
      </c>
      <c r="B1905" t="s">
        <v>772</v>
      </c>
      <c r="C1905" t="s">
        <v>1016</v>
      </c>
      <c r="D1905" s="781">
        <v>1</v>
      </c>
      <c r="E1905">
        <v>741020</v>
      </c>
      <c r="F1905" t="s">
        <v>772</v>
      </c>
    </row>
    <row r="1906" spans="1:6" x14ac:dyDescent="0.25">
      <c r="A1906" t="s">
        <v>1198</v>
      </c>
      <c r="B1906" t="s">
        <v>772</v>
      </c>
      <c r="C1906" t="s">
        <v>1016</v>
      </c>
      <c r="D1906" s="781">
        <v>2</v>
      </c>
      <c r="E1906">
        <v>741020</v>
      </c>
      <c r="F1906" t="s">
        <v>772</v>
      </c>
    </row>
    <row r="1907" spans="1:6" x14ac:dyDescent="0.25">
      <c r="A1907" t="s">
        <v>1198</v>
      </c>
      <c r="B1907" t="s">
        <v>772</v>
      </c>
      <c r="C1907" t="s">
        <v>1016</v>
      </c>
      <c r="D1907" s="781">
        <v>1</v>
      </c>
      <c r="E1907">
        <v>741020</v>
      </c>
      <c r="F1907" t="s">
        <v>772</v>
      </c>
    </row>
    <row r="1908" spans="1:6" x14ac:dyDescent="0.25">
      <c r="A1908" t="s">
        <v>1198</v>
      </c>
      <c r="B1908" t="s">
        <v>772</v>
      </c>
      <c r="C1908" t="s">
        <v>1016</v>
      </c>
      <c r="D1908" s="781">
        <v>4</v>
      </c>
      <c r="E1908">
        <v>741020</v>
      </c>
      <c r="F1908" t="s">
        <v>772</v>
      </c>
    </row>
    <row r="1909" spans="1:6" x14ac:dyDescent="0.25">
      <c r="A1909" t="s">
        <v>1198</v>
      </c>
      <c r="B1909" t="s">
        <v>772</v>
      </c>
      <c r="C1909" t="s">
        <v>1016</v>
      </c>
      <c r="D1909" s="781">
        <v>2</v>
      </c>
      <c r="E1909">
        <v>741020</v>
      </c>
      <c r="F1909" t="s">
        <v>772</v>
      </c>
    </row>
    <row r="1910" spans="1:6" x14ac:dyDescent="0.25">
      <c r="A1910" t="s">
        <v>1198</v>
      </c>
      <c r="B1910" t="s">
        <v>772</v>
      </c>
      <c r="C1910" t="s">
        <v>1016</v>
      </c>
      <c r="D1910" s="781">
        <v>1</v>
      </c>
      <c r="E1910">
        <v>741020</v>
      </c>
      <c r="F1910" t="s">
        <v>772</v>
      </c>
    </row>
    <row r="1911" spans="1:6" x14ac:dyDescent="0.25">
      <c r="A1911" t="s">
        <v>1198</v>
      </c>
      <c r="B1911" t="s">
        <v>772</v>
      </c>
      <c r="C1911" t="s">
        <v>1016</v>
      </c>
      <c r="D1911" s="781">
        <v>2</v>
      </c>
      <c r="E1911">
        <v>741020</v>
      </c>
      <c r="F1911" t="s">
        <v>772</v>
      </c>
    </row>
    <row r="1912" spans="1:6" x14ac:dyDescent="0.25">
      <c r="A1912" t="s">
        <v>1198</v>
      </c>
      <c r="B1912" t="s">
        <v>772</v>
      </c>
      <c r="C1912" t="s">
        <v>1016</v>
      </c>
      <c r="D1912" s="781">
        <v>1</v>
      </c>
      <c r="E1912">
        <v>741020</v>
      </c>
      <c r="F1912" t="s">
        <v>772</v>
      </c>
    </row>
    <row r="1913" spans="1:6" x14ac:dyDescent="0.25">
      <c r="A1913" t="s">
        <v>1198</v>
      </c>
      <c r="B1913" t="s">
        <v>772</v>
      </c>
      <c r="C1913" t="s">
        <v>1016</v>
      </c>
      <c r="D1913" s="781">
        <v>4</v>
      </c>
      <c r="E1913">
        <v>741020</v>
      </c>
      <c r="F1913" t="s">
        <v>772</v>
      </c>
    </row>
    <row r="1914" spans="1:6" x14ac:dyDescent="0.25">
      <c r="A1914" t="s">
        <v>1198</v>
      </c>
      <c r="B1914" t="s">
        <v>772</v>
      </c>
      <c r="C1914" t="s">
        <v>1016</v>
      </c>
      <c r="D1914" s="781">
        <v>1</v>
      </c>
      <c r="E1914">
        <v>741020</v>
      </c>
      <c r="F1914" t="s">
        <v>772</v>
      </c>
    </row>
    <row r="1915" spans="1:6" x14ac:dyDescent="0.25">
      <c r="A1915" t="s">
        <v>1198</v>
      </c>
      <c r="B1915" t="s">
        <v>772</v>
      </c>
      <c r="C1915" t="s">
        <v>1016</v>
      </c>
      <c r="D1915" s="781">
        <v>2</v>
      </c>
      <c r="E1915">
        <v>741020</v>
      </c>
      <c r="F1915" t="s">
        <v>772</v>
      </c>
    </row>
    <row r="1916" spans="1:6" x14ac:dyDescent="0.25">
      <c r="A1916" t="s">
        <v>1198</v>
      </c>
      <c r="B1916" t="s">
        <v>772</v>
      </c>
      <c r="C1916" t="s">
        <v>1016</v>
      </c>
      <c r="D1916" s="781">
        <v>2</v>
      </c>
      <c r="E1916">
        <v>741020</v>
      </c>
      <c r="F1916" t="s">
        <v>772</v>
      </c>
    </row>
    <row r="1917" spans="1:6" x14ac:dyDescent="0.25">
      <c r="A1917" t="s">
        <v>1198</v>
      </c>
      <c r="B1917" t="s">
        <v>772</v>
      </c>
      <c r="C1917" t="s">
        <v>1016</v>
      </c>
      <c r="D1917" s="781">
        <v>1</v>
      </c>
      <c r="E1917">
        <v>741020</v>
      </c>
      <c r="F1917" t="s">
        <v>772</v>
      </c>
    </row>
    <row r="1918" spans="1:6" x14ac:dyDescent="0.25">
      <c r="A1918" t="s">
        <v>1198</v>
      </c>
      <c r="B1918" t="s">
        <v>772</v>
      </c>
      <c r="C1918" t="s">
        <v>1016</v>
      </c>
      <c r="D1918" s="781">
        <v>1</v>
      </c>
      <c r="E1918">
        <v>741020</v>
      </c>
      <c r="F1918" t="s">
        <v>772</v>
      </c>
    </row>
    <row r="1919" spans="1:6" x14ac:dyDescent="0.25">
      <c r="A1919" t="s">
        <v>1198</v>
      </c>
      <c r="B1919" t="s">
        <v>772</v>
      </c>
      <c r="C1919" t="s">
        <v>1016</v>
      </c>
      <c r="D1919" s="781">
        <v>1</v>
      </c>
      <c r="E1919">
        <v>741020</v>
      </c>
      <c r="F1919" t="s">
        <v>772</v>
      </c>
    </row>
    <row r="1920" spans="1:6" x14ac:dyDescent="0.25">
      <c r="A1920" t="s">
        <v>1198</v>
      </c>
      <c r="B1920" t="s">
        <v>772</v>
      </c>
      <c r="C1920" t="s">
        <v>1016</v>
      </c>
      <c r="D1920" s="781">
        <v>4</v>
      </c>
      <c r="E1920">
        <v>741020</v>
      </c>
      <c r="F1920" t="s">
        <v>772</v>
      </c>
    </row>
    <row r="1921" spans="1:6" x14ac:dyDescent="0.25">
      <c r="A1921" t="s">
        <v>1198</v>
      </c>
      <c r="B1921" t="s">
        <v>772</v>
      </c>
      <c r="C1921" t="s">
        <v>1016</v>
      </c>
      <c r="D1921" s="781">
        <v>1</v>
      </c>
      <c r="E1921">
        <v>741020</v>
      </c>
      <c r="F1921" t="s">
        <v>772</v>
      </c>
    </row>
    <row r="1922" spans="1:6" x14ac:dyDescent="0.25">
      <c r="A1922" t="s">
        <v>1198</v>
      </c>
      <c r="B1922" t="s">
        <v>772</v>
      </c>
      <c r="C1922" t="s">
        <v>1016</v>
      </c>
      <c r="D1922" s="781">
        <v>2</v>
      </c>
      <c r="E1922">
        <v>741020</v>
      </c>
      <c r="F1922" t="s">
        <v>772</v>
      </c>
    </row>
    <row r="1923" spans="1:6" x14ac:dyDescent="0.25">
      <c r="A1923" t="s">
        <v>1198</v>
      </c>
      <c r="B1923" t="s">
        <v>772</v>
      </c>
      <c r="C1923" t="s">
        <v>1016</v>
      </c>
      <c r="D1923" s="781">
        <v>1</v>
      </c>
      <c r="E1923">
        <v>741020</v>
      </c>
      <c r="F1923" t="s">
        <v>772</v>
      </c>
    </row>
    <row r="1924" spans="1:6" x14ac:dyDescent="0.25">
      <c r="A1924" t="s">
        <v>1198</v>
      </c>
      <c r="B1924" t="s">
        <v>772</v>
      </c>
      <c r="C1924" t="s">
        <v>1016</v>
      </c>
      <c r="D1924" s="781">
        <v>1</v>
      </c>
      <c r="E1924">
        <v>741020</v>
      </c>
      <c r="F1924" t="s">
        <v>772</v>
      </c>
    </row>
    <row r="1925" spans="1:6" x14ac:dyDescent="0.25">
      <c r="A1925" t="s">
        <v>1198</v>
      </c>
      <c r="B1925" t="s">
        <v>772</v>
      </c>
      <c r="C1925" t="s">
        <v>1016</v>
      </c>
      <c r="D1925" s="781">
        <v>1</v>
      </c>
      <c r="E1925">
        <v>741020</v>
      </c>
      <c r="F1925" t="s">
        <v>772</v>
      </c>
    </row>
    <row r="1926" spans="1:6" x14ac:dyDescent="0.25">
      <c r="A1926" t="s">
        <v>1198</v>
      </c>
      <c r="B1926" t="s">
        <v>772</v>
      </c>
      <c r="C1926" t="s">
        <v>1016</v>
      </c>
      <c r="D1926" s="781">
        <v>5</v>
      </c>
      <c r="E1926">
        <v>741020</v>
      </c>
      <c r="F1926" t="s">
        <v>772</v>
      </c>
    </row>
    <row r="1927" spans="1:6" x14ac:dyDescent="0.25">
      <c r="A1927" t="s">
        <v>1198</v>
      </c>
      <c r="B1927" t="s">
        <v>772</v>
      </c>
      <c r="C1927" t="s">
        <v>1016</v>
      </c>
      <c r="D1927" s="781">
        <v>2</v>
      </c>
      <c r="E1927">
        <v>741020</v>
      </c>
      <c r="F1927" t="s">
        <v>772</v>
      </c>
    </row>
    <row r="1928" spans="1:6" x14ac:dyDescent="0.25">
      <c r="A1928" t="s">
        <v>1198</v>
      </c>
      <c r="B1928" t="s">
        <v>772</v>
      </c>
      <c r="C1928" t="s">
        <v>1016</v>
      </c>
      <c r="D1928" s="781">
        <v>2</v>
      </c>
      <c r="E1928">
        <v>741020</v>
      </c>
      <c r="F1928" t="s">
        <v>772</v>
      </c>
    </row>
    <row r="1929" spans="1:6" x14ac:dyDescent="0.25">
      <c r="A1929" t="s">
        <v>1198</v>
      </c>
      <c r="B1929" t="s">
        <v>772</v>
      </c>
      <c r="C1929" t="s">
        <v>1016</v>
      </c>
      <c r="D1929" s="781">
        <v>2</v>
      </c>
      <c r="E1929">
        <v>741020</v>
      </c>
      <c r="F1929" t="s">
        <v>772</v>
      </c>
    </row>
    <row r="1930" spans="1:6" x14ac:dyDescent="0.25">
      <c r="A1930" t="s">
        <v>1198</v>
      </c>
      <c r="B1930" t="s">
        <v>772</v>
      </c>
      <c r="C1930" t="s">
        <v>1016</v>
      </c>
      <c r="D1930" s="781">
        <v>2</v>
      </c>
      <c r="E1930">
        <v>741020</v>
      </c>
      <c r="F1930" t="s">
        <v>772</v>
      </c>
    </row>
    <row r="1931" spans="1:6" x14ac:dyDescent="0.25">
      <c r="A1931" t="s">
        <v>1198</v>
      </c>
      <c r="B1931" t="s">
        <v>772</v>
      </c>
      <c r="C1931" t="s">
        <v>1016</v>
      </c>
      <c r="D1931" s="781">
        <v>2</v>
      </c>
      <c r="E1931">
        <v>741020</v>
      </c>
      <c r="F1931" t="s">
        <v>772</v>
      </c>
    </row>
    <row r="1932" spans="1:6" x14ac:dyDescent="0.25">
      <c r="A1932" t="s">
        <v>1198</v>
      </c>
      <c r="B1932" t="s">
        <v>772</v>
      </c>
      <c r="C1932" t="s">
        <v>1016</v>
      </c>
      <c r="D1932" s="781">
        <v>2</v>
      </c>
      <c r="E1932">
        <v>741020</v>
      </c>
      <c r="F1932" t="s">
        <v>772</v>
      </c>
    </row>
    <row r="1933" spans="1:6" x14ac:dyDescent="0.25">
      <c r="A1933" t="s">
        <v>1198</v>
      </c>
      <c r="B1933" t="s">
        <v>772</v>
      </c>
      <c r="C1933" t="s">
        <v>1016</v>
      </c>
      <c r="D1933" s="781">
        <v>1</v>
      </c>
      <c r="E1933">
        <v>741020</v>
      </c>
      <c r="F1933" t="s">
        <v>772</v>
      </c>
    </row>
    <row r="1934" spans="1:6" x14ac:dyDescent="0.25">
      <c r="A1934" t="s">
        <v>1198</v>
      </c>
      <c r="B1934" t="s">
        <v>772</v>
      </c>
      <c r="C1934" t="s">
        <v>1016</v>
      </c>
      <c r="D1934" s="781">
        <v>3</v>
      </c>
      <c r="E1934">
        <v>741020</v>
      </c>
      <c r="F1934" t="s">
        <v>772</v>
      </c>
    </row>
    <row r="1935" spans="1:6" x14ac:dyDescent="0.25">
      <c r="A1935" t="s">
        <v>1198</v>
      </c>
      <c r="B1935" t="s">
        <v>772</v>
      </c>
      <c r="C1935" t="s">
        <v>1016</v>
      </c>
      <c r="D1935" s="781">
        <v>1</v>
      </c>
      <c r="E1935">
        <v>741020</v>
      </c>
      <c r="F1935" t="s">
        <v>772</v>
      </c>
    </row>
    <row r="1936" spans="1:6" x14ac:dyDescent="0.25">
      <c r="A1936" t="s">
        <v>1198</v>
      </c>
      <c r="B1936" t="s">
        <v>772</v>
      </c>
      <c r="C1936" t="s">
        <v>1016</v>
      </c>
      <c r="D1936" s="781">
        <v>2</v>
      </c>
      <c r="E1936">
        <v>741020</v>
      </c>
      <c r="F1936" t="s">
        <v>772</v>
      </c>
    </row>
    <row r="1937" spans="1:6" x14ac:dyDescent="0.25">
      <c r="A1937" t="s">
        <v>1198</v>
      </c>
      <c r="B1937" t="s">
        <v>772</v>
      </c>
      <c r="C1937" t="s">
        <v>1016</v>
      </c>
      <c r="D1937" s="781">
        <v>2</v>
      </c>
      <c r="E1937">
        <v>741020</v>
      </c>
      <c r="F1937" t="s">
        <v>772</v>
      </c>
    </row>
    <row r="1938" spans="1:6" x14ac:dyDescent="0.25">
      <c r="A1938" t="s">
        <v>1198</v>
      </c>
      <c r="B1938" t="s">
        <v>772</v>
      </c>
      <c r="C1938" t="s">
        <v>1016</v>
      </c>
      <c r="D1938" s="781">
        <v>1</v>
      </c>
      <c r="E1938">
        <v>741020</v>
      </c>
      <c r="F1938" t="s">
        <v>772</v>
      </c>
    </row>
    <row r="1939" spans="1:6" x14ac:dyDescent="0.25">
      <c r="A1939" t="s">
        <v>1198</v>
      </c>
      <c r="B1939" t="s">
        <v>772</v>
      </c>
      <c r="C1939" t="s">
        <v>1016</v>
      </c>
      <c r="D1939" s="781">
        <v>2</v>
      </c>
      <c r="E1939">
        <v>741020</v>
      </c>
      <c r="F1939" t="s">
        <v>772</v>
      </c>
    </row>
    <row r="1940" spans="1:6" x14ac:dyDescent="0.25">
      <c r="A1940" t="s">
        <v>1198</v>
      </c>
      <c r="B1940" t="s">
        <v>772</v>
      </c>
      <c r="C1940" t="s">
        <v>1016</v>
      </c>
      <c r="D1940" s="781">
        <v>2</v>
      </c>
      <c r="E1940">
        <v>741020</v>
      </c>
      <c r="F1940" t="s">
        <v>772</v>
      </c>
    </row>
    <row r="1941" spans="1:6" x14ac:dyDescent="0.25">
      <c r="A1941" t="s">
        <v>1198</v>
      </c>
      <c r="B1941" t="s">
        <v>772</v>
      </c>
      <c r="C1941" t="s">
        <v>1016</v>
      </c>
      <c r="D1941" s="781">
        <v>1</v>
      </c>
      <c r="E1941">
        <v>741020</v>
      </c>
      <c r="F1941" t="s">
        <v>772</v>
      </c>
    </row>
    <row r="1942" spans="1:6" x14ac:dyDescent="0.25">
      <c r="A1942" t="s">
        <v>1198</v>
      </c>
      <c r="B1942" t="s">
        <v>772</v>
      </c>
      <c r="C1942" t="s">
        <v>1016</v>
      </c>
      <c r="D1942" s="781">
        <v>1</v>
      </c>
      <c r="E1942">
        <v>741020</v>
      </c>
      <c r="F1942" t="s">
        <v>772</v>
      </c>
    </row>
    <row r="1943" spans="1:6" x14ac:dyDescent="0.25">
      <c r="A1943" t="s">
        <v>1198</v>
      </c>
      <c r="B1943" t="s">
        <v>772</v>
      </c>
      <c r="C1943" t="s">
        <v>1016</v>
      </c>
      <c r="D1943" s="781">
        <v>2</v>
      </c>
      <c r="E1943">
        <v>741020</v>
      </c>
      <c r="F1943" t="s">
        <v>772</v>
      </c>
    </row>
    <row r="1944" spans="1:6" x14ac:dyDescent="0.25">
      <c r="A1944" t="s">
        <v>1198</v>
      </c>
      <c r="B1944" t="s">
        <v>772</v>
      </c>
      <c r="C1944" t="s">
        <v>1016</v>
      </c>
      <c r="D1944" s="781">
        <v>1</v>
      </c>
      <c r="E1944">
        <v>741020</v>
      </c>
      <c r="F1944" t="s">
        <v>772</v>
      </c>
    </row>
    <row r="1945" spans="1:6" x14ac:dyDescent="0.25">
      <c r="A1945" t="s">
        <v>1198</v>
      </c>
      <c r="B1945" t="s">
        <v>772</v>
      </c>
      <c r="C1945" t="s">
        <v>1016</v>
      </c>
      <c r="D1945" s="781">
        <v>1</v>
      </c>
      <c r="E1945">
        <v>741020</v>
      </c>
      <c r="F1945" t="s">
        <v>772</v>
      </c>
    </row>
    <row r="1946" spans="1:6" x14ac:dyDescent="0.25">
      <c r="A1946" t="s">
        <v>1198</v>
      </c>
      <c r="B1946" t="s">
        <v>772</v>
      </c>
      <c r="C1946" t="s">
        <v>1016</v>
      </c>
      <c r="D1946" s="781">
        <v>1</v>
      </c>
      <c r="E1946">
        <v>741020</v>
      </c>
      <c r="F1946" t="s">
        <v>772</v>
      </c>
    </row>
    <row r="1947" spans="1:6" x14ac:dyDescent="0.25">
      <c r="A1947" t="s">
        <v>1198</v>
      </c>
      <c r="B1947" t="s">
        <v>772</v>
      </c>
      <c r="C1947" t="s">
        <v>1016</v>
      </c>
      <c r="D1947" s="781">
        <v>1</v>
      </c>
      <c r="E1947">
        <v>741020</v>
      </c>
      <c r="F1947" t="s">
        <v>772</v>
      </c>
    </row>
    <row r="1948" spans="1:6" x14ac:dyDescent="0.25">
      <c r="A1948" t="s">
        <v>1198</v>
      </c>
      <c r="B1948" t="s">
        <v>772</v>
      </c>
      <c r="C1948" t="s">
        <v>1016</v>
      </c>
      <c r="D1948" s="781">
        <v>2</v>
      </c>
      <c r="E1948">
        <v>741020</v>
      </c>
      <c r="F1948" t="s">
        <v>772</v>
      </c>
    </row>
    <row r="1949" spans="1:6" x14ac:dyDescent="0.25">
      <c r="A1949" t="s">
        <v>1198</v>
      </c>
      <c r="B1949" t="s">
        <v>772</v>
      </c>
      <c r="C1949" t="s">
        <v>1016</v>
      </c>
      <c r="D1949" s="781">
        <v>1</v>
      </c>
      <c r="E1949">
        <v>741020</v>
      </c>
      <c r="F1949" t="s">
        <v>772</v>
      </c>
    </row>
    <row r="1950" spans="1:6" x14ac:dyDescent="0.25">
      <c r="A1950" t="s">
        <v>1198</v>
      </c>
      <c r="B1950" t="s">
        <v>772</v>
      </c>
      <c r="C1950" t="s">
        <v>1016</v>
      </c>
      <c r="D1950" s="781">
        <v>1</v>
      </c>
      <c r="E1950">
        <v>741020</v>
      </c>
      <c r="F1950" t="s">
        <v>772</v>
      </c>
    </row>
    <row r="1951" spans="1:6" x14ac:dyDescent="0.25">
      <c r="A1951" t="s">
        <v>1198</v>
      </c>
      <c r="B1951" t="s">
        <v>772</v>
      </c>
      <c r="C1951" t="s">
        <v>1016</v>
      </c>
      <c r="D1951" s="781">
        <v>2</v>
      </c>
      <c r="E1951">
        <v>741020</v>
      </c>
      <c r="F1951" t="s">
        <v>772</v>
      </c>
    </row>
    <row r="1952" spans="1:6" x14ac:dyDescent="0.25">
      <c r="A1952" t="s">
        <v>1198</v>
      </c>
      <c r="B1952" t="s">
        <v>772</v>
      </c>
      <c r="C1952" t="s">
        <v>1016</v>
      </c>
      <c r="D1952" s="781">
        <v>1</v>
      </c>
      <c r="E1952">
        <v>741020</v>
      </c>
      <c r="F1952" t="s">
        <v>772</v>
      </c>
    </row>
    <row r="1953" spans="1:6" x14ac:dyDescent="0.25">
      <c r="A1953" t="s">
        <v>2542</v>
      </c>
      <c r="B1953" t="s">
        <v>772</v>
      </c>
      <c r="C1953" t="s">
        <v>1016</v>
      </c>
      <c r="D1953" s="781">
        <v>1</v>
      </c>
      <c r="E1953">
        <v>741020</v>
      </c>
      <c r="F1953" t="s">
        <v>772</v>
      </c>
    </row>
    <row r="1954" spans="1:6" x14ac:dyDescent="0.25">
      <c r="A1954" t="s">
        <v>2542</v>
      </c>
      <c r="B1954" t="s">
        <v>772</v>
      </c>
      <c r="C1954" t="s">
        <v>1016</v>
      </c>
      <c r="D1954" s="781">
        <v>2</v>
      </c>
      <c r="E1954">
        <v>741020</v>
      </c>
      <c r="F1954" t="s">
        <v>772</v>
      </c>
    </row>
    <row r="1955" spans="1:6" x14ac:dyDescent="0.25">
      <c r="A1955" t="s">
        <v>2542</v>
      </c>
      <c r="B1955" t="s">
        <v>772</v>
      </c>
      <c r="C1955" t="s">
        <v>1016</v>
      </c>
      <c r="D1955" s="781">
        <v>1</v>
      </c>
      <c r="E1955">
        <v>741020</v>
      </c>
      <c r="F1955" t="s">
        <v>772</v>
      </c>
    </row>
    <row r="1956" spans="1:6" x14ac:dyDescent="0.25">
      <c r="A1956" t="s">
        <v>2542</v>
      </c>
      <c r="B1956" t="s">
        <v>772</v>
      </c>
      <c r="C1956" t="s">
        <v>1016</v>
      </c>
      <c r="D1956" s="781">
        <v>2</v>
      </c>
      <c r="E1956">
        <v>741020</v>
      </c>
      <c r="F1956" t="s">
        <v>772</v>
      </c>
    </row>
    <row r="1957" spans="1:6" x14ac:dyDescent="0.25">
      <c r="A1957" t="s">
        <v>2542</v>
      </c>
      <c r="B1957" t="s">
        <v>772</v>
      </c>
      <c r="C1957" t="s">
        <v>1016</v>
      </c>
      <c r="D1957" s="781">
        <v>2</v>
      </c>
      <c r="E1957">
        <v>741020</v>
      </c>
      <c r="F1957" t="s">
        <v>772</v>
      </c>
    </row>
    <row r="1958" spans="1:6" x14ac:dyDescent="0.25">
      <c r="A1958" t="s">
        <v>2542</v>
      </c>
      <c r="B1958" t="s">
        <v>772</v>
      </c>
      <c r="C1958" t="s">
        <v>1016</v>
      </c>
      <c r="D1958" s="781">
        <v>2</v>
      </c>
      <c r="E1958">
        <v>741020</v>
      </c>
      <c r="F1958" t="s">
        <v>772</v>
      </c>
    </row>
    <row r="1959" spans="1:6" x14ac:dyDescent="0.25">
      <c r="A1959" t="s">
        <v>2542</v>
      </c>
      <c r="B1959" t="s">
        <v>772</v>
      </c>
      <c r="C1959" t="s">
        <v>1016</v>
      </c>
      <c r="D1959" s="781">
        <v>2</v>
      </c>
      <c r="E1959">
        <v>741020</v>
      </c>
      <c r="F1959" t="s">
        <v>772</v>
      </c>
    </row>
    <row r="1960" spans="1:6" x14ac:dyDescent="0.25">
      <c r="A1960" t="s">
        <v>2542</v>
      </c>
      <c r="B1960" t="s">
        <v>772</v>
      </c>
      <c r="C1960" t="s">
        <v>1016</v>
      </c>
      <c r="D1960" s="781">
        <v>2</v>
      </c>
      <c r="E1960">
        <v>741020</v>
      </c>
      <c r="F1960" t="s">
        <v>772</v>
      </c>
    </row>
    <row r="1961" spans="1:6" x14ac:dyDescent="0.25">
      <c r="A1961" t="s">
        <v>2542</v>
      </c>
      <c r="B1961" t="s">
        <v>772</v>
      </c>
      <c r="C1961" t="s">
        <v>1016</v>
      </c>
      <c r="D1961" s="781">
        <v>2</v>
      </c>
      <c r="E1961">
        <v>741020</v>
      </c>
      <c r="F1961" t="s">
        <v>772</v>
      </c>
    </row>
    <row r="1962" spans="1:6" x14ac:dyDescent="0.25">
      <c r="A1962" t="s">
        <v>2542</v>
      </c>
      <c r="B1962" t="s">
        <v>772</v>
      </c>
      <c r="C1962" t="s">
        <v>1016</v>
      </c>
      <c r="D1962" s="781">
        <v>1</v>
      </c>
      <c r="E1962">
        <v>741020</v>
      </c>
      <c r="F1962" t="s">
        <v>772</v>
      </c>
    </row>
    <row r="1963" spans="1:6" x14ac:dyDescent="0.25">
      <c r="A1963" t="s">
        <v>2542</v>
      </c>
      <c r="B1963" t="s">
        <v>772</v>
      </c>
      <c r="C1963" t="s">
        <v>1016</v>
      </c>
      <c r="D1963" s="781">
        <v>2</v>
      </c>
      <c r="E1963">
        <v>741020</v>
      </c>
      <c r="F1963" t="s">
        <v>772</v>
      </c>
    </row>
    <row r="1964" spans="1:6" x14ac:dyDescent="0.25">
      <c r="A1964" t="s">
        <v>2542</v>
      </c>
      <c r="B1964" t="s">
        <v>772</v>
      </c>
      <c r="C1964" t="s">
        <v>1016</v>
      </c>
      <c r="D1964" s="781">
        <v>1</v>
      </c>
      <c r="E1964">
        <v>741020</v>
      </c>
      <c r="F1964" t="s">
        <v>772</v>
      </c>
    </row>
    <row r="1965" spans="1:6" x14ac:dyDescent="0.25">
      <c r="A1965" t="s">
        <v>2542</v>
      </c>
      <c r="B1965" t="s">
        <v>772</v>
      </c>
      <c r="C1965" t="s">
        <v>1016</v>
      </c>
      <c r="D1965" s="781">
        <v>1</v>
      </c>
      <c r="E1965">
        <v>741020</v>
      </c>
      <c r="F1965" t="s">
        <v>772</v>
      </c>
    </row>
    <row r="1966" spans="1:6" x14ac:dyDescent="0.25">
      <c r="A1966" t="s">
        <v>2542</v>
      </c>
      <c r="B1966" t="s">
        <v>772</v>
      </c>
      <c r="C1966" t="s">
        <v>1016</v>
      </c>
      <c r="D1966" s="781">
        <v>2</v>
      </c>
      <c r="E1966">
        <v>741020</v>
      </c>
      <c r="F1966" t="s">
        <v>772</v>
      </c>
    </row>
    <row r="1967" spans="1:6" x14ac:dyDescent="0.25">
      <c r="A1967" t="s">
        <v>2542</v>
      </c>
      <c r="B1967" t="s">
        <v>772</v>
      </c>
      <c r="C1967" t="s">
        <v>1016</v>
      </c>
      <c r="D1967" s="781">
        <v>1</v>
      </c>
      <c r="E1967">
        <v>741020</v>
      </c>
      <c r="F1967" t="s">
        <v>772</v>
      </c>
    </row>
    <row r="1968" spans="1:6" x14ac:dyDescent="0.25">
      <c r="A1968" t="s">
        <v>2542</v>
      </c>
      <c r="B1968" t="s">
        <v>772</v>
      </c>
      <c r="C1968" t="s">
        <v>1016</v>
      </c>
      <c r="D1968" s="781">
        <v>1</v>
      </c>
      <c r="E1968">
        <v>741020</v>
      </c>
      <c r="F1968" t="s">
        <v>772</v>
      </c>
    </row>
    <row r="1969" spans="1:6" x14ac:dyDescent="0.25">
      <c r="A1969" t="s">
        <v>2542</v>
      </c>
      <c r="B1969" t="s">
        <v>772</v>
      </c>
      <c r="C1969" t="s">
        <v>1016</v>
      </c>
      <c r="D1969" s="781">
        <v>2</v>
      </c>
      <c r="E1969">
        <v>741020</v>
      </c>
      <c r="F1969" t="s">
        <v>772</v>
      </c>
    </row>
    <row r="1970" spans="1:6" x14ac:dyDescent="0.25">
      <c r="A1970" t="s">
        <v>2542</v>
      </c>
      <c r="B1970" t="s">
        <v>772</v>
      </c>
      <c r="C1970" t="s">
        <v>1016</v>
      </c>
      <c r="D1970" s="781">
        <v>2</v>
      </c>
      <c r="E1970">
        <v>741020</v>
      </c>
      <c r="F1970" t="s">
        <v>772</v>
      </c>
    </row>
    <row r="1971" spans="1:6" x14ac:dyDescent="0.25">
      <c r="A1971" t="s">
        <v>2542</v>
      </c>
      <c r="B1971" t="s">
        <v>772</v>
      </c>
      <c r="C1971" t="s">
        <v>1016</v>
      </c>
      <c r="D1971" s="781">
        <v>2</v>
      </c>
      <c r="E1971">
        <v>741020</v>
      </c>
      <c r="F1971" t="s">
        <v>772</v>
      </c>
    </row>
    <row r="1972" spans="1:6" x14ac:dyDescent="0.25">
      <c r="A1972" t="s">
        <v>2542</v>
      </c>
      <c r="B1972" t="s">
        <v>772</v>
      </c>
      <c r="C1972" t="s">
        <v>1016</v>
      </c>
      <c r="D1972" s="781">
        <v>2</v>
      </c>
      <c r="E1972">
        <v>741020</v>
      </c>
      <c r="F1972" t="s">
        <v>772</v>
      </c>
    </row>
    <row r="1973" spans="1:6" x14ac:dyDescent="0.25">
      <c r="A1973" t="s">
        <v>2542</v>
      </c>
      <c r="B1973" t="s">
        <v>772</v>
      </c>
      <c r="C1973" t="s">
        <v>1016</v>
      </c>
      <c r="D1973" s="781">
        <v>2</v>
      </c>
      <c r="E1973">
        <v>741020</v>
      </c>
      <c r="F1973" t="s">
        <v>772</v>
      </c>
    </row>
    <row r="1974" spans="1:6" x14ac:dyDescent="0.25">
      <c r="A1974" t="s">
        <v>2542</v>
      </c>
      <c r="B1974" t="s">
        <v>772</v>
      </c>
      <c r="C1974" t="s">
        <v>1016</v>
      </c>
      <c r="D1974" s="781">
        <v>3</v>
      </c>
      <c r="E1974">
        <v>741020</v>
      </c>
      <c r="F1974" t="s">
        <v>772</v>
      </c>
    </row>
    <row r="1975" spans="1:6" x14ac:dyDescent="0.25">
      <c r="A1975" t="s">
        <v>2542</v>
      </c>
      <c r="B1975" t="s">
        <v>772</v>
      </c>
      <c r="C1975" t="s">
        <v>1016</v>
      </c>
      <c r="D1975" s="781">
        <v>2</v>
      </c>
      <c r="E1975">
        <v>741020</v>
      </c>
      <c r="F1975" t="s">
        <v>772</v>
      </c>
    </row>
    <row r="1976" spans="1:6" x14ac:dyDescent="0.25">
      <c r="A1976" t="s">
        <v>2542</v>
      </c>
      <c r="B1976" t="s">
        <v>772</v>
      </c>
      <c r="C1976" t="s">
        <v>1016</v>
      </c>
      <c r="D1976" s="781">
        <v>1</v>
      </c>
      <c r="E1976">
        <v>741020</v>
      </c>
      <c r="F1976" t="s">
        <v>772</v>
      </c>
    </row>
    <row r="1977" spans="1:6" x14ac:dyDescent="0.25">
      <c r="A1977" t="s">
        <v>2542</v>
      </c>
      <c r="B1977" t="s">
        <v>772</v>
      </c>
      <c r="C1977" t="s">
        <v>1016</v>
      </c>
      <c r="D1977" s="781">
        <v>2</v>
      </c>
      <c r="E1977">
        <v>741020</v>
      </c>
      <c r="F1977" t="s">
        <v>772</v>
      </c>
    </row>
    <row r="1978" spans="1:6" x14ac:dyDescent="0.25">
      <c r="A1978" t="s">
        <v>2542</v>
      </c>
      <c r="B1978" t="s">
        <v>772</v>
      </c>
      <c r="C1978" t="s">
        <v>1016</v>
      </c>
      <c r="D1978" s="781">
        <v>34</v>
      </c>
      <c r="E1978">
        <v>741020</v>
      </c>
      <c r="F1978" t="s">
        <v>772</v>
      </c>
    </row>
    <row r="1979" spans="1:6" x14ac:dyDescent="0.25">
      <c r="A1979" t="s">
        <v>2542</v>
      </c>
      <c r="B1979" t="s">
        <v>772</v>
      </c>
      <c r="C1979" t="s">
        <v>1016</v>
      </c>
      <c r="D1979" s="781">
        <v>2</v>
      </c>
      <c r="E1979">
        <v>741020</v>
      </c>
      <c r="F1979" t="s">
        <v>772</v>
      </c>
    </row>
    <row r="1980" spans="1:6" x14ac:dyDescent="0.25">
      <c r="A1980" t="s">
        <v>2542</v>
      </c>
      <c r="B1980" t="s">
        <v>772</v>
      </c>
      <c r="C1980" t="s">
        <v>1016</v>
      </c>
      <c r="D1980" s="781">
        <v>2</v>
      </c>
      <c r="E1980">
        <v>741020</v>
      </c>
      <c r="F1980" t="s">
        <v>772</v>
      </c>
    </row>
    <row r="1981" spans="1:6" x14ac:dyDescent="0.25">
      <c r="A1981" t="s">
        <v>2542</v>
      </c>
      <c r="B1981" t="s">
        <v>772</v>
      </c>
      <c r="C1981" t="s">
        <v>1016</v>
      </c>
      <c r="D1981" s="781">
        <v>2</v>
      </c>
      <c r="E1981">
        <v>741020</v>
      </c>
      <c r="F1981" t="s">
        <v>772</v>
      </c>
    </row>
    <row r="1982" spans="1:6" x14ac:dyDescent="0.25">
      <c r="A1982" t="s">
        <v>2542</v>
      </c>
      <c r="B1982" t="s">
        <v>772</v>
      </c>
      <c r="C1982" t="s">
        <v>1016</v>
      </c>
      <c r="D1982" s="781">
        <v>1</v>
      </c>
      <c r="E1982">
        <v>741020</v>
      </c>
      <c r="F1982" t="s">
        <v>772</v>
      </c>
    </row>
    <row r="1983" spans="1:6" x14ac:dyDescent="0.25">
      <c r="A1983" t="s">
        <v>2542</v>
      </c>
      <c r="B1983" t="s">
        <v>772</v>
      </c>
      <c r="C1983" t="s">
        <v>1016</v>
      </c>
      <c r="D1983" s="781">
        <v>1</v>
      </c>
      <c r="E1983">
        <v>741020</v>
      </c>
      <c r="F1983" t="s">
        <v>772</v>
      </c>
    </row>
    <row r="1984" spans="1:6" x14ac:dyDescent="0.25">
      <c r="A1984" t="s">
        <v>2542</v>
      </c>
      <c r="B1984" t="s">
        <v>772</v>
      </c>
      <c r="C1984" t="s">
        <v>1016</v>
      </c>
      <c r="D1984" s="781">
        <v>1</v>
      </c>
      <c r="E1984">
        <v>741020</v>
      </c>
      <c r="F1984" t="s">
        <v>772</v>
      </c>
    </row>
    <row r="1985" spans="1:6" x14ac:dyDescent="0.25">
      <c r="A1985" t="s">
        <v>2542</v>
      </c>
      <c r="B1985" t="s">
        <v>772</v>
      </c>
      <c r="C1985" t="s">
        <v>1016</v>
      </c>
      <c r="D1985" s="781">
        <v>2</v>
      </c>
      <c r="E1985">
        <v>741020</v>
      </c>
      <c r="F1985" t="s">
        <v>772</v>
      </c>
    </row>
    <row r="1986" spans="1:6" x14ac:dyDescent="0.25">
      <c r="A1986" t="s">
        <v>2542</v>
      </c>
      <c r="B1986" t="s">
        <v>772</v>
      </c>
      <c r="C1986" t="s">
        <v>1016</v>
      </c>
      <c r="D1986" s="781">
        <v>1</v>
      </c>
      <c r="E1986">
        <v>741020</v>
      </c>
      <c r="F1986" t="s">
        <v>772</v>
      </c>
    </row>
    <row r="1987" spans="1:6" x14ac:dyDescent="0.25">
      <c r="A1987" t="s">
        <v>2542</v>
      </c>
      <c r="B1987" t="s">
        <v>772</v>
      </c>
      <c r="C1987" t="s">
        <v>1016</v>
      </c>
      <c r="D1987" s="781">
        <v>1</v>
      </c>
      <c r="E1987">
        <v>741020</v>
      </c>
      <c r="F1987" t="s">
        <v>772</v>
      </c>
    </row>
    <row r="1988" spans="1:6" x14ac:dyDescent="0.25">
      <c r="A1988" t="s">
        <v>2542</v>
      </c>
      <c r="B1988" t="s">
        <v>772</v>
      </c>
      <c r="C1988" t="s">
        <v>1016</v>
      </c>
      <c r="D1988" s="781">
        <v>1</v>
      </c>
      <c r="E1988">
        <v>741020</v>
      </c>
      <c r="F1988" t="s">
        <v>772</v>
      </c>
    </row>
    <row r="1989" spans="1:6" x14ac:dyDescent="0.25">
      <c r="A1989" t="s">
        <v>2542</v>
      </c>
      <c r="B1989" t="s">
        <v>772</v>
      </c>
      <c r="C1989" t="s">
        <v>1016</v>
      </c>
      <c r="D1989" s="781">
        <v>2</v>
      </c>
      <c r="E1989">
        <v>741020</v>
      </c>
      <c r="F1989" t="s">
        <v>772</v>
      </c>
    </row>
    <row r="1990" spans="1:6" x14ac:dyDescent="0.25">
      <c r="A1990" t="s">
        <v>2542</v>
      </c>
      <c r="B1990" t="s">
        <v>772</v>
      </c>
      <c r="C1990" t="s">
        <v>1016</v>
      </c>
      <c r="D1990" s="781">
        <v>2</v>
      </c>
      <c r="E1990">
        <v>741020</v>
      </c>
      <c r="F1990" t="s">
        <v>772</v>
      </c>
    </row>
    <row r="1991" spans="1:6" x14ac:dyDescent="0.25">
      <c r="A1991" t="s">
        <v>2542</v>
      </c>
      <c r="B1991" t="s">
        <v>772</v>
      </c>
      <c r="C1991" t="s">
        <v>1016</v>
      </c>
      <c r="D1991" s="781">
        <v>2</v>
      </c>
      <c r="E1991">
        <v>741020</v>
      </c>
      <c r="F1991" t="s">
        <v>772</v>
      </c>
    </row>
    <row r="1992" spans="1:6" x14ac:dyDescent="0.25">
      <c r="A1992" t="s">
        <v>2542</v>
      </c>
      <c r="B1992" t="s">
        <v>772</v>
      </c>
      <c r="C1992" t="s">
        <v>1016</v>
      </c>
      <c r="D1992" s="781">
        <v>2</v>
      </c>
      <c r="E1992">
        <v>741020</v>
      </c>
      <c r="F1992" t="s">
        <v>772</v>
      </c>
    </row>
    <row r="1993" spans="1:6" x14ac:dyDescent="0.25">
      <c r="A1993" t="s">
        <v>2542</v>
      </c>
      <c r="B1993" t="s">
        <v>772</v>
      </c>
      <c r="C1993" t="s">
        <v>1016</v>
      </c>
      <c r="D1993" s="781">
        <v>2</v>
      </c>
      <c r="E1993">
        <v>741020</v>
      </c>
      <c r="F1993" t="s">
        <v>772</v>
      </c>
    </row>
    <row r="1994" spans="1:6" x14ac:dyDescent="0.25">
      <c r="A1994" t="s">
        <v>2542</v>
      </c>
      <c r="B1994" t="s">
        <v>772</v>
      </c>
      <c r="C1994" t="s">
        <v>1016</v>
      </c>
      <c r="D1994" s="781">
        <v>2</v>
      </c>
      <c r="E1994">
        <v>741020</v>
      </c>
      <c r="F1994" t="s">
        <v>772</v>
      </c>
    </row>
    <row r="1995" spans="1:6" x14ac:dyDescent="0.25">
      <c r="A1995" t="s">
        <v>2542</v>
      </c>
      <c r="B1995" t="s">
        <v>772</v>
      </c>
      <c r="C1995" t="s">
        <v>1016</v>
      </c>
      <c r="D1995" s="781">
        <v>2</v>
      </c>
      <c r="E1995">
        <v>741020</v>
      </c>
      <c r="F1995" t="s">
        <v>772</v>
      </c>
    </row>
    <row r="1996" spans="1:6" x14ac:dyDescent="0.25">
      <c r="A1996" t="s">
        <v>2542</v>
      </c>
      <c r="B1996" t="s">
        <v>772</v>
      </c>
      <c r="C1996" t="s">
        <v>1016</v>
      </c>
      <c r="D1996" s="781">
        <v>2</v>
      </c>
      <c r="E1996">
        <v>741020</v>
      </c>
      <c r="F1996" t="s">
        <v>772</v>
      </c>
    </row>
    <row r="1997" spans="1:6" x14ac:dyDescent="0.25">
      <c r="A1997" t="s">
        <v>2542</v>
      </c>
      <c r="B1997" t="s">
        <v>772</v>
      </c>
      <c r="C1997" t="s">
        <v>1016</v>
      </c>
      <c r="D1997" s="781">
        <v>2</v>
      </c>
      <c r="E1997">
        <v>741020</v>
      </c>
      <c r="F1997" t="s">
        <v>772</v>
      </c>
    </row>
    <row r="1998" spans="1:6" x14ac:dyDescent="0.25">
      <c r="A1998" t="s">
        <v>2542</v>
      </c>
      <c r="B1998" t="s">
        <v>772</v>
      </c>
      <c r="C1998" t="s">
        <v>1016</v>
      </c>
      <c r="D1998" s="781">
        <v>2</v>
      </c>
      <c r="E1998">
        <v>741020</v>
      </c>
      <c r="F1998" t="s">
        <v>772</v>
      </c>
    </row>
    <row r="1999" spans="1:6" x14ac:dyDescent="0.25">
      <c r="A1999" t="s">
        <v>2542</v>
      </c>
      <c r="B1999" t="s">
        <v>772</v>
      </c>
      <c r="C1999" t="s">
        <v>1016</v>
      </c>
      <c r="D1999" s="781">
        <v>2</v>
      </c>
      <c r="E1999">
        <v>741020</v>
      </c>
      <c r="F1999" t="s">
        <v>772</v>
      </c>
    </row>
    <row r="2000" spans="1:6" x14ac:dyDescent="0.25">
      <c r="A2000" t="s">
        <v>2542</v>
      </c>
      <c r="B2000" t="s">
        <v>772</v>
      </c>
      <c r="C2000" t="s">
        <v>1016</v>
      </c>
      <c r="D2000" s="781">
        <v>2</v>
      </c>
      <c r="E2000">
        <v>741020</v>
      </c>
      <c r="F2000" t="s">
        <v>772</v>
      </c>
    </row>
    <row r="2001" spans="1:6" x14ac:dyDescent="0.25">
      <c r="A2001" t="s">
        <v>2542</v>
      </c>
      <c r="B2001" t="s">
        <v>772</v>
      </c>
      <c r="C2001" t="s">
        <v>1016</v>
      </c>
      <c r="D2001" s="781">
        <v>2</v>
      </c>
      <c r="E2001">
        <v>741020</v>
      </c>
      <c r="F2001" t="s">
        <v>772</v>
      </c>
    </row>
    <row r="2002" spans="1:6" x14ac:dyDescent="0.25">
      <c r="A2002" t="s">
        <v>2542</v>
      </c>
      <c r="B2002" t="s">
        <v>772</v>
      </c>
      <c r="C2002" t="s">
        <v>1016</v>
      </c>
      <c r="D2002" s="781">
        <v>1</v>
      </c>
      <c r="E2002">
        <v>741020</v>
      </c>
      <c r="F2002" t="s">
        <v>772</v>
      </c>
    </row>
    <row r="2003" spans="1:6" x14ac:dyDescent="0.25">
      <c r="A2003" t="s">
        <v>2542</v>
      </c>
      <c r="B2003" t="s">
        <v>772</v>
      </c>
      <c r="C2003" t="s">
        <v>1016</v>
      </c>
      <c r="D2003" s="781">
        <v>1</v>
      </c>
      <c r="E2003">
        <v>741020</v>
      </c>
      <c r="F2003" t="s">
        <v>772</v>
      </c>
    </row>
    <row r="2004" spans="1:6" x14ac:dyDescent="0.25">
      <c r="A2004" t="s">
        <v>2542</v>
      </c>
      <c r="B2004" t="s">
        <v>772</v>
      </c>
      <c r="C2004" t="s">
        <v>1016</v>
      </c>
      <c r="D2004" s="781">
        <v>3</v>
      </c>
      <c r="E2004">
        <v>741020</v>
      </c>
      <c r="F2004" t="s">
        <v>772</v>
      </c>
    </row>
    <row r="2005" spans="1:6" x14ac:dyDescent="0.25">
      <c r="A2005" t="s">
        <v>2542</v>
      </c>
      <c r="B2005" t="s">
        <v>772</v>
      </c>
      <c r="C2005" t="s">
        <v>1016</v>
      </c>
      <c r="D2005" s="781">
        <v>1</v>
      </c>
      <c r="E2005">
        <v>741020</v>
      </c>
      <c r="F2005" t="s">
        <v>772</v>
      </c>
    </row>
    <row r="2006" spans="1:6" x14ac:dyDescent="0.25">
      <c r="A2006" t="s">
        <v>2542</v>
      </c>
      <c r="B2006" t="s">
        <v>772</v>
      </c>
      <c r="C2006" t="s">
        <v>1016</v>
      </c>
      <c r="D2006" s="781">
        <v>2</v>
      </c>
      <c r="E2006">
        <v>741020</v>
      </c>
      <c r="F2006" t="s">
        <v>772</v>
      </c>
    </row>
    <row r="2007" spans="1:6" x14ac:dyDescent="0.25">
      <c r="A2007" t="s">
        <v>2542</v>
      </c>
      <c r="B2007" t="s">
        <v>772</v>
      </c>
      <c r="C2007" t="s">
        <v>1016</v>
      </c>
      <c r="D2007" s="781">
        <v>2</v>
      </c>
      <c r="E2007">
        <v>741020</v>
      </c>
      <c r="F2007" t="s">
        <v>772</v>
      </c>
    </row>
    <row r="2008" spans="1:6" x14ac:dyDescent="0.25">
      <c r="A2008" t="s">
        <v>2542</v>
      </c>
      <c r="B2008" t="s">
        <v>772</v>
      </c>
      <c r="C2008" t="s">
        <v>1016</v>
      </c>
      <c r="D2008" s="781">
        <v>2</v>
      </c>
      <c r="E2008">
        <v>741020</v>
      </c>
      <c r="F2008" t="s">
        <v>772</v>
      </c>
    </row>
    <row r="2009" spans="1:6" x14ac:dyDescent="0.25">
      <c r="A2009" t="s">
        <v>2542</v>
      </c>
      <c r="B2009" t="s">
        <v>772</v>
      </c>
      <c r="C2009" t="s">
        <v>1016</v>
      </c>
      <c r="D2009" s="781">
        <v>5</v>
      </c>
      <c r="E2009">
        <v>741020</v>
      </c>
      <c r="F2009" t="s">
        <v>772</v>
      </c>
    </row>
    <row r="2010" spans="1:6" x14ac:dyDescent="0.25">
      <c r="A2010" t="s">
        <v>2542</v>
      </c>
      <c r="B2010" t="s">
        <v>772</v>
      </c>
      <c r="C2010" t="s">
        <v>1016</v>
      </c>
      <c r="D2010" s="781">
        <v>2</v>
      </c>
      <c r="E2010">
        <v>741020</v>
      </c>
      <c r="F2010" t="s">
        <v>772</v>
      </c>
    </row>
    <row r="2011" spans="1:6" x14ac:dyDescent="0.25">
      <c r="A2011" t="s">
        <v>2542</v>
      </c>
      <c r="B2011" t="s">
        <v>772</v>
      </c>
      <c r="C2011" t="s">
        <v>1016</v>
      </c>
      <c r="D2011" s="781">
        <v>5</v>
      </c>
      <c r="E2011">
        <v>741020</v>
      </c>
      <c r="F2011" t="s">
        <v>772</v>
      </c>
    </row>
    <row r="2012" spans="1:6" x14ac:dyDescent="0.25">
      <c r="A2012" t="s">
        <v>2542</v>
      </c>
      <c r="B2012" t="s">
        <v>772</v>
      </c>
      <c r="C2012" t="s">
        <v>1016</v>
      </c>
      <c r="D2012" s="781">
        <v>3</v>
      </c>
      <c r="E2012">
        <v>741020</v>
      </c>
      <c r="F2012" t="s">
        <v>772</v>
      </c>
    </row>
    <row r="2013" spans="1:6" x14ac:dyDescent="0.25">
      <c r="A2013" t="s">
        <v>2542</v>
      </c>
      <c r="B2013" t="s">
        <v>772</v>
      </c>
      <c r="C2013" t="s">
        <v>1016</v>
      </c>
      <c r="D2013" s="781">
        <v>1</v>
      </c>
      <c r="E2013">
        <v>741020</v>
      </c>
      <c r="F2013" t="s">
        <v>772</v>
      </c>
    </row>
    <row r="2014" spans="1:6" x14ac:dyDescent="0.25">
      <c r="A2014" t="s">
        <v>2542</v>
      </c>
      <c r="B2014" t="s">
        <v>772</v>
      </c>
      <c r="C2014" t="s">
        <v>1016</v>
      </c>
      <c r="D2014" s="781">
        <v>1</v>
      </c>
      <c r="E2014">
        <v>741020</v>
      </c>
      <c r="F2014" t="s">
        <v>772</v>
      </c>
    </row>
    <row r="2015" spans="1:6" x14ac:dyDescent="0.25">
      <c r="A2015" t="s">
        <v>2542</v>
      </c>
      <c r="B2015" t="s">
        <v>772</v>
      </c>
      <c r="C2015" t="s">
        <v>1016</v>
      </c>
      <c r="D2015" s="781">
        <v>2</v>
      </c>
      <c r="E2015">
        <v>741020</v>
      </c>
      <c r="F2015" t="s">
        <v>772</v>
      </c>
    </row>
    <row r="2016" spans="1:6" x14ac:dyDescent="0.25">
      <c r="A2016" t="s">
        <v>2542</v>
      </c>
      <c r="B2016" t="s">
        <v>772</v>
      </c>
      <c r="C2016" t="s">
        <v>1016</v>
      </c>
      <c r="D2016" s="781">
        <v>1</v>
      </c>
      <c r="E2016">
        <v>741020</v>
      </c>
      <c r="F2016" t="s">
        <v>772</v>
      </c>
    </row>
    <row r="2017" spans="1:6" x14ac:dyDescent="0.25">
      <c r="A2017" t="s">
        <v>2542</v>
      </c>
      <c r="B2017" t="s">
        <v>772</v>
      </c>
      <c r="C2017" t="s">
        <v>1016</v>
      </c>
      <c r="D2017" s="781">
        <v>2</v>
      </c>
      <c r="E2017">
        <v>741020</v>
      </c>
      <c r="F2017" t="s">
        <v>772</v>
      </c>
    </row>
    <row r="2018" spans="1:6" x14ac:dyDescent="0.25">
      <c r="A2018" t="s">
        <v>2542</v>
      </c>
      <c r="B2018" t="s">
        <v>772</v>
      </c>
      <c r="C2018" t="s">
        <v>1016</v>
      </c>
      <c r="D2018" s="781">
        <v>2</v>
      </c>
      <c r="E2018">
        <v>741020</v>
      </c>
      <c r="F2018" t="s">
        <v>772</v>
      </c>
    </row>
    <row r="2019" spans="1:6" x14ac:dyDescent="0.25">
      <c r="A2019" t="s">
        <v>2542</v>
      </c>
      <c r="B2019" t="s">
        <v>772</v>
      </c>
      <c r="C2019" t="s">
        <v>1016</v>
      </c>
      <c r="D2019" s="781">
        <v>2</v>
      </c>
      <c r="E2019">
        <v>741020</v>
      </c>
      <c r="F2019" t="s">
        <v>772</v>
      </c>
    </row>
    <row r="2020" spans="1:6" x14ac:dyDescent="0.25">
      <c r="A2020" t="s">
        <v>2542</v>
      </c>
      <c r="B2020" t="s">
        <v>772</v>
      </c>
      <c r="C2020" t="s">
        <v>1016</v>
      </c>
      <c r="D2020" s="781">
        <v>3</v>
      </c>
      <c r="E2020">
        <v>741020</v>
      </c>
      <c r="F2020" t="s">
        <v>772</v>
      </c>
    </row>
    <row r="2021" spans="1:6" x14ac:dyDescent="0.25">
      <c r="A2021" t="s">
        <v>2542</v>
      </c>
      <c r="B2021" t="s">
        <v>772</v>
      </c>
      <c r="C2021" t="s">
        <v>1016</v>
      </c>
      <c r="D2021" s="781">
        <v>1</v>
      </c>
      <c r="E2021">
        <v>741020</v>
      </c>
      <c r="F2021" t="s">
        <v>772</v>
      </c>
    </row>
    <row r="2022" spans="1:6" x14ac:dyDescent="0.25">
      <c r="A2022" t="s">
        <v>2542</v>
      </c>
      <c r="B2022" t="s">
        <v>772</v>
      </c>
      <c r="C2022" t="s">
        <v>1016</v>
      </c>
      <c r="D2022" s="781">
        <v>2</v>
      </c>
      <c r="E2022">
        <v>741020</v>
      </c>
      <c r="F2022" t="s">
        <v>772</v>
      </c>
    </row>
    <row r="2023" spans="1:6" x14ac:dyDescent="0.25">
      <c r="A2023" t="s">
        <v>2542</v>
      </c>
      <c r="B2023" t="s">
        <v>772</v>
      </c>
      <c r="C2023" t="s">
        <v>1016</v>
      </c>
      <c r="D2023" s="781">
        <v>1</v>
      </c>
      <c r="E2023">
        <v>741020</v>
      </c>
      <c r="F2023" t="s">
        <v>772</v>
      </c>
    </row>
    <row r="2024" spans="1:6" x14ac:dyDescent="0.25">
      <c r="A2024" t="s">
        <v>2542</v>
      </c>
      <c r="B2024" t="s">
        <v>772</v>
      </c>
      <c r="C2024" t="s">
        <v>1016</v>
      </c>
      <c r="D2024" s="781">
        <v>2</v>
      </c>
      <c r="E2024">
        <v>741020</v>
      </c>
      <c r="F2024" t="s">
        <v>772</v>
      </c>
    </row>
    <row r="2025" spans="1:6" x14ac:dyDescent="0.25">
      <c r="A2025" t="s">
        <v>2542</v>
      </c>
      <c r="B2025" t="s">
        <v>772</v>
      </c>
      <c r="C2025" t="s">
        <v>1016</v>
      </c>
      <c r="D2025" s="781">
        <v>1</v>
      </c>
      <c r="E2025">
        <v>741020</v>
      </c>
      <c r="F2025" t="s">
        <v>772</v>
      </c>
    </row>
    <row r="2026" spans="1:6" x14ac:dyDescent="0.25">
      <c r="A2026" t="s">
        <v>2542</v>
      </c>
      <c r="B2026" t="s">
        <v>772</v>
      </c>
      <c r="C2026" t="s">
        <v>1016</v>
      </c>
      <c r="D2026" s="781">
        <v>1</v>
      </c>
      <c r="E2026">
        <v>741020</v>
      </c>
      <c r="F2026" t="s">
        <v>772</v>
      </c>
    </row>
    <row r="2027" spans="1:6" x14ac:dyDescent="0.25">
      <c r="A2027" t="s">
        <v>2542</v>
      </c>
      <c r="B2027" t="s">
        <v>772</v>
      </c>
      <c r="C2027" t="s">
        <v>1016</v>
      </c>
      <c r="D2027" s="781">
        <v>2</v>
      </c>
      <c r="E2027">
        <v>741020</v>
      </c>
      <c r="F2027" t="s">
        <v>772</v>
      </c>
    </row>
    <row r="2028" spans="1:6" x14ac:dyDescent="0.25">
      <c r="A2028" t="s">
        <v>2542</v>
      </c>
      <c r="B2028" t="s">
        <v>772</v>
      </c>
      <c r="C2028" t="s">
        <v>1016</v>
      </c>
      <c r="D2028" s="781">
        <v>1</v>
      </c>
      <c r="E2028">
        <v>741020</v>
      </c>
      <c r="F2028" t="s">
        <v>772</v>
      </c>
    </row>
    <row r="2029" spans="1:6" x14ac:dyDescent="0.25">
      <c r="A2029" t="s">
        <v>2542</v>
      </c>
      <c r="B2029" t="s">
        <v>772</v>
      </c>
      <c r="C2029" t="s">
        <v>1016</v>
      </c>
      <c r="D2029" s="781">
        <v>3</v>
      </c>
      <c r="E2029">
        <v>741020</v>
      </c>
      <c r="F2029" t="s">
        <v>772</v>
      </c>
    </row>
    <row r="2030" spans="1:6" x14ac:dyDescent="0.25">
      <c r="A2030" t="s">
        <v>2542</v>
      </c>
      <c r="B2030" t="s">
        <v>772</v>
      </c>
      <c r="C2030" t="s">
        <v>1016</v>
      </c>
      <c r="D2030" s="781">
        <v>3</v>
      </c>
      <c r="E2030">
        <v>741020</v>
      </c>
      <c r="F2030" t="s">
        <v>772</v>
      </c>
    </row>
    <row r="2031" spans="1:6" x14ac:dyDescent="0.25">
      <c r="A2031" t="s">
        <v>2542</v>
      </c>
      <c r="B2031" t="s">
        <v>772</v>
      </c>
      <c r="C2031" t="s">
        <v>1016</v>
      </c>
      <c r="D2031" s="781">
        <v>2</v>
      </c>
      <c r="E2031">
        <v>741020</v>
      </c>
      <c r="F2031" t="s">
        <v>772</v>
      </c>
    </row>
    <row r="2032" spans="1:6" x14ac:dyDescent="0.25">
      <c r="A2032" t="s">
        <v>2542</v>
      </c>
      <c r="B2032" t="s">
        <v>772</v>
      </c>
      <c r="C2032" t="s">
        <v>1016</v>
      </c>
      <c r="D2032" s="781">
        <v>4</v>
      </c>
      <c r="E2032">
        <v>741020</v>
      </c>
      <c r="F2032" t="s">
        <v>772</v>
      </c>
    </row>
    <row r="2033" spans="1:6" x14ac:dyDescent="0.25">
      <c r="A2033" t="s">
        <v>2542</v>
      </c>
      <c r="B2033" t="s">
        <v>772</v>
      </c>
      <c r="C2033" t="s">
        <v>1016</v>
      </c>
      <c r="D2033" s="781">
        <v>2</v>
      </c>
      <c r="E2033">
        <v>741020</v>
      </c>
      <c r="F2033" t="s">
        <v>772</v>
      </c>
    </row>
    <row r="2034" spans="1:6" x14ac:dyDescent="0.25">
      <c r="A2034" t="s">
        <v>2542</v>
      </c>
      <c r="B2034" t="s">
        <v>772</v>
      </c>
      <c r="C2034" t="s">
        <v>1016</v>
      </c>
      <c r="D2034" s="781">
        <v>4</v>
      </c>
      <c r="E2034">
        <v>741020</v>
      </c>
      <c r="F2034" t="s">
        <v>772</v>
      </c>
    </row>
    <row r="2035" spans="1:6" x14ac:dyDescent="0.25">
      <c r="A2035" t="s">
        <v>2542</v>
      </c>
      <c r="B2035" t="s">
        <v>772</v>
      </c>
      <c r="C2035" t="s">
        <v>1016</v>
      </c>
      <c r="D2035" s="781">
        <v>2</v>
      </c>
      <c r="E2035">
        <v>741020</v>
      </c>
      <c r="F2035" t="s">
        <v>772</v>
      </c>
    </row>
    <row r="2036" spans="1:6" x14ac:dyDescent="0.25">
      <c r="A2036" t="s">
        <v>2542</v>
      </c>
      <c r="B2036" t="s">
        <v>772</v>
      </c>
      <c r="C2036" t="s">
        <v>1016</v>
      </c>
      <c r="D2036" s="781">
        <v>2</v>
      </c>
      <c r="E2036">
        <v>741020</v>
      </c>
      <c r="F2036" t="s">
        <v>772</v>
      </c>
    </row>
    <row r="2037" spans="1:6" x14ac:dyDescent="0.25">
      <c r="A2037" t="s">
        <v>2542</v>
      </c>
      <c r="B2037" t="s">
        <v>772</v>
      </c>
      <c r="C2037" t="s">
        <v>1016</v>
      </c>
      <c r="D2037" s="781">
        <v>2</v>
      </c>
      <c r="E2037">
        <v>741020</v>
      </c>
      <c r="F2037" t="s">
        <v>772</v>
      </c>
    </row>
    <row r="2038" spans="1:6" x14ac:dyDescent="0.25">
      <c r="A2038" t="s">
        <v>2542</v>
      </c>
      <c r="B2038" t="s">
        <v>772</v>
      </c>
      <c r="C2038" t="s">
        <v>1016</v>
      </c>
      <c r="D2038" s="781">
        <v>2</v>
      </c>
      <c r="E2038">
        <v>741020</v>
      </c>
      <c r="F2038" t="s">
        <v>772</v>
      </c>
    </row>
    <row r="2039" spans="1:6" x14ac:dyDescent="0.25">
      <c r="A2039" t="s">
        <v>2542</v>
      </c>
      <c r="B2039" t="s">
        <v>772</v>
      </c>
      <c r="C2039" t="s">
        <v>1016</v>
      </c>
      <c r="D2039" s="781">
        <v>1</v>
      </c>
      <c r="E2039">
        <v>741020</v>
      </c>
      <c r="F2039" t="s">
        <v>772</v>
      </c>
    </row>
    <row r="2040" spans="1:6" x14ac:dyDescent="0.25">
      <c r="A2040" t="s">
        <v>2542</v>
      </c>
      <c r="B2040" t="s">
        <v>772</v>
      </c>
      <c r="C2040" t="s">
        <v>1016</v>
      </c>
      <c r="D2040" s="781">
        <v>1</v>
      </c>
      <c r="E2040">
        <v>741020</v>
      </c>
      <c r="F2040" t="s">
        <v>772</v>
      </c>
    </row>
    <row r="2041" spans="1:6" x14ac:dyDescent="0.25">
      <c r="A2041" t="s">
        <v>2542</v>
      </c>
      <c r="B2041" t="s">
        <v>772</v>
      </c>
      <c r="C2041" t="s">
        <v>1016</v>
      </c>
      <c r="D2041" s="781">
        <v>2</v>
      </c>
      <c r="E2041">
        <v>741020</v>
      </c>
      <c r="F2041" t="s">
        <v>772</v>
      </c>
    </row>
    <row r="2042" spans="1:6" x14ac:dyDescent="0.25">
      <c r="A2042" t="s">
        <v>2542</v>
      </c>
      <c r="B2042" t="s">
        <v>772</v>
      </c>
      <c r="C2042" t="s">
        <v>1016</v>
      </c>
      <c r="D2042" s="781">
        <v>2</v>
      </c>
      <c r="E2042">
        <v>741020</v>
      </c>
      <c r="F2042" t="s">
        <v>772</v>
      </c>
    </row>
    <row r="2043" spans="1:6" x14ac:dyDescent="0.25">
      <c r="A2043" t="s">
        <v>2542</v>
      </c>
      <c r="B2043" t="s">
        <v>772</v>
      </c>
      <c r="C2043" t="s">
        <v>1016</v>
      </c>
      <c r="D2043" s="781">
        <v>3</v>
      </c>
      <c r="E2043">
        <v>741020</v>
      </c>
      <c r="F2043" t="s">
        <v>772</v>
      </c>
    </row>
    <row r="2044" spans="1:6" x14ac:dyDescent="0.25">
      <c r="A2044" t="s">
        <v>2542</v>
      </c>
      <c r="B2044" t="s">
        <v>772</v>
      </c>
      <c r="C2044" t="s">
        <v>1016</v>
      </c>
      <c r="D2044" s="781">
        <v>-3</v>
      </c>
      <c r="E2044">
        <v>741020</v>
      </c>
      <c r="F2044" t="s">
        <v>772</v>
      </c>
    </row>
    <row r="2045" spans="1:6" x14ac:dyDescent="0.25">
      <c r="A2045" t="s">
        <v>2544</v>
      </c>
      <c r="B2045" t="s">
        <v>772</v>
      </c>
      <c r="C2045" t="s">
        <v>1016</v>
      </c>
      <c r="D2045" s="781">
        <v>2</v>
      </c>
      <c r="E2045">
        <v>741020</v>
      </c>
      <c r="F2045" t="s">
        <v>772</v>
      </c>
    </row>
    <row r="2046" spans="1:6" x14ac:dyDescent="0.25">
      <c r="A2046" t="s">
        <v>2544</v>
      </c>
      <c r="B2046" t="s">
        <v>772</v>
      </c>
      <c r="C2046" t="s">
        <v>1016</v>
      </c>
      <c r="D2046" s="781">
        <v>1</v>
      </c>
      <c r="E2046">
        <v>741020</v>
      </c>
      <c r="F2046" t="s">
        <v>772</v>
      </c>
    </row>
    <row r="2047" spans="1:6" x14ac:dyDescent="0.25">
      <c r="A2047" t="s">
        <v>2544</v>
      </c>
      <c r="B2047" t="s">
        <v>772</v>
      </c>
      <c r="C2047" t="s">
        <v>1016</v>
      </c>
      <c r="D2047" s="781">
        <v>2</v>
      </c>
      <c r="E2047">
        <v>741020</v>
      </c>
      <c r="F2047" t="s">
        <v>772</v>
      </c>
    </row>
    <row r="2048" spans="1:6" x14ac:dyDescent="0.25">
      <c r="A2048" t="s">
        <v>2544</v>
      </c>
      <c r="B2048" t="s">
        <v>772</v>
      </c>
      <c r="C2048" t="s">
        <v>1016</v>
      </c>
      <c r="D2048" s="781">
        <v>3</v>
      </c>
      <c r="E2048">
        <v>741020</v>
      </c>
      <c r="F2048" t="s">
        <v>772</v>
      </c>
    </row>
    <row r="2049" spans="1:6" x14ac:dyDescent="0.25">
      <c r="A2049" t="s">
        <v>2544</v>
      </c>
      <c r="B2049" t="s">
        <v>772</v>
      </c>
      <c r="C2049" t="s">
        <v>1016</v>
      </c>
      <c r="D2049" s="781">
        <v>3</v>
      </c>
      <c r="E2049">
        <v>741020</v>
      </c>
      <c r="F2049" t="s">
        <v>772</v>
      </c>
    </row>
    <row r="2050" spans="1:6" x14ac:dyDescent="0.25">
      <c r="A2050" t="s">
        <v>2544</v>
      </c>
      <c r="B2050" t="s">
        <v>772</v>
      </c>
      <c r="C2050" t="s">
        <v>1016</v>
      </c>
      <c r="D2050" s="781">
        <v>2</v>
      </c>
      <c r="E2050">
        <v>741020</v>
      </c>
      <c r="F2050" t="s">
        <v>772</v>
      </c>
    </row>
    <row r="2051" spans="1:6" x14ac:dyDescent="0.25">
      <c r="A2051" t="s">
        <v>2544</v>
      </c>
      <c r="B2051" t="s">
        <v>772</v>
      </c>
      <c r="C2051" t="s">
        <v>1016</v>
      </c>
      <c r="D2051" s="781">
        <v>3</v>
      </c>
      <c r="E2051">
        <v>741020</v>
      </c>
      <c r="F2051" t="s">
        <v>772</v>
      </c>
    </row>
    <row r="2052" spans="1:6" x14ac:dyDescent="0.25">
      <c r="A2052" t="s">
        <v>2544</v>
      </c>
      <c r="B2052" t="s">
        <v>772</v>
      </c>
      <c r="C2052" t="s">
        <v>1016</v>
      </c>
      <c r="D2052" s="781">
        <v>2</v>
      </c>
      <c r="E2052">
        <v>741020</v>
      </c>
      <c r="F2052" t="s">
        <v>772</v>
      </c>
    </row>
    <row r="2053" spans="1:6" x14ac:dyDescent="0.25">
      <c r="A2053" t="s">
        <v>2544</v>
      </c>
      <c r="B2053" t="s">
        <v>772</v>
      </c>
      <c r="C2053" t="s">
        <v>1016</v>
      </c>
      <c r="D2053" s="781">
        <v>2</v>
      </c>
      <c r="E2053">
        <v>741020</v>
      </c>
      <c r="F2053" t="s">
        <v>772</v>
      </c>
    </row>
    <row r="2054" spans="1:6" x14ac:dyDescent="0.25">
      <c r="A2054" t="s">
        <v>2544</v>
      </c>
      <c r="B2054" t="s">
        <v>772</v>
      </c>
      <c r="C2054" t="s">
        <v>1016</v>
      </c>
      <c r="D2054" s="781">
        <v>2</v>
      </c>
      <c r="E2054">
        <v>741020</v>
      </c>
      <c r="F2054" t="s">
        <v>772</v>
      </c>
    </row>
    <row r="2055" spans="1:6" x14ac:dyDescent="0.25">
      <c r="A2055" t="s">
        <v>2544</v>
      </c>
      <c r="B2055" t="s">
        <v>772</v>
      </c>
      <c r="C2055" t="s">
        <v>1016</v>
      </c>
      <c r="D2055" s="781">
        <v>5</v>
      </c>
      <c r="E2055">
        <v>741020</v>
      </c>
      <c r="F2055" t="s">
        <v>772</v>
      </c>
    </row>
    <row r="2056" spans="1:6" x14ac:dyDescent="0.25">
      <c r="A2056" t="s">
        <v>2544</v>
      </c>
      <c r="B2056" t="s">
        <v>772</v>
      </c>
      <c r="C2056" t="s">
        <v>1016</v>
      </c>
      <c r="D2056" s="781">
        <v>3</v>
      </c>
      <c r="E2056">
        <v>741020</v>
      </c>
      <c r="F2056" t="s">
        <v>772</v>
      </c>
    </row>
    <row r="2057" spans="1:6" x14ac:dyDescent="0.25">
      <c r="A2057" t="s">
        <v>2544</v>
      </c>
      <c r="B2057" t="s">
        <v>772</v>
      </c>
      <c r="C2057" t="s">
        <v>1016</v>
      </c>
      <c r="D2057" s="781">
        <v>1</v>
      </c>
      <c r="E2057">
        <v>741020</v>
      </c>
      <c r="F2057" t="s">
        <v>772</v>
      </c>
    </row>
    <row r="2058" spans="1:6" x14ac:dyDescent="0.25">
      <c r="A2058" t="s">
        <v>2544</v>
      </c>
      <c r="B2058" t="s">
        <v>772</v>
      </c>
      <c r="C2058" t="s">
        <v>1016</v>
      </c>
      <c r="D2058" s="781">
        <v>1</v>
      </c>
      <c r="E2058">
        <v>741020</v>
      </c>
      <c r="F2058" t="s">
        <v>772</v>
      </c>
    </row>
    <row r="2059" spans="1:6" x14ac:dyDescent="0.25">
      <c r="A2059" t="s">
        <v>2544</v>
      </c>
      <c r="B2059" t="s">
        <v>772</v>
      </c>
      <c r="C2059" t="s">
        <v>1016</v>
      </c>
      <c r="D2059" s="781">
        <v>2</v>
      </c>
      <c r="E2059">
        <v>741020</v>
      </c>
      <c r="F2059" t="s">
        <v>772</v>
      </c>
    </row>
    <row r="2060" spans="1:6" x14ac:dyDescent="0.25">
      <c r="A2060" t="s">
        <v>2544</v>
      </c>
      <c r="B2060" t="s">
        <v>772</v>
      </c>
      <c r="C2060" t="s">
        <v>1016</v>
      </c>
      <c r="D2060" s="781">
        <v>1</v>
      </c>
      <c r="E2060">
        <v>741020</v>
      </c>
      <c r="F2060" t="s">
        <v>772</v>
      </c>
    </row>
    <row r="2061" spans="1:6" x14ac:dyDescent="0.25">
      <c r="A2061" t="s">
        <v>2544</v>
      </c>
      <c r="B2061" t="s">
        <v>772</v>
      </c>
      <c r="C2061" t="s">
        <v>1016</v>
      </c>
      <c r="D2061" s="781">
        <v>1</v>
      </c>
      <c r="E2061">
        <v>741020</v>
      </c>
      <c r="F2061" t="s">
        <v>772</v>
      </c>
    </row>
    <row r="2062" spans="1:6" x14ac:dyDescent="0.25">
      <c r="A2062" t="s">
        <v>2544</v>
      </c>
      <c r="B2062" t="s">
        <v>772</v>
      </c>
      <c r="C2062" t="s">
        <v>1016</v>
      </c>
      <c r="D2062" s="781">
        <v>1</v>
      </c>
      <c r="E2062">
        <v>741020</v>
      </c>
      <c r="F2062" t="s">
        <v>772</v>
      </c>
    </row>
    <row r="2063" spans="1:6" x14ac:dyDescent="0.25">
      <c r="A2063" t="s">
        <v>2544</v>
      </c>
      <c r="B2063" t="s">
        <v>772</v>
      </c>
      <c r="C2063" t="s">
        <v>1016</v>
      </c>
      <c r="D2063" s="781">
        <v>2</v>
      </c>
      <c r="E2063">
        <v>741020</v>
      </c>
      <c r="F2063" t="s">
        <v>772</v>
      </c>
    </row>
    <row r="2064" spans="1:6" x14ac:dyDescent="0.25">
      <c r="A2064" t="s">
        <v>2544</v>
      </c>
      <c r="B2064" t="s">
        <v>772</v>
      </c>
      <c r="C2064" t="s">
        <v>1016</v>
      </c>
      <c r="D2064" s="781">
        <v>3</v>
      </c>
      <c r="E2064">
        <v>741020</v>
      </c>
      <c r="F2064" t="s">
        <v>772</v>
      </c>
    </row>
    <row r="2065" spans="1:6" x14ac:dyDescent="0.25">
      <c r="A2065" t="s">
        <v>2544</v>
      </c>
      <c r="B2065" t="s">
        <v>772</v>
      </c>
      <c r="C2065" t="s">
        <v>1016</v>
      </c>
      <c r="D2065" s="781">
        <v>2</v>
      </c>
      <c r="E2065">
        <v>741020</v>
      </c>
      <c r="F2065" t="s">
        <v>772</v>
      </c>
    </row>
    <row r="2066" spans="1:6" x14ac:dyDescent="0.25">
      <c r="A2066" t="s">
        <v>2544</v>
      </c>
      <c r="B2066" t="s">
        <v>772</v>
      </c>
      <c r="C2066" t="s">
        <v>1016</v>
      </c>
      <c r="D2066" s="781">
        <v>3</v>
      </c>
      <c r="E2066">
        <v>741020</v>
      </c>
      <c r="F2066" t="s">
        <v>772</v>
      </c>
    </row>
    <row r="2067" spans="1:6" x14ac:dyDescent="0.25">
      <c r="A2067" t="s">
        <v>2544</v>
      </c>
      <c r="B2067" t="s">
        <v>772</v>
      </c>
      <c r="C2067" t="s">
        <v>1016</v>
      </c>
      <c r="D2067" s="781">
        <v>4</v>
      </c>
      <c r="E2067">
        <v>741020</v>
      </c>
      <c r="F2067" t="s">
        <v>772</v>
      </c>
    </row>
    <row r="2068" spans="1:6" x14ac:dyDescent="0.25">
      <c r="A2068" t="s">
        <v>2544</v>
      </c>
      <c r="B2068" t="s">
        <v>772</v>
      </c>
      <c r="C2068" t="s">
        <v>1016</v>
      </c>
      <c r="D2068" s="781">
        <v>2</v>
      </c>
      <c r="E2068">
        <v>741020</v>
      </c>
      <c r="F2068" t="s">
        <v>772</v>
      </c>
    </row>
    <row r="2069" spans="1:6" x14ac:dyDescent="0.25">
      <c r="A2069" t="s">
        <v>2544</v>
      </c>
      <c r="B2069" t="s">
        <v>772</v>
      </c>
      <c r="C2069" t="s">
        <v>1016</v>
      </c>
      <c r="D2069" s="781">
        <v>2</v>
      </c>
      <c r="E2069">
        <v>741020</v>
      </c>
      <c r="F2069" t="s">
        <v>772</v>
      </c>
    </row>
    <row r="2070" spans="1:6" x14ac:dyDescent="0.25">
      <c r="A2070" t="s">
        <v>2544</v>
      </c>
      <c r="B2070" t="s">
        <v>772</v>
      </c>
      <c r="C2070" t="s">
        <v>1016</v>
      </c>
      <c r="D2070" s="781">
        <v>4</v>
      </c>
      <c r="E2070">
        <v>741020</v>
      </c>
      <c r="F2070" t="s">
        <v>772</v>
      </c>
    </row>
    <row r="2071" spans="1:6" x14ac:dyDescent="0.25">
      <c r="A2071" t="s">
        <v>2544</v>
      </c>
      <c r="B2071" t="s">
        <v>772</v>
      </c>
      <c r="C2071" t="s">
        <v>1016</v>
      </c>
      <c r="D2071" s="781">
        <v>3</v>
      </c>
      <c r="E2071">
        <v>741020</v>
      </c>
      <c r="F2071" t="s">
        <v>772</v>
      </c>
    </row>
    <row r="2072" spans="1:6" x14ac:dyDescent="0.25">
      <c r="A2072" t="s">
        <v>2544</v>
      </c>
      <c r="B2072" t="s">
        <v>772</v>
      </c>
      <c r="C2072" t="s">
        <v>1016</v>
      </c>
      <c r="D2072" s="781">
        <v>1</v>
      </c>
      <c r="E2072">
        <v>741020</v>
      </c>
      <c r="F2072" t="s">
        <v>772</v>
      </c>
    </row>
    <row r="2073" spans="1:6" x14ac:dyDescent="0.25">
      <c r="A2073" t="s">
        <v>2544</v>
      </c>
      <c r="B2073" t="s">
        <v>772</v>
      </c>
      <c r="C2073" t="s">
        <v>1016</v>
      </c>
      <c r="D2073" s="781">
        <v>1</v>
      </c>
      <c r="E2073">
        <v>741020</v>
      </c>
      <c r="F2073" t="s">
        <v>772</v>
      </c>
    </row>
    <row r="2074" spans="1:6" x14ac:dyDescent="0.25">
      <c r="A2074" t="s">
        <v>2544</v>
      </c>
      <c r="B2074" t="s">
        <v>772</v>
      </c>
      <c r="C2074" t="s">
        <v>1016</v>
      </c>
      <c r="D2074" s="781">
        <v>2</v>
      </c>
      <c r="E2074">
        <v>741020</v>
      </c>
      <c r="F2074" t="s">
        <v>772</v>
      </c>
    </row>
    <row r="2075" spans="1:6" x14ac:dyDescent="0.25">
      <c r="A2075" t="s">
        <v>2544</v>
      </c>
      <c r="B2075" t="s">
        <v>772</v>
      </c>
      <c r="C2075" t="s">
        <v>1016</v>
      </c>
      <c r="D2075" s="781">
        <v>2</v>
      </c>
      <c r="E2075">
        <v>741020</v>
      </c>
      <c r="F2075" t="s">
        <v>772</v>
      </c>
    </row>
    <row r="2076" spans="1:6" x14ac:dyDescent="0.25">
      <c r="A2076" t="s">
        <v>2544</v>
      </c>
      <c r="B2076" t="s">
        <v>772</v>
      </c>
      <c r="C2076" t="s">
        <v>1016</v>
      </c>
      <c r="D2076" s="781">
        <v>2</v>
      </c>
      <c r="E2076">
        <v>741020</v>
      </c>
      <c r="F2076" t="s">
        <v>772</v>
      </c>
    </row>
    <row r="2077" spans="1:6" x14ac:dyDescent="0.25">
      <c r="A2077" t="s">
        <v>2544</v>
      </c>
      <c r="B2077" t="s">
        <v>772</v>
      </c>
      <c r="C2077" t="s">
        <v>1016</v>
      </c>
      <c r="D2077" s="781">
        <v>3</v>
      </c>
      <c r="E2077">
        <v>741020</v>
      </c>
      <c r="F2077" t="s">
        <v>772</v>
      </c>
    </row>
    <row r="2078" spans="1:6" x14ac:dyDescent="0.25">
      <c r="A2078" t="s">
        <v>2544</v>
      </c>
      <c r="B2078" t="s">
        <v>772</v>
      </c>
      <c r="C2078" t="s">
        <v>1016</v>
      </c>
      <c r="D2078" s="781">
        <v>2</v>
      </c>
      <c r="E2078">
        <v>741020</v>
      </c>
      <c r="F2078" t="s">
        <v>772</v>
      </c>
    </row>
    <row r="2079" spans="1:6" x14ac:dyDescent="0.25">
      <c r="A2079" t="s">
        <v>2544</v>
      </c>
      <c r="B2079" t="s">
        <v>772</v>
      </c>
      <c r="C2079" t="s">
        <v>1016</v>
      </c>
      <c r="D2079" s="781">
        <v>7</v>
      </c>
      <c r="E2079">
        <v>741020</v>
      </c>
      <c r="F2079" t="s">
        <v>772</v>
      </c>
    </row>
    <row r="2080" spans="1:6" x14ac:dyDescent="0.25">
      <c r="A2080" t="s">
        <v>2544</v>
      </c>
      <c r="B2080" t="s">
        <v>772</v>
      </c>
      <c r="C2080" t="s">
        <v>1016</v>
      </c>
      <c r="D2080" s="781">
        <v>2</v>
      </c>
      <c r="E2080">
        <v>741020</v>
      </c>
      <c r="F2080" t="s">
        <v>772</v>
      </c>
    </row>
    <row r="2081" spans="1:6" x14ac:dyDescent="0.25">
      <c r="A2081" t="s">
        <v>2544</v>
      </c>
      <c r="B2081" t="s">
        <v>772</v>
      </c>
      <c r="C2081" t="s">
        <v>1016</v>
      </c>
      <c r="D2081" s="781">
        <v>2</v>
      </c>
      <c r="E2081">
        <v>741020</v>
      </c>
      <c r="F2081" t="s">
        <v>772</v>
      </c>
    </row>
    <row r="2082" spans="1:6" x14ac:dyDescent="0.25">
      <c r="A2082" t="s">
        <v>2544</v>
      </c>
      <c r="B2082" t="s">
        <v>772</v>
      </c>
      <c r="C2082" t="s">
        <v>1016</v>
      </c>
      <c r="D2082" s="781">
        <v>3</v>
      </c>
      <c r="E2082">
        <v>741020</v>
      </c>
      <c r="F2082" t="s">
        <v>772</v>
      </c>
    </row>
    <row r="2083" spans="1:6" x14ac:dyDescent="0.25">
      <c r="A2083" t="s">
        <v>2544</v>
      </c>
      <c r="B2083" t="s">
        <v>772</v>
      </c>
      <c r="C2083" t="s">
        <v>1016</v>
      </c>
      <c r="D2083" s="781">
        <v>2</v>
      </c>
      <c r="E2083">
        <v>741020</v>
      </c>
      <c r="F2083" t="s">
        <v>772</v>
      </c>
    </row>
    <row r="2084" spans="1:6" x14ac:dyDescent="0.25">
      <c r="A2084" t="s">
        <v>2544</v>
      </c>
      <c r="B2084" t="s">
        <v>772</v>
      </c>
      <c r="C2084" t="s">
        <v>1016</v>
      </c>
      <c r="D2084" s="781">
        <v>2</v>
      </c>
      <c r="E2084">
        <v>741020</v>
      </c>
      <c r="F2084" t="s">
        <v>772</v>
      </c>
    </row>
    <row r="2085" spans="1:6" x14ac:dyDescent="0.25">
      <c r="A2085" t="s">
        <v>2544</v>
      </c>
      <c r="B2085" t="s">
        <v>772</v>
      </c>
      <c r="C2085" t="s">
        <v>1016</v>
      </c>
      <c r="D2085" s="781">
        <v>2</v>
      </c>
      <c r="E2085">
        <v>741020</v>
      </c>
      <c r="F2085" t="s">
        <v>772</v>
      </c>
    </row>
    <row r="2086" spans="1:6" x14ac:dyDescent="0.25">
      <c r="A2086" t="s">
        <v>2544</v>
      </c>
      <c r="B2086" t="s">
        <v>772</v>
      </c>
      <c r="C2086" t="s">
        <v>1016</v>
      </c>
      <c r="D2086" s="781">
        <v>2</v>
      </c>
      <c r="E2086">
        <v>741020</v>
      </c>
      <c r="F2086" t="s">
        <v>772</v>
      </c>
    </row>
    <row r="2087" spans="1:6" x14ac:dyDescent="0.25">
      <c r="A2087" t="s">
        <v>2544</v>
      </c>
      <c r="B2087" t="s">
        <v>772</v>
      </c>
      <c r="C2087" t="s">
        <v>1016</v>
      </c>
      <c r="D2087" s="781">
        <v>1</v>
      </c>
      <c r="E2087">
        <v>741020</v>
      </c>
      <c r="F2087" t="s">
        <v>772</v>
      </c>
    </row>
    <row r="2088" spans="1:6" x14ac:dyDescent="0.25">
      <c r="A2088" t="s">
        <v>2544</v>
      </c>
      <c r="B2088" t="s">
        <v>772</v>
      </c>
      <c r="C2088" t="s">
        <v>1016</v>
      </c>
      <c r="D2088" s="781">
        <v>2</v>
      </c>
      <c r="E2088">
        <v>741020</v>
      </c>
      <c r="F2088" t="s">
        <v>772</v>
      </c>
    </row>
    <row r="2089" spans="1:6" x14ac:dyDescent="0.25">
      <c r="A2089" t="s">
        <v>2544</v>
      </c>
      <c r="B2089" t="s">
        <v>772</v>
      </c>
      <c r="C2089" t="s">
        <v>1016</v>
      </c>
      <c r="D2089" s="781">
        <v>2</v>
      </c>
      <c r="E2089">
        <v>741020</v>
      </c>
      <c r="F2089" t="s">
        <v>772</v>
      </c>
    </row>
    <row r="2090" spans="1:6" x14ac:dyDescent="0.25">
      <c r="A2090" t="s">
        <v>2544</v>
      </c>
      <c r="B2090" t="s">
        <v>772</v>
      </c>
      <c r="C2090" t="s">
        <v>1016</v>
      </c>
      <c r="D2090" s="781">
        <v>1</v>
      </c>
      <c r="E2090">
        <v>741020</v>
      </c>
      <c r="F2090" t="s">
        <v>772</v>
      </c>
    </row>
    <row r="2091" spans="1:6" x14ac:dyDescent="0.25">
      <c r="A2091" t="s">
        <v>2544</v>
      </c>
      <c r="B2091" t="s">
        <v>772</v>
      </c>
      <c r="C2091" t="s">
        <v>1016</v>
      </c>
      <c r="D2091" s="781">
        <v>2</v>
      </c>
      <c r="E2091">
        <v>741020</v>
      </c>
      <c r="F2091" t="s">
        <v>772</v>
      </c>
    </row>
    <row r="2092" spans="1:6" x14ac:dyDescent="0.25">
      <c r="A2092" t="s">
        <v>2544</v>
      </c>
      <c r="B2092" t="s">
        <v>772</v>
      </c>
      <c r="C2092" t="s">
        <v>1016</v>
      </c>
      <c r="D2092" s="781">
        <v>2</v>
      </c>
      <c r="E2092">
        <v>741020</v>
      </c>
      <c r="F2092" t="s">
        <v>772</v>
      </c>
    </row>
    <row r="2093" spans="1:6" x14ac:dyDescent="0.25">
      <c r="A2093" t="s">
        <v>2544</v>
      </c>
      <c r="B2093" t="s">
        <v>772</v>
      </c>
      <c r="C2093" t="s">
        <v>1016</v>
      </c>
      <c r="D2093" s="781">
        <v>5</v>
      </c>
      <c r="E2093">
        <v>741020</v>
      </c>
      <c r="F2093" t="s">
        <v>772</v>
      </c>
    </row>
    <row r="2094" spans="1:6" x14ac:dyDescent="0.25">
      <c r="A2094" t="s">
        <v>2544</v>
      </c>
      <c r="B2094" t="s">
        <v>772</v>
      </c>
      <c r="C2094" t="s">
        <v>1016</v>
      </c>
      <c r="D2094" s="781">
        <v>2</v>
      </c>
      <c r="E2094">
        <v>741020</v>
      </c>
      <c r="F2094" t="s">
        <v>772</v>
      </c>
    </row>
    <row r="2095" spans="1:6" x14ac:dyDescent="0.25">
      <c r="A2095" t="s">
        <v>2544</v>
      </c>
      <c r="B2095" t="s">
        <v>772</v>
      </c>
      <c r="C2095" t="s">
        <v>1016</v>
      </c>
      <c r="D2095" s="781">
        <v>2</v>
      </c>
      <c r="E2095">
        <v>741020</v>
      </c>
      <c r="F2095" t="s">
        <v>772</v>
      </c>
    </row>
    <row r="2096" spans="1:6" x14ac:dyDescent="0.25">
      <c r="A2096" t="s">
        <v>2544</v>
      </c>
      <c r="B2096" t="s">
        <v>772</v>
      </c>
      <c r="C2096" t="s">
        <v>1016</v>
      </c>
      <c r="D2096" s="781">
        <v>2</v>
      </c>
      <c r="E2096">
        <v>741020</v>
      </c>
      <c r="F2096" t="s">
        <v>772</v>
      </c>
    </row>
    <row r="2097" spans="1:6" x14ac:dyDescent="0.25">
      <c r="A2097" t="s">
        <v>2544</v>
      </c>
      <c r="B2097" t="s">
        <v>772</v>
      </c>
      <c r="C2097" t="s">
        <v>1016</v>
      </c>
      <c r="D2097" s="781">
        <v>2</v>
      </c>
      <c r="E2097">
        <v>741020</v>
      </c>
      <c r="F2097" t="s">
        <v>772</v>
      </c>
    </row>
    <row r="2098" spans="1:6" x14ac:dyDescent="0.25">
      <c r="A2098" t="s">
        <v>2544</v>
      </c>
      <c r="B2098" t="s">
        <v>772</v>
      </c>
      <c r="C2098" t="s">
        <v>1016</v>
      </c>
      <c r="D2098" s="781">
        <v>2</v>
      </c>
      <c r="E2098">
        <v>741020</v>
      </c>
      <c r="F2098" t="s">
        <v>772</v>
      </c>
    </row>
    <row r="2099" spans="1:6" x14ac:dyDescent="0.25">
      <c r="A2099" t="s">
        <v>2544</v>
      </c>
      <c r="B2099" t="s">
        <v>772</v>
      </c>
      <c r="C2099" t="s">
        <v>1016</v>
      </c>
      <c r="D2099" s="781">
        <v>2</v>
      </c>
      <c r="E2099">
        <v>741020</v>
      </c>
      <c r="F2099" t="s">
        <v>772</v>
      </c>
    </row>
    <row r="2100" spans="1:6" x14ac:dyDescent="0.25">
      <c r="A2100" t="s">
        <v>2544</v>
      </c>
      <c r="B2100" t="s">
        <v>772</v>
      </c>
      <c r="C2100" t="s">
        <v>1016</v>
      </c>
      <c r="D2100" s="781">
        <v>2</v>
      </c>
      <c r="E2100">
        <v>741020</v>
      </c>
      <c r="F2100" t="s">
        <v>772</v>
      </c>
    </row>
    <row r="2101" spans="1:6" x14ac:dyDescent="0.25">
      <c r="A2101" t="s">
        <v>2544</v>
      </c>
      <c r="B2101" t="s">
        <v>772</v>
      </c>
      <c r="C2101" t="s">
        <v>1016</v>
      </c>
      <c r="D2101" s="781">
        <v>1</v>
      </c>
      <c r="E2101">
        <v>741020</v>
      </c>
      <c r="F2101" t="s">
        <v>772</v>
      </c>
    </row>
    <row r="2102" spans="1:6" x14ac:dyDescent="0.25">
      <c r="A2102" t="s">
        <v>2544</v>
      </c>
      <c r="B2102" t="s">
        <v>772</v>
      </c>
      <c r="C2102" t="s">
        <v>1016</v>
      </c>
      <c r="D2102" s="781">
        <v>1</v>
      </c>
      <c r="E2102">
        <v>741020</v>
      </c>
      <c r="F2102" t="s">
        <v>772</v>
      </c>
    </row>
    <row r="2103" spans="1:6" x14ac:dyDescent="0.25">
      <c r="A2103" t="s">
        <v>2544</v>
      </c>
      <c r="B2103" t="s">
        <v>772</v>
      </c>
      <c r="C2103" t="s">
        <v>1016</v>
      </c>
      <c r="D2103" s="781">
        <v>2</v>
      </c>
      <c r="E2103">
        <v>741020</v>
      </c>
      <c r="F2103" t="s">
        <v>772</v>
      </c>
    </row>
    <row r="2104" spans="1:6" x14ac:dyDescent="0.25">
      <c r="A2104" t="s">
        <v>2544</v>
      </c>
      <c r="B2104" t="s">
        <v>772</v>
      </c>
      <c r="C2104" t="s">
        <v>1016</v>
      </c>
      <c r="D2104" s="781">
        <v>2</v>
      </c>
      <c r="E2104">
        <v>741020</v>
      </c>
      <c r="F2104" t="s">
        <v>772</v>
      </c>
    </row>
    <row r="2105" spans="1:6" x14ac:dyDescent="0.25">
      <c r="A2105" t="s">
        <v>2544</v>
      </c>
      <c r="B2105" t="s">
        <v>772</v>
      </c>
      <c r="C2105" t="s">
        <v>1016</v>
      </c>
      <c r="D2105" s="781">
        <v>5</v>
      </c>
      <c r="E2105">
        <v>741020</v>
      </c>
      <c r="F2105" t="s">
        <v>772</v>
      </c>
    </row>
    <row r="2106" spans="1:6" x14ac:dyDescent="0.25">
      <c r="A2106" t="s">
        <v>2544</v>
      </c>
      <c r="B2106" t="s">
        <v>772</v>
      </c>
      <c r="C2106" t="s">
        <v>1016</v>
      </c>
      <c r="D2106" s="781">
        <v>3</v>
      </c>
      <c r="E2106">
        <v>741020</v>
      </c>
      <c r="F2106" t="s">
        <v>772</v>
      </c>
    </row>
    <row r="2107" spans="1:6" x14ac:dyDescent="0.25">
      <c r="A2107" t="s">
        <v>2544</v>
      </c>
      <c r="B2107" t="s">
        <v>772</v>
      </c>
      <c r="C2107" t="s">
        <v>1016</v>
      </c>
      <c r="D2107" s="781">
        <v>1</v>
      </c>
      <c r="E2107">
        <v>741020</v>
      </c>
      <c r="F2107" t="s">
        <v>772</v>
      </c>
    </row>
    <row r="2108" spans="1:6" x14ac:dyDescent="0.25">
      <c r="A2108" t="s">
        <v>2544</v>
      </c>
      <c r="B2108" t="s">
        <v>772</v>
      </c>
      <c r="C2108" t="s">
        <v>1016</v>
      </c>
      <c r="D2108" s="781">
        <v>1</v>
      </c>
      <c r="E2108">
        <v>741020</v>
      </c>
      <c r="F2108" t="s">
        <v>772</v>
      </c>
    </row>
    <row r="2109" spans="1:6" x14ac:dyDescent="0.25">
      <c r="A2109" t="s">
        <v>2544</v>
      </c>
      <c r="B2109" t="s">
        <v>772</v>
      </c>
      <c r="C2109" t="s">
        <v>1016</v>
      </c>
      <c r="D2109" s="781">
        <v>2</v>
      </c>
      <c r="E2109">
        <v>741020</v>
      </c>
      <c r="F2109" t="s">
        <v>772</v>
      </c>
    </row>
    <row r="2110" spans="1:6" x14ac:dyDescent="0.25">
      <c r="A2110" t="s">
        <v>2544</v>
      </c>
      <c r="B2110" t="s">
        <v>772</v>
      </c>
      <c r="C2110" t="s">
        <v>1016</v>
      </c>
      <c r="D2110" s="781">
        <v>4</v>
      </c>
      <c r="E2110">
        <v>741020</v>
      </c>
      <c r="F2110" t="s">
        <v>772</v>
      </c>
    </row>
    <row r="2111" spans="1:6" x14ac:dyDescent="0.25">
      <c r="A2111" t="s">
        <v>2544</v>
      </c>
      <c r="B2111" t="s">
        <v>772</v>
      </c>
      <c r="C2111" t="s">
        <v>1016</v>
      </c>
      <c r="D2111" s="781">
        <v>1</v>
      </c>
      <c r="E2111">
        <v>741020</v>
      </c>
      <c r="F2111" t="s">
        <v>772</v>
      </c>
    </row>
    <row r="2112" spans="1:6" x14ac:dyDescent="0.25">
      <c r="A2112" t="s">
        <v>2544</v>
      </c>
      <c r="B2112" t="s">
        <v>772</v>
      </c>
      <c r="C2112" t="s">
        <v>1016</v>
      </c>
      <c r="D2112" s="781">
        <v>6</v>
      </c>
      <c r="E2112">
        <v>741020</v>
      </c>
      <c r="F2112" t="s">
        <v>772</v>
      </c>
    </row>
    <row r="2113" spans="1:6" x14ac:dyDescent="0.25">
      <c r="A2113" t="s">
        <v>2544</v>
      </c>
      <c r="B2113" t="s">
        <v>772</v>
      </c>
      <c r="C2113" t="s">
        <v>1016</v>
      </c>
      <c r="D2113" s="781">
        <v>5</v>
      </c>
      <c r="E2113">
        <v>741020</v>
      </c>
      <c r="F2113" t="s">
        <v>772</v>
      </c>
    </row>
    <row r="2114" spans="1:6" x14ac:dyDescent="0.25">
      <c r="A2114" t="s">
        <v>2544</v>
      </c>
      <c r="B2114" t="s">
        <v>772</v>
      </c>
      <c r="C2114" t="s">
        <v>1016</v>
      </c>
      <c r="D2114" s="781">
        <v>4</v>
      </c>
      <c r="E2114">
        <v>741020</v>
      </c>
      <c r="F2114" t="s">
        <v>772</v>
      </c>
    </row>
    <row r="2115" spans="1:6" x14ac:dyDescent="0.25">
      <c r="A2115" t="s">
        <v>2544</v>
      </c>
      <c r="B2115" t="s">
        <v>772</v>
      </c>
      <c r="C2115" t="s">
        <v>1016</v>
      </c>
      <c r="D2115" s="781">
        <v>2</v>
      </c>
      <c r="E2115">
        <v>741020</v>
      </c>
      <c r="F2115" t="s">
        <v>772</v>
      </c>
    </row>
    <row r="2116" spans="1:6" x14ac:dyDescent="0.25">
      <c r="A2116" t="s">
        <v>2544</v>
      </c>
      <c r="B2116" t="s">
        <v>772</v>
      </c>
      <c r="C2116" t="s">
        <v>1016</v>
      </c>
      <c r="D2116" s="781">
        <v>3</v>
      </c>
      <c r="E2116">
        <v>741020</v>
      </c>
      <c r="F2116" t="s">
        <v>772</v>
      </c>
    </row>
    <row r="2117" spans="1:6" x14ac:dyDescent="0.25">
      <c r="A2117" t="s">
        <v>2544</v>
      </c>
      <c r="B2117" t="s">
        <v>772</v>
      </c>
      <c r="C2117" t="s">
        <v>1016</v>
      </c>
      <c r="D2117" s="781">
        <v>3</v>
      </c>
      <c r="E2117">
        <v>741020</v>
      </c>
      <c r="F2117" t="s">
        <v>772</v>
      </c>
    </row>
    <row r="2118" spans="1:6" x14ac:dyDescent="0.25">
      <c r="A2118" t="s">
        <v>2544</v>
      </c>
      <c r="B2118" t="s">
        <v>772</v>
      </c>
      <c r="C2118" t="s">
        <v>1016</v>
      </c>
      <c r="D2118" s="781">
        <v>3</v>
      </c>
      <c r="E2118">
        <v>741020</v>
      </c>
      <c r="F2118" t="s">
        <v>772</v>
      </c>
    </row>
    <row r="2119" spans="1:6" x14ac:dyDescent="0.25">
      <c r="A2119" t="s">
        <v>2544</v>
      </c>
      <c r="B2119" t="s">
        <v>772</v>
      </c>
      <c r="C2119" t="s">
        <v>1016</v>
      </c>
      <c r="D2119" s="781">
        <v>6</v>
      </c>
      <c r="E2119">
        <v>741020</v>
      </c>
      <c r="F2119" t="s">
        <v>772</v>
      </c>
    </row>
    <row r="2120" spans="1:6" x14ac:dyDescent="0.25">
      <c r="A2120" t="s">
        <v>2544</v>
      </c>
      <c r="B2120" t="s">
        <v>772</v>
      </c>
      <c r="C2120" t="s">
        <v>1016</v>
      </c>
      <c r="D2120" s="781">
        <v>5</v>
      </c>
      <c r="E2120">
        <v>741020</v>
      </c>
      <c r="F2120" t="s">
        <v>772</v>
      </c>
    </row>
    <row r="2121" spans="1:6" x14ac:dyDescent="0.25">
      <c r="A2121" t="s">
        <v>2544</v>
      </c>
      <c r="B2121" t="s">
        <v>772</v>
      </c>
      <c r="C2121" t="s">
        <v>1016</v>
      </c>
      <c r="D2121" s="781">
        <v>4</v>
      </c>
      <c r="E2121">
        <v>741020</v>
      </c>
      <c r="F2121" t="s">
        <v>772</v>
      </c>
    </row>
    <row r="2122" spans="1:6" x14ac:dyDescent="0.25">
      <c r="A2122" t="s">
        <v>2544</v>
      </c>
      <c r="B2122" t="s">
        <v>772</v>
      </c>
      <c r="C2122" t="s">
        <v>1016</v>
      </c>
      <c r="D2122" s="781">
        <v>3</v>
      </c>
      <c r="E2122">
        <v>741020</v>
      </c>
      <c r="F2122" t="s">
        <v>772</v>
      </c>
    </row>
    <row r="2123" spans="1:6" x14ac:dyDescent="0.25">
      <c r="A2123" t="s">
        <v>2544</v>
      </c>
      <c r="B2123" t="s">
        <v>772</v>
      </c>
      <c r="C2123" t="s">
        <v>1016</v>
      </c>
      <c r="D2123" s="781">
        <v>5</v>
      </c>
      <c r="E2123">
        <v>741020</v>
      </c>
      <c r="F2123" t="s">
        <v>772</v>
      </c>
    </row>
    <row r="2124" spans="1:6" x14ac:dyDescent="0.25">
      <c r="A2124" t="s">
        <v>2544</v>
      </c>
      <c r="B2124" t="s">
        <v>772</v>
      </c>
      <c r="C2124" t="s">
        <v>1016</v>
      </c>
      <c r="D2124" s="781">
        <v>1</v>
      </c>
      <c r="E2124">
        <v>741020</v>
      </c>
      <c r="F2124" t="s">
        <v>772</v>
      </c>
    </row>
    <row r="2125" spans="1:6" x14ac:dyDescent="0.25">
      <c r="A2125" t="s">
        <v>2544</v>
      </c>
      <c r="B2125" t="s">
        <v>772</v>
      </c>
      <c r="C2125" t="s">
        <v>1016</v>
      </c>
      <c r="D2125" s="781">
        <v>1</v>
      </c>
      <c r="E2125">
        <v>741020</v>
      </c>
      <c r="F2125" t="s">
        <v>772</v>
      </c>
    </row>
    <row r="2126" spans="1:6" x14ac:dyDescent="0.25">
      <c r="A2126" t="s">
        <v>2544</v>
      </c>
      <c r="B2126" t="s">
        <v>772</v>
      </c>
      <c r="C2126" t="s">
        <v>1016</v>
      </c>
      <c r="D2126" s="781">
        <v>2</v>
      </c>
      <c r="E2126">
        <v>741020</v>
      </c>
      <c r="F2126" t="s">
        <v>772</v>
      </c>
    </row>
    <row r="2127" spans="1:6" x14ac:dyDescent="0.25">
      <c r="A2127" t="s">
        <v>2544</v>
      </c>
      <c r="B2127" t="s">
        <v>772</v>
      </c>
      <c r="C2127" t="s">
        <v>1016</v>
      </c>
      <c r="D2127" s="781">
        <v>1</v>
      </c>
      <c r="E2127">
        <v>741020</v>
      </c>
      <c r="F2127" t="s">
        <v>772</v>
      </c>
    </row>
    <row r="2128" spans="1:6" x14ac:dyDescent="0.25">
      <c r="A2128" t="s">
        <v>2544</v>
      </c>
      <c r="B2128" t="s">
        <v>772</v>
      </c>
      <c r="C2128" t="s">
        <v>1016</v>
      </c>
      <c r="D2128" s="781">
        <v>2</v>
      </c>
      <c r="E2128">
        <v>741020</v>
      </c>
      <c r="F2128" t="s">
        <v>772</v>
      </c>
    </row>
    <row r="2129" spans="1:6" x14ac:dyDescent="0.25">
      <c r="A2129" t="s">
        <v>2544</v>
      </c>
      <c r="B2129" t="s">
        <v>772</v>
      </c>
      <c r="C2129" t="s">
        <v>1016</v>
      </c>
      <c r="D2129" s="781">
        <v>2</v>
      </c>
      <c r="E2129">
        <v>741020</v>
      </c>
      <c r="F2129" t="s">
        <v>772</v>
      </c>
    </row>
    <row r="2130" spans="1:6" x14ac:dyDescent="0.25">
      <c r="A2130" t="s">
        <v>2544</v>
      </c>
      <c r="B2130" t="s">
        <v>772</v>
      </c>
      <c r="C2130" t="s">
        <v>1016</v>
      </c>
      <c r="D2130" s="781">
        <v>3</v>
      </c>
      <c r="E2130">
        <v>741020</v>
      </c>
      <c r="F2130" t="s">
        <v>772</v>
      </c>
    </row>
    <row r="2131" spans="1:6" x14ac:dyDescent="0.25">
      <c r="A2131" t="s">
        <v>2544</v>
      </c>
      <c r="B2131" t="s">
        <v>772</v>
      </c>
      <c r="C2131" t="s">
        <v>1016</v>
      </c>
      <c r="D2131" s="781">
        <v>4</v>
      </c>
      <c r="E2131">
        <v>741020</v>
      </c>
      <c r="F2131" t="s">
        <v>772</v>
      </c>
    </row>
    <row r="2132" spans="1:6" x14ac:dyDescent="0.25">
      <c r="A2132" t="s">
        <v>2544</v>
      </c>
      <c r="B2132" t="s">
        <v>772</v>
      </c>
      <c r="C2132" t="s">
        <v>1016</v>
      </c>
      <c r="D2132" s="781">
        <v>3</v>
      </c>
      <c r="E2132">
        <v>741020</v>
      </c>
      <c r="F2132" t="s">
        <v>772</v>
      </c>
    </row>
    <row r="2133" spans="1:6" x14ac:dyDescent="0.25">
      <c r="A2133" t="s">
        <v>2544</v>
      </c>
      <c r="B2133" t="s">
        <v>772</v>
      </c>
      <c r="C2133" t="s">
        <v>1016</v>
      </c>
      <c r="D2133" s="781">
        <v>1</v>
      </c>
      <c r="E2133">
        <v>741020</v>
      </c>
      <c r="F2133" t="s">
        <v>772</v>
      </c>
    </row>
    <row r="2134" spans="1:6" x14ac:dyDescent="0.25">
      <c r="A2134" t="s">
        <v>2544</v>
      </c>
      <c r="B2134" t="s">
        <v>772</v>
      </c>
      <c r="C2134" t="s">
        <v>1016</v>
      </c>
      <c r="D2134" s="781">
        <v>4</v>
      </c>
      <c r="E2134">
        <v>741020</v>
      </c>
      <c r="F2134" t="s">
        <v>772</v>
      </c>
    </row>
    <row r="2135" spans="1:6" x14ac:dyDescent="0.25">
      <c r="A2135" t="s">
        <v>2544</v>
      </c>
      <c r="B2135" t="s">
        <v>772</v>
      </c>
      <c r="C2135" t="s">
        <v>1016</v>
      </c>
      <c r="D2135" s="781">
        <v>3</v>
      </c>
      <c r="E2135">
        <v>741020</v>
      </c>
      <c r="F2135" t="s">
        <v>772</v>
      </c>
    </row>
    <row r="2136" spans="1:6" x14ac:dyDescent="0.25">
      <c r="A2136" t="s">
        <v>2544</v>
      </c>
      <c r="B2136" t="s">
        <v>772</v>
      </c>
      <c r="C2136" t="s">
        <v>1016</v>
      </c>
      <c r="D2136" s="781">
        <v>10</v>
      </c>
      <c r="E2136">
        <v>741020</v>
      </c>
      <c r="F2136" t="s">
        <v>772</v>
      </c>
    </row>
    <row r="2137" spans="1:6" x14ac:dyDescent="0.25">
      <c r="A2137" t="s">
        <v>2544</v>
      </c>
      <c r="B2137" t="s">
        <v>772</v>
      </c>
      <c r="C2137" t="s">
        <v>1016</v>
      </c>
      <c r="D2137" s="781">
        <v>2</v>
      </c>
      <c r="E2137">
        <v>741020</v>
      </c>
      <c r="F2137" t="s">
        <v>772</v>
      </c>
    </row>
    <row r="2138" spans="1:6" x14ac:dyDescent="0.25">
      <c r="A2138" t="s">
        <v>2544</v>
      </c>
      <c r="B2138" t="s">
        <v>772</v>
      </c>
      <c r="C2138" t="s">
        <v>1016</v>
      </c>
      <c r="D2138" s="781">
        <v>3</v>
      </c>
      <c r="E2138">
        <v>741020</v>
      </c>
      <c r="F2138" t="s">
        <v>772</v>
      </c>
    </row>
    <row r="2139" spans="1:6" x14ac:dyDescent="0.25">
      <c r="A2139" t="s">
        <v>2544</v>
      </c>
      <c r="B2139" t="s">
        <v>772</v>
      </c>
      <c r="C2139" t="s">
        <v>1016</v>
      </c>
      <c r="D2139" s="781">
        <v>2</v>
      </c>
      <c r="E2139">
        <v>741020</v>
      </c>
      <c r="F2139" t="s">
        <v>772</v>
      </c>
    </row>
    <row r="2140" spans="1:6" x14ac:dyDescent="0.25">
      <c r="A2140" t="s">
        <v>2544</v>
      </c>
      <c r="B2140" t="s">
        <v>772</v>
      </c>
      <c r="C2140" t="s">
        <v>1016</v>
      </c>
      <c r="D2140" s="781">
        <v>4</v>
      </c>
      <c r="E2140">
        <v>741020</v>
      </c>
      <c r="F2140" t="s">
        <v>772</v>
      </c>
    </row>
    <row r="2141" spans="1:6" x14ac:dyDescent="0.25">
      <c r="A2141" t="s">
        <v>2544</v>
      </c>
      <c r="B2141" t="s">
        <v>772</v>
      </c>
      <c r="C2141" t="s">
        <v>1016</v>
      </c>
      <c r="D2141" s="781">
        <v>3</v>
      </c>
      <c r="E2141">
        <v>741020</v>
      </c>
      <c r="F2141" t="s">
        <v>772</v>
      </c>
    </row>
    <row r="2142" spans="1:6" x14ac:dyDescent="0.25">
      <c r="A2142" t="s">
        <v>2544</v>
      </c>
      <c r="B2142" t="s">
        <v>772</v>
      </c>
      <c r="C2142" t="s">
        <v>1016</v>
      </c>
      <c r="D2142" s="781">
        <v>4</v>
      </c>
      <c r="E2142">
        <v>741020</v>
      </c>
      <c r="F2142" t="s">
        <v>772</v>
      </c>
    </row>
    <row r="2143" spans="1:6" x14ac:dyDescent="0.25">
      <c r="A2143" t="s">
        <v>2544</v>
      </c>
      <c r="B2143" t="s">
        <v>772</v>
      </c>
      <c r="C2143" t="s">
        <v>1016</v>
      </c>
      <c r="D2143" s="781">
        <v>1</v>
      </c>
      <c r="E2143">
        <v>741020</v>
      </c>
      <c r="F2143" t="s">
        <v>772</v>
      </c>
    </row>
    <row r="2144" spans="1:6" x14ac:dyDescent="0.25">
      <c r="A2144" t="s">
        <v>2544</v>
      </c>
      <c r="B2144" t="s">
        <v>772</v>
      </c>
      <c r="C2144" t="s">
        <v>1016</v>
      </c>
      <c r="D2144" s="781">
        <v>5</v>
      </c>
      <c r="E2144">
        <v>741020</v>
      </c>
      <c r="F2144" t="s">
        <v>772</v>
      </c>
    </row>
    <row r="2145" spans="1:6" x14ac:dyDescent="0.25">
      <c r="A2145" t="s">
        <v>2544</v>
      </c>
      <c r="B2145" t="s">
        <v>772</v>
      </c>
      <c r="C2145" t="s">
        <v>1016</v>
      </c>
      <c r="D2145" s="781">
        <v>2</v>
      </c>
      <c r="E2145">
        <v>741020</v>
      </c>
      <c r="F2145" t="s">
        <v>772</v>
      </c>
    </row>
    <row r="2146" spans="1:6" x14ac:dyDescent="0.25">
      <c r="A2146" t="s">
        <v>2544</v>
      </c>
      <c r="B2146" t="s">
        <v>772</v>
      </c>
      <c r="C2146" t="s">
        <v>1016</v>
      </c>
      <c r="D2146" s="781">
        <v>2</v>
      </c>
      <c r="E2146">
        <v>741020</v>
      </c>
      <c r="F2146" t="s">
        <v>772</v>
      </c>
    </row>
    <row r="2147" spans="1:6" x14ac:dyDescent="0.25">
      <c r="A2147" t="s">
        <v>2544</v>
      </c>
      <c r="B2147" t="s">
        <v>772</v>
      </c>
      <c r="C2147" t="s">
        <v>1016</v>
      </c>
      <c r="D2147" s="781">
        <v>2</v>
      </c>
      <c r="E2147">
        <v>741020</v>
      </c>
      <c r="F2147" t="s">
        <v>772</v>
      </c>
    </row>
    <row r="2148" spans="1:6" x14ac:dyDescent="0.25">
      <c r="A2148" t="s">
        <v>2544</v>
      </c>
      <c r="B2148" t="s">
        <v>772</v>
      </c>
      <c r="C2148" t="s">
        <v>1016</v>
      </c>
      <c r="D2148" s="781">
        <v>4</v>
      </c>
      <c r="E2148">
        <v>741020</v>
      </c>
      <c r="F2148" t="s">
        <v>772</v>
      </c>
    </row>
    <row r="2149" spans="1:6" x14ac:dyDescent="0.25">
      <c r="A2149" t="s">
        <v>2544</v>
      </c>
      <c r="B2149" t="s">
        <v>772</v>
      </c>
      <c r="C2149" t="s">
        <v>1016</v>
      </c>
      <c r="D2149" s="781">
        <v>4</v>
      </c>
      <c r="E2149">
        <v>741020</v>
      </c>
      <c r="F2149" t="s">
        <v>772</v>
      </c>
    </row>
    <row r="2150" spans="1:6" x14ac:dyDescent="0.25">
      <c r="A2150" t="s">
        <v>2544</v>
      </c>
      <c r="B2150" t="s">
        <v>772</v>
      </c>
      <c r="C2150" t="s">
        <v>1016</v>
      </c>
      <c r="D2150" s="781">
        <v>4</v>
      </c>
      <c r="E2150">
        <v>741020</v>
      </c>
      <c r="F2150" t="s">
        <v>772</v>
      </c>
    </row>
    <row r="2151" spans="1:6" x14ac:dyDescent="0.25">
      <c r="A2151" t="s">
        <v>2544</v>
      </c>
      <c r="B2151" t="s">
        <v>772</v>
      </c>
      <c r="C2151" t="s">
        <v>1016</v>
      </c>
      <c r="D2151" s="781">
        <v>4</v>
      </c>
      <c r="E2151">
        <v>741020</v>
      </c>
      <c r="F2151" t="s">
        <v>772</v>
      </c>
    </row>
    <row r="2152" spans="1:6" x14ac:dyDescent="0.25">
      <c r="A2152" t="s">
        <v>2544</v>
      </c>
      <c r="B2152" t="s">
        <v>772</v>
      </c>
      <c r="C2152" t="s">
        <v>1016</v>
      </c>
      <c r="D2152" s="781">
        <v>1</v>
      </c>
      <c r="E2152">
        <v>741020</v>
      </c>
      <c r="F2152" t="s">
        <v>772</v>
      </c>
    </row>
    <row r="2153" spans="1:6" x14ac:dyDescent="0.25">
      <c r="A2153" t="s">
        <v>2544</v>
      </c>
      <c r="B2153" t="s">
        <v>772</v>
      </c>
      <c r="C2153" t="s">
        <v>1016</v>
      </c>
      <c r="D2153" s="781">
        <v>2</v>
      </c>
      <c r="E2153">
        <v>741020</v>
      </c>
      <c r="F2153" t="s">
        <v>772</v>
      </c>
    </row>
    <row r="2154" spans="1:6" x14ac:dyDescent="0.25">
      <c r="A2154" t="s">
        <v>2544</v>
      </c>
      <c r="B2154" t="s">
        <v>772</v>
      </c>
      <c r="C2154" t="s">
        <v>1016</v>
      </c>
      <c r="D2154" s="781">
        <v>3</v>
      </c>
      <c r="E2154">
        <v>741020</v>
      </c>
      <c r="F2154" t="s">
        <v>772</v>
      </c>
    </row>
    <row r="2155" spans="1:6" x14ac:dyDescent="0.25">
      <c r="A2155" t="s">
        <v>2601</v>
      </c>
      <c r="B2155" t="s">
        <v>772</v>
      </c>
      <c r="C2155" t="s">
        <v>1016</v>
      </c>
      <c r="D2155" s="781">
        <v>2</v>
      </c>
      <c r="E2155">
        <v>741020</v>
      </c>
      <c r="F2155" t="s">
        <v>772</v>
      </c>
    </row>
    <row r="2156" spans="1:6" x14ac:dyDescent="0.25">
      <c r="A2156" t="s">
        <v>2601</v>
      </c>
      <c r="B2156" t="s">
        <v>772</v>
      </c>
      <c r="C2156" t="s">
        <v>1016</v>
      </c>
      <c r="D2156" s="781">
        <v>3</v>
      </c>
      <c r="E2156">
        <v>741020</v>
      </c>
      <c r="F2156" t="s">
        <v>772</v>
      </c>
    </row>
    <row r="2157" spans="1:6" x14ac:dyDescent="0.25">
      <c r="A2157" t="s">
        <v>2601</v>
      </c>
      <c r="B2157" t="s">
        <v>772</v>
      </c>
      <c r="C2157" t="s">
        <v>1016</v>
      </c>
      <c r="D2157" s="781">
        <v>2</v>
      </c>
      <c r="E2157">
        <v>741020</v>
      </c>
      <c r="F2157" t="s">
        <v>772</v>
      </c>
    </row>
    <row r="2158" spans="1:6" x14ac:dyDescent="0.25">
      <c r="A2158" t="s">
        <v>2601</v>
      </c>
      <c r="B2158" t="s">
        <v>772</v>
      </c>
      <c r="C2158" t="s">
        <v>1016</v>
      </c>
      <c r="D2158" s="781">
        <v>47</v>
      </c>
      <c r="E2158">
        <v>741020</v>
      </c>
      <c r="F2158" t="s">
        <v>772</v>
      </c>
    </row>
    <row r="2159" spans="1:6" x14ac:dyDescent="0.25">
      <c r="A2159" t="s">
        <v>2601</v>
      </c>
      <c r="B2159" t="s">
        <v>772</v>
      </c>
      <c r="C2159" t="s">
        <v>1016</v>
      </c>
      <c r="D2159" s="781">
        <v>1</v>
      </c>
      <c r="E2159">
        <v>741020</v>
      </c>
      <c r="F2159" t="s">
        <v>772</v>
      </c>
    </row>
    <row r="2160" spans="1:6" x14ac:dyDescent="0.25">
      <c r="A2160" t="s">
        <v>2601</v>
      </c>
      <c r="B2160" t="s">
        <v>772</v>
      </c>
      <c r="C2160" t="s">
        <v>1016</v>
      </c>
      <c r="D2160" s="781">
        <v>2</v>
      </c>
      <c r="E2160">
        <v>741020</v>
      </c>
      <c r="F2160" t="s">
        <v>772</v>
      </c>
    </row>
    <row r="2161" spans="1:6" x14ac:dyDescent="0.25">
      <c r="A2161" t="s">
        <v>2601</v>
      </c>
      <c r="B2161" t="s">
        <v>772</v>
      </c>
      <c r="C2161" t="s">
        <v>1016</v>
      </c>
      <c r="D2161" s="781">
        <v>1</v>
      </c>
      <c r="E2161">
        <v>741020</v>
      </c>
      <c r="F2161" t="s">
        <v>772</v>
      </c>
    </row>
    <row r="2162" spans="1:6" x14ac:dyDescent="0.25">
      <c r="A2162" t="s">
        <v>2601</v>
      </c>
      <c r="B2162" t="s">
        <v>772</v>
      </c>
      <c r="C2162" t="s">
        <v>1016</v>
      </c>
      <c r="D2162" s="781">
        <v>2</v>
      </c>
      <c r="E2162">
        <v>741020</v>
      </c>
      <c r="F2162" t="s">
        <v>772</v>
      </c>
    </row>
    <row r="2163" spans="1:6" x14ac:dyDescent="0.25">
      <c r="A2163" t="s">
        <v>2601</v>
      </c>
      <c r="B2163" t="s">
        <v>772</v>
      </c>
      <c r="C2163" t="s">
        <v>1016</v>
      </c>
      <c r="D2163" s="781">
        <v>2</v>
      </c>
      <c r="E2163">
        <v>741020</v>
      </c>
      <c r="F2163" t="s">
        <v>772</v>
      </c>
    </row>
    <row r="2164" spans="1:6" x14ac:dyDescent="0.25">
      <c r="A2164" t="s">
        <v>2601</v>
      </c>
      <c r="B2164" t="s">
        <v>772</v>
      </c>
      <c r="C2164" t="s">
        <v>1016</v>
      </c>
      <c r="D2164" s="781">
        <v>4</v>
      </c>
      <c r="E2164">
        <v>741020</v>
      </c>
      <c r="F2164" t="s">
        <v>772</v>
      </c>
    </row>
    <row r="2165" spans="1:6" x14ac:dyDescent="0.25">
      <c r="A2165" t="s">
        <v>2601</v>
      </c>
      <c r="B2165" t="s">
        <v>772</v>
      </c>
      <c r="C2165" t="s">
        <v>1016</v>
      </c>
      <c r="D2165" s="781">
        <v>2</v>
      </c>
      <c r="E2165">
        <v>741020</v>
      </c>
      <c r="F2165" t="s">
        <v>772</v>
      </c>
    </row>
    <row r="2166" spans="1:6" x14ac:dyDescent="0.25">
      <c r="A2166" t="s">
        <v>2601</v>
      </c>
      <c r="B2166" t="s">
        <v>772</v>
      </c>
      <c r="C2166" t="s">
        <v>1016</v>
      </c>
      <c r="D2166" s="781">
        <v>4</v>
      </c>
      <c r="E2166">
        <v>741020</v>
      </c>
      <c r="F2166" t="s">
        <v>772</v>
      </c>
    </row>
    <row r="2167" spans="1:6" x14ac:dyDescent="0.25">
      <c r="A2167" t="s">
        <v>2601</v>
      </c>
      <c r="B2167" t="s">
        <v>772</v>
      </c>
      <c r="C2167" t="s">
        <v>1016</v>
      </c>
      <c r="D2167" s="781">
        <v>2</v>
      </c>
      <c r="E2167">
        <v>741020</v>
      </c>
      <c r="F2167" t="s">
        <v>772</v>
      </c>
    </row>
    <row r="2168" spans="1:6" x14ac:dyDescent="0.25">
      <c r="A2168" t="s">
        <v>2601</v>
      </c>
      <c r="B2168" t="s">
        <v>772</v>
      </c>
      <c r="C2168" t="s">
        <v>1016</v>
      </c>
      <c r="D2168" s="781">
        <v>2</v>
      </c>
      <c r="E2168">
        <v>741020</v>
      </c>
      <c r="F2168" t="s">
        <v>772</v>
      </c>
    </row>
    <row r="2169" spans="1:6" x14ac:dyDescent="0.25">
      <c r="A2169" t="s">
        <v>2601</v>
      </c>
      <c r="B2169" t="s">
        <v>772</v>
      </c>
      <c r="C2169" t="s">
        <v>1016</v>
      </c>
      <c r="D2169" s="781">
        <v>2</v>
      </c>
      <c r="E2169">
        <v>741020</v>
      </c>
      <c r="F2169" t="s">
        <v>772</v>
      </c>
    </row>
    <row r="2170" spans="1:6" x14ac:dyDescent="0.25">
      <c r="A2170" t="s">
        <v>2601</v>
      </c>
      <c r="B2170" t="s">
        <v>772</v>
      </c>
      <c r="C2170" t="s">
        <v>1016</v>
      </c>
      <c r="D2170" s="781">
        <v>2</v>
      </c>
      <c r="E2170">
        <v>741020</v>
      </c>
      <c r="F2170" t="s">
        <v>772</v>
      </c>
    </row>
    <row r="2171" spans="1:6" x14ac:dyDescent="0.25">
      <c r="A2171" t="s">
        <v>2601</v>
      </c>
      <c r="B2171" t="s">
        <v>772</v>
      </c>
      <c r="C2171" t="s">
        <v>1016</v>
      </c>
      <c r="D2171" s="781">
        <v>2</v>
      </c>
      <c r="E2171">
        <v>741020</v>
      </c>
      <c r="F2171" t="s">
        <v>772</v>
      </c>
    </row>
    <row r="2172" spans="1:6" x14ac:dyDescent="0.25">
      <c r="A2172" t="s">
        <v>2601</v>
      </c>
      <c r="B2172" t="s">
        <v>772</v>
      </c>
      <c r="C2172" t="s">
        <v>1016</v>
      </c>
      <c r="D2172" s="781">
        <v>2</v>
      </c>
      <c r="E2172">
        <v>741020</v>
      </c>
      <c r="F2172" t="s">
        <v>772</v>
      </c>
    </row>
    <row r="2173" spans="1:6" x14ac:dyDescent="0.25">
      <c r="A2173" t="s">
        <v>2601</v>
      </c>
      <c r="B2173" t="s">
        <v>772</v>
      </c>
      <c r="C2173" t="s">
        <v>1016</v>
      </c>
      <c r="D2173" s="781">
        <v>2</v>
      </c>
      <c r="E2173">
        <v>741020</v>
      </c>
      <c r="F2173" t="s">
        <v>772</v>
      </c>
    </row>
    <row r="2174" spans="1:6" x14ac:dyDescent="0.25">
      <c r="A2174" t="s">
        <v>2601</v>
      </c>
      <c r="B2174" t="s">
        <v>772</v>
      </c>
      <c r="C2174" t="s">
        <v>1016</v>
      </c>
      <c r="D2174" s="781">
        <v>2</v>
      </c>
      <c r="E2174">
        <v>741020</v>
      </c>
      <c r="F2174" t="s">
        <v>772</v>
      </c>
    </row>
    <row r="2175" spans="1:6" x14ac:dyDescent="0.25">
      <c r="A2175" t="s">
        <v>2601</v>
      </c>
      <c r="B2175" t="s">
        <v>772</v>
      </c>
      <c r="C2175" t="s">
        <v>1016</v>
      </c>
      <c r="D2175" s="781">
        <v>2</v>
      </c>
      <c r="E2175">
        <v>741020</v>
      </c>
      <c r="F2175" t="s">
        <v>772</v>
      </c>
    </row>
    <row r="2176" spans="1:6" x14ac:dyDescent="0.25">
      <c r="A2176" t="s">
        <v>2601</v>
      </c>
      <c r="B2176" t="s">
        <v>772</v>
      </c>
      <c r="C2176" t="s">
        <v>1016</v>
      </c>
      <c r="D2176" s="781">
        <v>4</v>
      </c>
      <c r="E2176">
        <v>741020</v>
      </c>
      <c r="F2176" t="s">
        <v>772</v>
      </c>
    </row>
    <row r="2177" spans="1:6" x14ac:dyDescent="0.25">
      <c r="A2177" t="s">
        <v>2601</v>
      </c>
      <c r="B2177" t="s">
        <v>772</v>
      </c>
      <c r="C2177" t="s">
        <v>1016</v>
      </c>
      <c r="D2177" s="781">
        <v>2</v>
      </c>
      <c r="E2177">
        <v>741020</v>
      </c>
      <c r="F2177" t="s">
        <v>772</v>
      </c>
    </row>
    <row r="2178" spans="1:6" x14ac:dyDescent="0.25">
      <c r="A2178" t="s">
        <v>2601</v>
      </c>
      <c r="B2178" t="s">
        <v>772</v>
      </c>
      <c r="C2178" t="s">
        <v>1016</v>
      </c>
      <c r="D2178" s="781">
        <v>2</v>
      </c>
      <c r="E2178">
        <v>741020</v>
      </c>
      <c r="F2178" t="s">
        <v>772</v>
      </c>
    </row>
    <row r="2179" spans="1:6" x14ac:dyDescent="0.25">
      <c r="A2179" t="s">
        <v>2601</v>
      </c>
      <c r="B2179" t="s">
        <v>772</v>
      </c>
      <c r="C2179" t="s">
        <v>1016</v>
      </c>
      <c r="D2179" s="781">
        <v>2</v>
      </c>
      <c r="E2179">
        <v>741020</v>
      </c>
      <c r="F2179" t="s">
        <v>772</v>
      </c>
    </row>
    <row r="2180" spans="1:6" x14ac:dyDescent="0.25">
      <c r="A2180" t="s">
        <v>2601</v>
      </c>
      <c r="B2180" t="s">
        <v>772</v>
      </c>
      <c r="C2180" t="s">
        <v>1016</v>
      </c>
      <c r="D2180" s="781">
        <v>2</v>
      </c>
      <c r="E2180">
        <v>741020</v>
      </c>
      <c r="F2180" t="s">
        <v>772</v>
      </c>
    </row>
    <row r="2181" spans="1:6" x14ac:dyDescent="0.25">
      <c r="A2181" t="s">
        <v>2601</v>
      </c>
      <c r="B2181" t="s">
        <v>772</v>
      </c>
      <c r="C2181" t="s">
        <v>1016</v>
      </c>
      <c r="D2181" s="781">
        <v>2</v>
      </c>
      <c r="E2181">
        <v>741020</v>
      </c>
      <c r="F2181" t="s">
        <v>772</v>
      </c>
    </row>
    <row r="2182" spans="1:6" x14ac:dyDescent="0.25">
      <c r="A2182" t="s">
        <v>2601</v>
      </c>
      <c r="B2182" t="s">
        <v>772</v>
      </c>
      <c r="C2182" t="s">
        <v>1016</v>
      </c>
      <c r="D2182" s="781">
        <v>1</v>
      </c>
      <c r="E2182">
        <v>741020</v>
      </c>
      <c r="F2182" t="s">
        <v>772</v>
      </c>
    </row>
    <row r="2183" spans="1:6" x14ac:dyDescent="0.25">
      <c r="A2183" t="s">
        <v>2601</v>
      </c>
      <c r="B2183" t="s">
        <v>772</v>
      </c>
      <c r="C2183" t="s">
        <v>1016</v>
      </c>
      <c r="D2183" s="781">
        <v>2</v>
      </c>
      <c r="E2183">
        <v>741020</v>
      </c>
      <c r="F2183" t="s">
        <v>772</v>
      </c>
    </row>
    <row r="2184" spans="1:6" x14ac:dyDescent="0.25">
      <c r="A2184" t="s">
        <v>2601</v>
      </c>
      <c r="B2184" t="s">
        <v>772</v>
      </c>
      <c r="C2184" t="s">
        <v>1016</v>
      </c>
      <c r="D2184" s="781">
        <v>2</v>
      </c>
      <c r="E2184">
        <v>741020</v>
      </c>
      <c r="F2184" t="s">
        <v>772</v>
      </c>
    </row>
    <row r="2185" spans="1:6" x14ac:dyDescent="0.25">
      <c r="A2185" t="s">
        <v>2601</v>
      </c>
      <c r="B2185" t="s">
        <v>772</v>
      </c>
      <c r="C2185" t="s">
        <v>1016</v>
      </c>
      <c r="D2185" s="781">
        <v>3</v>
      </c>
      <c r="E2185">
        <v>741020</v>
      </c>
      <c r="F2185" t="s">
        <v>772</v>
      </c>
    </row>
    <row r="2186" spans="1:6" x14ac:dyDescent="0.25">
      <c r="A2186" t="s">
        <v>2601</v>
      </c>
      <c r="B2186" t="s">
        <v>772</v>
      </c>
      <c r="C2186" t="s">
        <v>1016</v>
      </c>
      <c r="D2186" s="781">
        <v>2</v>
      </c>
      <c r="E2186">
        <v>741020</v>
      </c>
      <c r="F2186" t="s">
        <v>772</v>
      </c>
    </row>
    <row r="2187" spans="1:6" x14ac:dyDescent="0.25">
      <c r="A2187" t="s">
        <v>2601</v>
      </c>
      <c r="B2187" t="s">
        <v>772</v>
      </c>
      <c r="C2187" t="s">
        <v>1016</v>
      </c>
      <c r="D2187" s="781">
        <v>1</v>
      </c>
      <c r="E2187">
        <v>741020</v>
      </c>
      <c r="F2187" t="s">
        <v>772</v>
      </c>
    </row>
    <row r="2188" spans="1:6" x14ac:dyDescent="0.25">
      <c r="A2188" t="s">
        <v>2601</v>
      </c>
      <c r="B2188" t="s">
        <v>772</v>
      </c>
      <c r="C2188" t="s">
        <v>1016</v>
      </c>
      <c r="D2188" s="781">
        <v>2</v>
      </c>
      <c r="E2188">
        <v>741020</v>
      </c>
      <c r="F2188" t="s">
        <v>772</v>
      </c>
    </row>
    <row r="2189" spans="1:6" x14ac:dyDescent="0.25">
      <c r="A2189" t="s">
        <v>2601</v>
      </c>
      <c r="B2189" t="s">
        <v>772</v>
      </c>
      <c r="C2189" t="s">
        <v>1016</v>
      </c>
      <c r="D2189" s="781">
        <v>2</v>
      </c>
      <c r="E2189">
        <v>741020</v>
      </c>
      <c r="F2189" t="s">
        <v>772</v>
      </c>
    </row>
    <row r="2190" spans="1:6" x14ac:dyDescent="0.25">
      <c r="A2190" t="s">
        <v>2601</v>
      </c>
      <c r="B2190" t="s">
        <v>772</v>
      </c>
      <c r="C2190" t="s">
        <v>1016</v>
      </c>
      <c r="D2190" s="781">
        <v>1</v>
      </c>
      <c r="E2190">
        <v>741020</v>
      </c>
      <c r="F2190" t="s">
        <v>772</v>
      </c>
    </row>
    <row r="2191" spans="1:6" x14ac:dyDescent="0.25">
      <c r="A2191" t="s">
        <v>2601</v>
      </c>
      <c r="B2191" t="s">
        <v>772</v>
      </c>
      <c r="C2191" t="s">
        <v>1016</v>
      </c>
      <c r="D2191" s="781">
        <v>1</v>
      </c>
      <c r="E2191">
        <v>741020</v>
      </c>
      <c r="F2191" t="s">
        <v>772</v>
      </c>
    </row>
    <row r="2192" spans="1:6" x14ac:dyDescent="0.25">
      <c r="A2192" t="s">
        <v>2601</v>
      </c>
      <c r="B2192" t="s">
        <v>772</v>
      </c>
      <c r="C2192" t="s">
        <v>1016</v>
      </c>
      <c r="D2192" s="781">
        <v>2</v>
      </c>
      <c r="E2192">
        <v>741020</v>
      </c>
      <c r="F2192" t="s">
        <v>772</v>
      </c>
    </row>
    <row r="2193" spans="1:6" x14ac:dyDescent="0.25">
      <c r="A2193" t="s">
        <v>2601</v>
      </c>
      <c r="B2193" t="s">
        <v>772</v>
      </c>
      <c r="C2193" t="s">
        <v>1016</v>
      </c>
      <c r="D2193" s="781">
        <v>1</v>
      </c>
      <c r="E2193">
        <v>741020</v>
      </c>
      <c r="F2193" t="s">
        <v>772</v>
      </c>
    </row>
    <row r="2194" spans="1:6" x14ac:dyDescent="0.25">
      <c r="A2194" t="s">
        <v>2601</v>
      </c>
      <c r="B2194" t="s">
        <v>772</v>
      </c>
      <c r="C2194" t="s">
        <v>1016</v>
      </c>
      <c r="D2194" s="781">
        <v>2</v>
      </c>
      <c r="E2194">
        <v>741020</v>
      </c>
      <c r="F2194" t="s">
        <v>772</v>
      </c>
    </row>
    <row r="2195" spans="1:6" x14ac:dyDescent="0.25">
      <c r="A2195" t="s">
        <v>2601</v>
      </c>
      <c r="B2195" t="s">
        <v>772</v>
      </c>
      <c r="C2195" t="s">
        <v>1016</v>
      </c>
      <c r="D2195" s="781">
        <v>4</v>
      </c>
      <c r="E2195">
        <v>741020</v>
      </c>
      <c r="F2195" t="s">
        <v>772</v>
      </c>
    </row>
    <row r="2196" spans="1:6" x14ac:dyDescent="0.25">
      <c r="A2196" t="s">
        <v>2601</v>
      </c>
      <c r="B2196" t="s">
        <v>772</v>
      </c>
      <c r="C2196" t="s">
        <v>1016</v>
      </c>
      <c r="D2196" s="781">
        <v>2</v>
      </c>
      <c r="E2196">
        <v>741020</v>
      </c>
      <c r="F2196" t="s">
        <v>772</v>
      </c>
    </row>
    <row r="2197" spans="1:6" x14ac:dyDescent="0.25">
      <c r="A2197" t="s">
        <v>2601</v>
      </c>
      <c r="B2197" t="s">
        <v>772</v>
      </c>
      <c r="C2197" t="s">
        <v>1016</v>
      </c>
      <c r="D2197" s="781">
        <v>1</v>
      </c>
      <c r="E2197">
        <v>741020</v>
      </c>
      <c r="F2197" t="s">
        <v>772</v>
      </c>
    </row>
    <row r="2198" spans="1:6" x14ac:dyDescent="0.25">
      <c r="A2198" t="s">
        <v>2601</v>
      </c>
      <c r="B2198" t="s">
        <v>772</v>
      </c>
      <c r="C2198" t="s">
        <v>1016</v>
      </c>
      <c r="D2198" s="781">
        <v>1</v>
      </c>
      <c r="E2198">
        <v>741020</v>
      </c>
      <c r="F2198" t="s">
        <v>772</v>
      </c>
    </row>
    <row r="2199" spans="1:6" x14ac:dyDescent="0.25">
      <c r="A2199" t="s">
        <v>2601</v>
      </c>
      <c r="B2199" t="s">
        <v>772</v>
      </c>
      <c r="C2199" t="s">
        <v>1016</v>
      </c>
      <c r="D2199" s="781">
        <v>4</v>
      </c>
      <c r="E2199">
        <v>741020</v>
      </c>
      <c r="F2199" t="s">
        <v>772</v>
      </c>
    </row>
    <row r="2200" spans="1:6" x14ac:dyDescent="0.25">
      <c r="A2200" t="s">
        <v>2601</v>
      </c>
      <c r="B2200" t="s">
        <v>772</v>
      </c>
      <c r="C2200" t="s">
        <v>1016</v>
      </c>
      <c r="D2200" s="781">
        <v>2</v>
      </c>
      <c r="E2200">
        <v>741020</v>
      </c>
      <c r="F2200" t="s">
        <v>772</v>
      </c>
    </row>
    <row r="2201" spans="1:6" x14ac:dyDescent="0.25">
      <c r="A2201" t="s">
        <v>2601</v>
      </c>
      <c r="B2201" t="s">
        <v>772</v>
      </c>
      <c r="C2201" t="s">
        <v>1016</v>
      </c>
      <c r="D2201" s="781">
        <v>2</v>
      </c>
      <c r="E2201">
        <v>741020</v>
      </c>
      <c r="F2201" t="s">
        <v>772</v>
      </c>
    </row>
    <row r="2202" spans="1:6" x14ac:dyDescent="0.25">
      <c r="A2202" t="s">
        <v>2601</v>
      </c>
      <c r="B2202" t="s">
        <v>772</v>
      </c>
      <c r="C2202" t="s">
        <v>1016</v>
      </c>
      <c r="D2202" s="781">
        <v>3</v>
      </c>
      <c r="E2202">
        <v>741020</v>
      </c>
      <c r="F2202" t="s">
        <v>772</v>
      </c>
    </row>
    <row r="2203" spans="1:6" x14ac:dyDescent="0.25">
      <c r="A2203" t="s">
        <v>2601</v>
      </c>
      <c r="B2203" t="s">
        <v>772</v>
      </c>
      <c r="C2203" t="s">
        <v>1016</v>
      </c>
      <c r="D2203" s="781">
        <v>4</v>
      </c>
      <c r="E2203">
        <v>741020</v>
      </c>
      <c r="F2203" t="s">
        <v>772</v>
      </c>
    </row>
    <row r="2204" spans="1:6" x14ac:dyDescent="0.25">
      <c r="A2204" t="s">
        <v>2601</v>
      </c>
      <c r="B2204" t="s">
        <v>772</v>
      </c>
      <c r="C2204" t="s">
        <v>1016</v>
      </c>
      <c r="D2204" s="781">
        <v>2</v>
      </c>
      <c r="E2204">
        <v>741020</v>
      </c>
      <c r="F2204" t="s">
        <v>772</v>
      </c>
    </row>
    <row r="2205" spans="1:6" x14ac:dyDescent="0.25">
      <c r="A2205" t="s">
        <v>2601</v>
      </c>
      <c r="B2205" t="s">
        <v>772</v>
      </c>
      <c r="C2205" t="s">
        <v>1016</v>
      </c>
      <c r="D2205" s="781">
        <v>2</v>
      </c>
      <c r="E2205">
        <v>741020</v>
      </c>
      <c r="F2205" t="s">
        <v>772</v>
      </c>
    </row>
    <row r="2206" spans="1:6" x14ac:dyDescent="0.25">
      <c r="A2206" t="s">
        <v>2601</v>
      </c>
      <c r="B2206" t="s">
        <v>772</v>
      </c>
      <c r="C2206" t="s">
        <v>1016</v>
      </c>
      <c r="D2206" s="781">
        <v>2</v>
      </c>
      <c r="E2206">
        <v>741020</v>
      </c>
      <c r="F2206" t="s">
        <v>772</v>
      </c>
    </row>
    <row r="2207" spans="1:6" x14ac:dyDescent="0.25">
      <c r="A2207" t="s">
        <v>2601</v>
      </c>
      <c r="B2207" t="s">
        <v>772</v>
      </c>
      <c r="C2207" t="s">
        <v>1016</v>
      </c>
      <c r="D2207" s="781">
        <v>2</v>
      </c>
      <c r="E2207">
        <v>741020</v>
      </c>
      <c r="F2207" t="s">
        <v>772</v>
      </c>
    </row>
    <row r="2208" spans="1:6" x14ac:dyDescent="0.25">
      <c r="A2208" t="s">
        <v>2601</v>
      </c>
      <c r="B2208" t="s">
        <v>772</v>
      </c>
      <c r="C2208" t="s">
        <v>1016</v>
      </c>
      <c r="D2208" s="781">
        <v>1</v>
      </c>
      <c r="E2208">
        <v>741020</v>
      </c>
      <c r="F2208" t="s">
        <v>772</v>
      </c>
    </row>
    <row r="2209" spans="1:6" x14ac:dyDescent="0.25">
      <c r="A2209" t="s">
        <v>2601</v>
      </c>
      <c r="B2209" t="s">
        <v>772</v>
      </c>
      <c r="C2209" t="s">
        <v>1016</v>
      </c>
      <c r="D2209" s="781">
        <v>2</v>
      </c>
      <c r="E2209">
        <v>741020</v>
      </c>
      <c r="F2209" t="s">
        <v>772</v>
      </c>
    </row>
    <row r="2210" spans="1:6" x14ac:dyDescent="0.25">
      <c r="A2210" t="s">
        <v>2601</v>
      </c>
      <c r="B2210" t="s">
        <v>772</v>
      </c>
      <c r="C2210" t="s">
        <v>1016</v>
      </c>
      <c r="D2210" s="781">
        <v>1</v>
      </c>
      <c r="E2210">
        <v>741020</v>
      </c>
      <c r="F2210" t="s">
        <v>772</v>
      </c>
    </row>
    <row r="2211" spans="1:6" x14ac:dyDescent="0.25">
      <c r="A2211" t="s">
        <v>2601</v>
      </c>
      <c r="B2211" t="s">
        <v>772</v>
      </c>
      <c r="C2211" t="s">
        <v>1016</v>
      </c>
      <c r="D2211" s="781">
        <v>2</v>
      </c>
      <c r="E2211">
        <v>741020</v>
      </c>
      <c r="F2211" t="s">
        <v>772</v>
      </c>
    </row>
    <row r="2212" spans="1:6" x14ac:dyDescent="0.25">
      <c r="A2212" t="s">
        <v>2601</v>
      </c>
      <c r="B2212" t="s">
        <v>772</v>
      </c>
      <c r="C2212" t="s">
        <v>1016</v>
      </c>
      <c r="D2212" s="781">
        <v>5</v>
      </c>
      <c r="E2212">
        <v>741020</v>
      </c>
      <c r="F2212" t="s">
        <v>772</v>
      </c>
    </row>
    <row r="2213" spans="1:6" x14ac:dyDescent="0.25">
      <c r="A2213" t="s">
        <v>2601</v>
      </c>
      <c r="B2213" t="s">
        <v>772</v>
      </c>
      <c r="C2213" t="s">
        <v>1016</v>
      </c>
      <c r="D2213" s="781">
        <v>2</v>
      </c>
      <c r="E2213">
        <v>741020</v>
      </c>
      <c r="F2213" t="s">
        <v>772</v>
      </c>
    </row>
    <row r="2214" spans="1:6" x14ac:dyDescent="0.25">
      <c r="A2214" t="s">
        <v>2601</v>
      </c>
      <c r="B2214" t="s">
        <v>772</v>
      </c>
      <c r="C2214" t="s">
        <v>1016</v>
      </c>
      <c r="D2214" s="781">
        <v>2</v>
      </c>
      <c r="E2214">
        <v>741020</v>
      </c>
      <c r="F2214" t="s">
        <v>772</v>
      </c>
    </row>
    <row r="2215" spans="1:6" x14ac:dyDescent="0.25">
      <c r="A2215" t="s">
        <v>2601</v>
      </c>
      <c r="B2215" t="s">
        <v>772</v>
      </c>
      <c r="C2215" t="s">
        <v>1016</v>
      </c>
      <c r="D2215" s="781">
        <v>-2</v>
      </c>
      <c r="E2215">
        <v>741020</v>
      </c>
      <c r="F2215" t="s">
        <v>772</v>
      </c>
    </row>
    <row r="2216" spans="1:6" x14ac:dyDescent="0.25">
      <c r="A2216" t="s">
        <v>2601</v>
      </c>
      <c r="B2216" t="s">
        <v>772</v>
      </c>
      <c r="C2216" t="s">
        <v>1016</v>
      </c>
      <c r="D2216" s="781">
        <v>-1</v>
      </c>
      <c r="E2216">
        <v>741020</v>
      </c>
      <c r="F2216" t="s">
        <v>772</v>
      </c>
    </row>
    <row r="2217" spans="1:6" x14ac:dyDescent="0.25">
      <c r="A2217" t="s">
        <v>2601</v>
      </c>
      <c r="B2217" t="s">
        <v>772</v>
      </c>
      <c r="C2217" t="s">
        <v>1016</v>
      </c>
      <c r="D2217" s="781">
        <v>2</v>
      </c>
      <c r="E2217">
        <v>741020</v>
      </c>
      <c r="F2217" t="s">
        <v>772</v>
      </c>
    </row>
    <row r="2218" spans="1:6" x14ac:dyDescent="0.25">
      <c r="A2218" t="s">
        <v>2601</v>
      </c>
      <c r="B2218" t="s">
        <v>772</v>
      </c>
      <c r="C2218" t="s">
        <v>1016</v>
      </c>
      <c r="D2218" s="781">
        <v>4</v>
      </c>
      <c r="E2218">
        <v>741020</v>
      </c>
      <c r="F2218" t="s">
        <v>772</v>
      </c>
    </row>
    <row r="2219" spans="1:6" x14ac:dyDescent="0.25">
      <c r="A2219" t="s">
        <v>2601</v>
      </c>
      <c r="B2219" t="s">
        <v>772</v>
      </c>
      <c r="C2219" t="s">
        <v>1016</v>
      </c>
      <c r="D2219" s="781">
        <v>1</v>
      </c>
      <c r="E2219">
        <v>741020</v>
      </c>
      <c r="F2219" t="s">
        <v>772</v>
      </c>
    </row>
    <row r="2220" spans="1:6" x14ac:dyDescent="0.25">
      <c r="A2220" t="s">
        <v>2601</v>
      </c>
      <c r="B2220" t="s">
        <v>772</v>
      </c>
      <c r="C2220" t="s">
        <v>1016</v>
      </c>
      <c r="D2220" s="781">
        <v>1</v>
      </c>
      <c r="E2220">
        <v>741020</v>
      </c>
      <c r="F2220" t="s">
        <v>772</v>
      </c>
    </row>
    <row r="2221" spans="1:6" x14ac:dyDescent="0.25">
      <c r="A2221" t="s">
        <v>2601</v>
      </c>
      <c r="B2221" t="s">
        <v>772</v>
      </c>
      <c r="C2221" t="s">
        <v>1016</v>
      </c>
      <c r="D2221" s="781">
        <v>2</v>
      </c>
      <c r="E2221">
        <v>741020</v>
      </c>
      <c r="F2221" t="s">
        <v>772</v>
      </c>
    </row>
    <row r="2222" spans="1:6" x14ac:dyDescent="0.25">
      <c r="A2222" t="s">
        <v>2601</v>
      </c>
      <c r="B2222" t="s">
        <v>772</v>
      </c>
      <c r="C2222" t="s">
        <v>1016</v>
      </c>
      <c r="D2222" s="781">
        <v>2</v>
      </c>
      <c r="E2222">
        <v>741020</v>
      </c>
      <c r="F2222" t="s">
        <v>772</v>
      </c>
    </row>
    <row r="2223" spans="1:6" x14ac:dyDescent="0.25">
      <c r="A2223" t="s">
        <v>2601</v>
      </c>
      <c r="B2223" t="s">
        <v>772</v>
      </c>
      <c r="C2223" t="s">
        <v>1016</v>
      </c>
      <c r="D2223" s="781">
        <v>2</v>
      </c>
      <c r="E2223">
        <v>741020</v>
      </c>
      <c r="F2223" t="s">
        <v>772</v>
      </c>
    </row>
    <row r="2224" spans="1:6" x14ac:dyDescent="0.25">
      <c r="A2224" t="s">
        <v>2601</v>
      </c>
      <c r="B2224" t="s">
        <v>772</v>
      </c>
      <c r="C2224" t="s">
        <v>1016</v>
      </c>
      <c r="D2224" s="781">
        <v>2</v>
      </c>
      <c r="E2224">
        <v>741020</v>
      </c>
      <c r="F2224" t="s">
        <v>772</v>
      </c>
    </row>
    <row r="2225" spans="1:6" x14ac:dyDescent="0.25">
      <c r="A2225" t="s">
        <v>2601</v>
      </c>
      <c r="B2225" t="s">
        <v>772</v>
      </c>
      <c r="C2225" t="s">
        <v>1016</v>
      </c>
      <c r="D2225" s="781">
        <v>2</v>
      </c>
      <c r="E2225">
        <v>741020</v>
      </c>
      <c r="F2225" t="s">
        <v>772</v>
      </c>
    </row>
    <row r="2226" spans="1:6" x14ac:dyDescent="0.25">
      <c r="A2226" t="s">
        <v>2601</v>
      </c>
      <c r="B2226" t="s">
        <v>772</v>
      </c>
      <c r="C2226" t="s">
        <v>1016</v>
      </c>
      <c r="D2226" s="781">
        <v>2</v>
      </c>
      <c r="E2226">
        <v>741020</v>
      </c>
      <c r="F2226" t="s">
        <v>772</v>
      </c>
    </row>
    <row r="2227" spans="1:6" x14ac:dyDescent="0.25">
      <c r="A2227" t="s">
        <v>2601</v>
      </c>
      <c r="B2227" t="s">
        <v>772</v>
      </c>
      <c r="C2227" t="s">
        <v>1016</v>
      </c>
      <c r="D2227" s="781">
        <v>3</v>
      </c>
      <c r="E2227">
        <v>741020</v>
      </c>
      <c r="F2227" t="s">
        <v>772</v>
      </c>
    </row>
    <row r="2228" spans="1:6" x14ac:dyDescent="0.25">
      <c r="A2228" t="s">
        <v>2601</v>
      </c>
      <c r="B2228" t="s">
        <v>772</v>
      </c>
      <c r="C2228" t="s">
        <v>1016</v>
      </c>
      <c r="D2228" s="781">
        <v>2</v>
      </c>
      <c r="E2228">
        <v>741020</v>
      </c>
      <c r="F2228" t="s">
        <v>772</v>
      </c>
    </row>
    <row r="2229" spans="1:6" x14ac:dyDescent="0.25">
      <c r="A2229" t="s">
        <v>2601</v>
      </c>
      <c r="B2229" t="s">
        <v>772</v>
      </c>
      <c r="C2229" t="s">
        <v>1016</v>
      </c>
      <c r="D2229" s="781">
        <v>3</v>
      </c>
      <c r="E2229">
        <v>741020</v>
      </c>
      <c r="F2229" t="s">
        <v>772</v>
      </c>
    </row>
    <row r="2230" spans="1:6" x14ac:dyDescent="0.25">
      <c r="A2230" t="s">
        <v>2601</v>
      </c>
      <c r="B2230" t="s">
        <v>772</v>
      </c>
      <c r="C2230" t="s">
        <v>1016</v>
      </c>
      <c r="D2230" s="781">
        <v>2</v>
      </c>
      <c r="E2230">
        <v>741020</v>
      </c>
      <c r="F2230" t="s">
        <v>772</v>
      </c>
    </row>
    <row r="2231" spans="1:6" x14ac:dyDescent="0.25">
      <c r="A2231" t="s">
        <v>2601</v>
      </c>
      <c r="B2231" t="s">
        <v>772</v>
      </c>
      <c r="C2231" t="s">
        <v>1016</v>
      </c>
      <c r="D2231" s="781">
        <v>2</v>
      </c>
      <c r="E2231">
        <v>741020</v>
      </c>
      <c r="F2231" t="s">
        <v>772</v>
      </c>
    </row>
    <row r="2232" spans="1:6" x14ac:dyDescent="0.25">
      <c r="A2232" t="s">
        <v>2601</v>
      </c>
      <c r="B2232" t="s">
        <v>772</v>
      </c>
      <c r="C2232" t="s">
        <v>1016</v>
      </c>
      <c r="D2232" s="781">
        <v>2</v>
      </c>
      <c r="E2232">
        <v>741020</v>
      </c>
      <c r="F2232" t="s">
        <v>772</v>
      </c>
    </row>
    <row r="2233" spans="1:6" x14ac:dyDescent="0.25">
      <c r="A2233" t="s">
        <v>2601</v>
      </c>
      <c r="B2233" t="s">
        <v>772</v>
      </c>
      <c r="C2233" t="s">
        <v>1016</v>
      </c>
      <c r="D2233" s="781">
        <v>1</v>
      </c>
      <c r="E2233">
        <v>741020</v>
      </c>
      <c r="F2233" t="s">
        <v>772</v>
      </c>
    </row>
    <row r="2234" spans="1:6" x14ac:dyDescent="0.25">
      <c r="A2234" t="s">
        <v>2601</v>
      </c>
      <c r="B2234" t="s">
        <v>772</v>
      </c>
      <c r="C2234" t="s">
        <v>1016</v>
      </c>
      <c r="D2234" s="781">
        <v>2</v>
      </c>
      <c r="E2234">
        <v>741020</v>
      </c>
      <c r="F2234" t="s">
        <v>772</v>
      </c>
    </row>
    <row r="2235" spans="1:6" x14ac:dyDescent="0.25">
      <c r="A2235" t="s">
        <v>2601</v>
      </c>
      <c r="B2235" t="s">
        <v>772</v>
      </c>
      <c r="C2235" t="s">
        <v>1016</v>
      </c>
      <c r="D2235" s="781">
        <v>2</v>
      </c>
      <c r="E2235">
        <v>741020</v>
      </c>
      <c r="F2235" t="s">
        <v>772</v>
      </c>
    </row>
    <row r="2236" spans="1:6" x14ac:dyDescent="0.25">
      <c r="A2236" t="s">
        <v>2601</v>
      </c>
      <c r="B2236" t="s">
        <v>772</v>
      </c>
      <c r="C2236" t="s">
        <v>1016</v>
      </c>
      <c r="D2236" s="781">
        <v>4</v>
      </c>
      <c r="E2236">
        <v>741020</v>
      </c>
      <c r="F2236" t="s">
        <v>772</v>
      </c>
    </row>
    <row r="2237" spans="1:6" x14ac:dyDescent="0.25">
      <c r="A2237" t="s">
        <v>2601</v>
      </c>
      <c r="B2237" t="s">
        <v>772</v>
      </c>
      <c r="C2237" t="s">
        <v>1016</v>
      </c>
      <c r="D2237" s="781">
        <v>3</v>
      </c>
      <c r="E2237">
        <v>741020</v>
      </c>
      <c r="F2237" t="s">
        <v>772</v>
      </c>
    </row>
    <row r="2238" spans="1:6" x14ac:dyDescent="0.25">
      <c r="A2238" t="s">
        <v>2601</v>
      </c>
      <c r="B2238" t="s">
        <v>772</v>
      </c>
      <c r="C2238" t="s">
        <v>1016</v>
      </c>
      <c r="D2238" s="781">
        <v>2</v>
      </c>
      <c r="E2238">
        <v>741020</v>
      </c>
      <c r="F2238" t="s">
        <v>772</v>
      </c>
    </row>
    <row r="2239" spans="1:6" x14ac:dyDescent="0.25">
      <c r="A2239" t="s">
        <v>2601</v>
      </c>
      <c r="B2239" t="s">
        <v>772</v>
      </c>
      <c r="C2239" t="s">
        <v>1016</v>
      </c>
      <c r="D2239" s="781">
        <v>2</v>
      </c>
      <c r="E2239">
        <v>741020</v>
      </c>
      <c r="F2239" t="s">
        <v>772</v>
      </c>
    </row>
    <row r="2240" spans="1:6" x14ac:dyDescent="0.25">
      <c r="A2240" t="s">
        <v>2601</v>
      </c>
      <c r="B2240" t="s">
        <v>772</v>
      </c>
      <c r="C2240" t="s">
        <v>1016</v>
      </c>
      <c r="D2240" s="781">
        <v>3</v>
      </c>
      <c r="E2240">
        <v>741020</v>
      </c>
      <c r="F2240" t="s">
        <v>772</v>
      </c>
    </row>
    <row r="2241" spans="1:6" x14ac:dyDescent="0.25">
      <c r="A2241" t="s">
        <v>2601</v>
      </c>
      <c r="B2241" t="s">
        <v>772</v>
      </c>
      <c r="C2241" t="s">
        <v>1016</v>
      </c>
      <c r="D2241" s="781">
        <v>4</v>
      </c>
      <c r="E2241">
        <v>741020</v>
      </c>
      <c r="F2241" t="s">
        <v>772</v>
      </c>
    </row>
    <row r="2242" spans="1:6" x14ac:dyDescent="0.25">
      <c r="A2242" t="s">
        <v>2601</v>
      </c>
      <c r="B2242" t="s">
        <v>772</v>
      </c>
      <c r="C2242" t="s">
        <v>1016</v>
      </c>
      <c r="D2242" s="781">
        <v>4</v>
      </c>
      <c r="E2242">
        <v>741020</v>
      </c>
      <c r="F2242" t="s">
        <v>772</v>
      </c>
    </row>
    <row r="2243" spans="1:6" x14ac:dyDescent="0.25">
      <c r="A2243" t="s">
        <v>2601</v>
      </c>
      <c r="B2243" t="s">
        <v>772</v>
      </c>
      <c r="C2243" t="s">
        <v>1016</v>
      </c>
      <c r="D2243" s="781">
        <v>3</v>
      </c>
      <c r="E2243">
        <v>741020</v>
      </c>
      <c r="F2243" t="s">
        <v>772</v>
      </c>
    </row>
    <row r="2244" spans="1:6" x14ac:dyDescent="0.25">
      <c r="A2244" t="s">
        <v>2601</v>
      </c>
      <c r="B2244" t="s">
        <v>772</v>
      </c>
      <c r="C2244" t="s">
        <v>1016</v>
      </c>
      <c r="D2244" s="781">
        <v>5</v>
      </c>
      <c r="E2244">
        <v>741020</v>
      </c>
      <c r="F2244" t="s">
        <v>772</v>
      </c>
    </row>
    <row r="2245" spans="1:6" x14ac:dyDescent="0.25">
      <c r="A2245" t="s">
        <v>2601</v>
      </c>
      <c r="B2245" t="s">
        <v>772</v>
      </c>
      <c r="C2245" t="s">
        <v>1016</v>
      </c>
      <c r="D2245" s="781">
        <v>-5</v>
      </c>
      <c r="E2245">
        <v>741020</v>
      </c>
      <c r="F2245" t="s">
        <v>772</v>
      </c>
    </row>
    <row r="2246" spans="1:6" x14ac:dyDescent="0.25">
      <c r="A2246" t="s">
        <v>2601</v>
      </c>
      <c r="B2246" t="s">
        <v>772</v>
      </c>
      <c r="C2246" t="s">
        <v>1016</v>
      </c>
      <c r="D2246" s="781">
        <v>2</v>
      </c>
      <c r="E2246">
        <v>741020</v>
      </c>
      <c r="F2246" t="s">
        <v>772</v>
      </c>
    </row>
    <row r="2247" spans="1:6" x14ac:dyDescent="0.25">
      <c r="A2247" t="s">
        <v>2601</v>
      </c>
      <c r="B2247" t="s">
        <v>772</v>
      </c>
      <c r="C2247" t="s">
        <v>1016</v>
      </c>
      <c r="D2247" s="781">
        <v>1</v>
      </c>
      <c r="E2247">
        <v>741020</v>
      </c>
      <c r="F2247" t="s">
        <v>772</v>
      </c>
    </row>
    <row r="2248" spans="1:6" x14ac:dyDescent="0.25">
      <c r="A2248" t="s">
        <v>2601</v>
      </c>
      <c r="B2248" t="s">
        <v>772</v>
      </c>
      <c r="C2248" t="s">
        <v>1016</v>
      </c>
      <c r="D2248" s="781">
        <v>2</v>
      </c>
      <c r="E2248">
        <v>741020</v>
      </c>
      <c r="F2248" t="s">
        <v>772</v>
      </c>
    </row>
    <row r="2249" spans="1:6" x14ac:dyDescent="0.25">
      <c r="A2249" t="s">
        <v>2601</v>
      </c>
      <c r="B2249" t="s">
        <v>772</v>
      </c>
      <c r="C2249" t="s">
        <v>1016</v>
      </c>
      <c r="D2249" s="781">
        <v>2</v>
      </c>
      <c r="E2249">
        <v>741020</v>
      </c>
      <c r="F2249" t="s">
        <v>772</v>
      </c>
    </row>
    <row r="2250" spans="1:6" x14ac:dyDescent="0.25">
      <c r="A2250" t="s">
        <v>2601</v>
      </c>
      <c r="B2250" t="s">
        <v>772</v>
      </c>
      <c r="C2250" t="s">
        <v>1016</v>
      </c>
      <c r="D2250" s="781">
        <v>-3</v>
      </c>
      <c r="E2250">
        <v>741020</v>
      </c>
      <c r="F2250" t="s">
        <v>772</v>
      </c>
    </row>
    <row r="2251" spans="1:6" x14ac:dyDescent="0.25">
      <c r="A2251" t="s">
        <v>2601</v>
      </c>
      <c r="B2251" t="s">
        <v>772</v>
      </c>
      <c r="C2251" t="s">
        <v>1016</v>
      </c>
      <c r="D2251" s="781">
        <v>2</v>
      </c>
      <c r="E2251">
        <v>741020</v>
      </c>
      <c r="F2251" t="s">
        <v>772</v>
      </c>
    </row>
    <row r="2252" spans="1:6" x14ac:dyDescent="0.25">
      <c r="A2252" t="s">
        <v>2601</v>
      </c>
      <c r="B2252" t="s">
        <v>772</v>
      </c>
      <c r="C2252" t="s">
        <v>1016</v>
      </c>
      <c r="D2252" s="781">
        <v>2</v>
      </c>
      <c r="E2252">
        <v>741020</v>
      </c>
      <c r="F2252" t="s">
        <v>772</v>
      </c>
    </row>
    <row r="2253" spans="1:6" x14ac:dyDescent="0.25">
      <c r="A2253" t="s">
        <v>2601</v>
      </c>
      <c r="B2253" t="s">
        <v>772</v>
      </c>
      <c r="C2253" t="s">
        <v>1016</v>
      </c>
      <c r="D2253" s="781">
        <v>4</v>
      </c>
      <c r="E2253">
        <v>741020</v>
      </c>
      <c r="F2253" t="s">
        <v>772</v>
      </c>
    </row>
    <row r="2254" spans="1:6" x14ac:dyDescent="0.25">
      <c r="A2254" t="s">
        <v>2601</v>
      </c>
      <c r="B2254" t="s">
        <v>772</v>
      </c>
      <c r="C2254" t="s">
        <v>1016</v>
      </c>
      <c r="D2254" s="781">
        <v>2</v>
      </c>
      <c r="E2254">
        <v>741020</v>
      </c>
      <c r="F2254" t="s">
        <v>772</v>
      </c>
    </row>
    <row r="2255" spans="1:6" x14ac:dyDescent="0.25">
      <c r="A2255" t="s">
        <v>2601</v>
      </c>
      <c r="B2255" t="s">
        <v>772</v>
      </c>
      <c r="C2255" t="s">
        <v>1016</v>
      </c>
      <c r="D2255" s="781">
        <v>2</v>
      </c>
      <c r="E2255">
        <v>741020</v>
      </c>
      <c r="F2255" t="s">
        <v>772</v>
      </c>
    </row>
    <row r="2256" spans="1:6" x14ac:dyDescent="0.25">
      <c r="A2256" t="s">
        <v>2601</v>
      </c>
      <c r="B2256" t="s">
        <v>772</v>
      </c>
      <c r="C2256" t="s">
        <v>1016</v>
      </c>
      <c r="D2256" s="781">
        <v>2</v>
      </c>
      <c r="E2256">
        <v>741020</v>
      </c>
      <c r="F2256" t="s">
        <v>772</v>
      </c>
    </row>
    <row r="2257" spans="1:6" x14ac:dyDescent="0.25">
      <c r="A2257" t="s">
        <v>2601</v>
      </c>
      <c r="B2257" t="s">
        <v>772</v>
      </c>
      <c r="C2257" t="s">
        <v>1016</v>
      </c>
      <c r="D2257" s="781">
        <v>2</v>
      </c>
      <c r="E2257">
        <v>741020</v>
      </c>
      <c r="F2257" t="s">
        <v>772</v>
      </c>
    </row>
    <row r="2258" spans="1:6" x14ac:dyDescent="0.25">
      <c r="A2258" t="s">
        <v>2601</v>
      </c>
      <c r="B2258" t="s">
        <v>772</v>
      </c>
      <c r="C2258" t="s">
        <v>1016</v>
      </c>
      <c r="D2258" s="781">
        <v>2</v>
      </c>
      <c r="E2258">
        <v>741020</v>
      </c>
      <c r="F2258" t="s">
        <v>772</v>
      </c>
    </row>
    <row r="2259" spans="1:6" x14ac:dyDescent="0.25">
      <c r="A2259" t="s">
        <v>2601</v>
      </c>
      <c r="B2259" t="s">
        <v>772</v>
      </c>
      <c r="C2259" t="s">
        <v>1016</v>
      </c>
      <c r="D2259" s="781">
        <v>2</v>
      </c>
      <c r="E2259">
        <v>741020</v>
      </c>
      <c r="F2259" t="s">
        <v>772</v>
      </c>
    </row>
    <row r="2260" spans="1:6" x14ac:dyDescent="0.25">
      <c r="A2260" t="s">
        <v>2601</v>
      </c>
      <c r="B2260" t="s">
        <v>772</v>
      </c>
      <c r="C2260" t="s">
        <v>1016</v>
      </c>
      <c r="D2260" s="781">
        <v>2</v>
      </c>
      <c r="E2260">
        <v>741020</v>
      </c>
      <c r="F2260" t="s">
        <v>772</v>
      </c>
    </row>
    <row r="2261" spans="1:6" x14ac:dyDescent="0.25">
      <c r="A2261" t="s">
        <v>2601</v>
      </c>
      <c r="B2261" t="s">
        <v>772</v>
      </c>
      <c r="C2261" t="s">
        <v>1016</v>
      </c>
      <c r="D2261" s="781">
        <v>2</v>
      </c>
      <c r="E2261">
        <v>741020</v>
      </c>
      <c r="F2261" t="s">
        <v>772</v>
      </c>
    </row>
    <row r="2262" spans="1:6" x14ac:dyDescent="0.25">
      <c r="A2262" t="s">
        <v>2601</v>
      </c>
      <c r="B2262" t="s">
        <v>772</v>
      </c>
      <c r="C2262" t="s">
        <v>1016</v>
      </c>
      <c r="D2262" s="781">
        <v>-2</v>
      </c>
      <c r="E2262">
        <v>741020</v>
      </c>
      <c r="F2262" t="s">
        <v>772</v>
      </c>
    </row>
    <row r="2263" spans="1:6" x14ac:dyDescent="0.25">
      <c r="A2263" t="s">
        <v>2601</v>
      </c>
      <c r="B2263" t="s">
        <v>772</v>
      </c>
      <c r="C2263" t="s">
        <v>1016</v>
      </c>
      <c r="D2263" s="781">
        <v>2</v>
      </c>
      <c r="E2263">
        <v>741020</v>
      </c>
      <c r="F2263" t="s">
        <v>772</v>
      </c>
    </row>
    <row r="2264" spans="1:6" x14ac:dyDescent="0.25">
      <c r="A2264" t="s">
        <v>2601</v>
      </c>
      <c r="B2264" t="s">
        <v>772</v>
      </c>
      <c r="C2264" t="s">
        <v>1016</v>
      </c>
      <c r="D2264" s="781">
        <v>-2</v>
      </c>
      <c r="E2264">
        <v>741020</v>
      </c>
      <c r="F2264" t="s">
        <v>772</v>
      </c>
    </row>
    <row r="2265" spans="1:6" x14ac:dyDescent="0.25">
      <c r="A2265" t="s">
        <v>2601</v>
      </c>
      <c r="B2265" t="s">
        <v>772</v>
      </c>
      <c r="C2265" t="s">
        <v>1016</v>
      </c>
      <c r="D2265" s="781">
        <v>-2</v>
      </c>
      <c r="E2265">
        <v>741020</v>
      </c>
      <c r="F2265" t="s">
        <v>772</v>
      </c>
    </row>
    <row r="2266" spans="1:6" x14ac:dyDescent="0.25">
      <c r="A2266" t="s">
        <v>2601</v>
      </c>
      <c r="B2266" t="s">
        <v>772</v>
      </c>
      <c r="C2266" t="s">
        <v>1016</v>
      </c>
      <c r="D2266" s="781">
        <v>2</v>
      </c>
      <c r="E2266">
        <v>741020</v>
      </c>
      <c r="F2266" t="s">
        <v>772</v>
      </c>
    </row>
    <row r="2267" spans="1:6" x14ac:dyDescent="0.25">
      <c r="A2267" t="s">
        <v>2601</v>
      </c>
      <c r="B2267" t="s">
        <v>772</v>
      </c>
      <c r="C2267" t="s">
        <v>1016</v>
      </c>
      <c r="D2267" s="781">
        <v>-2</v>
      </c>
      <c r="E2267">
        <v>741020</v>
      </c>
      <c r="F2267" t="s">
        <v>772</v>
      </c>
    </row>
    <row r="2268" spans="1:6" x14ac:dyDescent="0.25">
      <c r="A2268" t="s">
        <v>2601</v>
      </c>
      <c r="B2268" t="s">
        <v>772</v>
      </c>
      <c r="C2268" t="s">
        <v>1016</v>
      </c>
      <c r="D2268" s="781">
        <v>4</v>
      </c>
      <c r="E2268">
        <v>741020</v>
      </c>
      <c r="F2268" t="s">
        <v>772</v>
      </c>
    </row>
    <row r="2269" spans="1:6" x14ac:dyDescent="0.25">
      <c r="A2269" t="s">
        <v>2601</v>
      </c>
      <c r="B2269" t="s">
        <v>772</v>
      </c>
      <c r="C2269" t="s">
        <v>1016</v>
      </c>
      <c r="D2269" s="781">
        <v>2</v>
      </c>
      <c r="E2269">
        <v>741020</v>
      </c>
      <c r="F2269" t="s">
        <v>772</v>
      </c>
    </row>
    <row r="2270" spans="1:6" x14ac:dyDescent="0.25">
      <c r="A2270" t="s">
        <v>2601</v>
      </c>
      <c r="B2270" t="s">
        <v>772</v>
      </c>
      <c r="C2270" t="s">
        <v>1016</v>
      </c>
      <c r="D2270" s="781">
        <v>2</v>
      </c>
      <c r="E2270">
        <v>741020</v>
      </c>
      <c r="F2270" t="s">
        <v>772</v>
      </c>
    </row>
    <row r="2271" spans="1:6" x14ac:dyDescent="0.25">
      <c r="A2271" t="s">
        <v>2601</v>
      </c>
      <c r="B2271" t="s">
        <v>772</v>
      </c>
      <c r="C2271" t="s">
        <v>1016</v>
      </c>
      <c r="D2271" s="781">
        <v>2</v>
      </c>
      <c r="E2271">
        <v>741020</v>
      </c>
      <c r="F2271" t="s">
        <v>772</v>
      </c>
    </row>
    <row r="2272" spans="1:6" x14ac:dyDescent="0.25">
      <c r="A2272" t="s">
        <v>2601</v>
      </c>
      <c r="B2272" t="s">
        <v>772</v>
      </c>
      <c r="C2272" t="s">
        <v>1016</v>
      </c>
      <c r="D2272" s="781">
        <v>2</v>
      </c>
      <c r="E2272">
        <v>741020</v>
      </c>
      <c r="F2272" t="s">
        <v>772</v>
      </c>
    </row>
    <row r="2273" spans="1:6" x14ac:dyDescent="0.25">
      <c r="A2273" t="s">
        <v>2601</v>
      </c>
      <c r="B2273" t="s">
        <v>772</v>
      </c>
      <c r="C2273" t="s">
        <v>1016</v>
      </c>
      <c r="D2273" s="781">
        <v>2</v>
      </c>
      <c r="E2273">
        <v>741020</v>
      </c>
      <c r="F2273" t="s">
        <v>772</v>
      </c>
    </row>
    <row r="2274" spans="1:6" x14ac:dyDescent="0.25">
      <c r="A2274" t="s">
        <v>2601</v>
      </c>
      <c r="B2274" t="s">
        <v>772</v>
      </c>
      <c r="C2274" t="s">
        <v>1016</v>
      </c>
      <c r="D2274" s="781">
        <v>2</v>
      </c>
      <c r="E2274">
        <v>741020</v>
      </c>
      <c r="F2274" t="s">
        <v>772</v>
      </c>
    </row>
    <row r="2275" spans="1:6" x14ac:dyDescent="0.25">
      <c r="A2275" t="s">
        <v>2601</v>
      </c>
      <c r="B2275" t="s">
        <v>772</v>
      </c>
      <c r="C2275" t="s">
        <v>1016</v>
      </c>
      <c r="D2275" s="781">
        <v>2</v>
      </c>
      <c r="E2275">
        <v>741020</v>
      </c>
      <c r="F2275" t="s">
        <v>772</v>
      </c>
    </row>
    <row r="2276" spans="1:6" x14ac:dyDescent="0.25">
      <c r="A2276" t="s">
        <v>2601</v>
      </c>
      <c r="B2276" t="s">
        <v>772</v>
      </c>
      <c r="C2276" t="s">
        <v>1016</v>
      </c>
      <c r="D2276" s="781">
        <v>2</v>
      </c>
      <c r="E2276">
        <v>741020</v>
      </c>
      <c r="F2276" t="s">
        <v>772</v>
      </c>
    </row>
    <row r="2277" spans="1:6" x14ac:dyDescent="0.25">
      <c r="A2277" t="s">
        <v>2601</v>
      </c>
      <c r="B2277" t="s">
        <v>772</v>
      </c>
      <c r="C2277" t="s">
        <v>1016</v>
      </c>
      <c r="D2277" s="781">
        <v>2</v>
      </c>
      <c r="E2277">
        <v>741020</v>
      </c>
      <c r="F2277" t="s">
        <v>772</v>
      </c>
    </row>
    <row r="2278" spans="1:6" x14ac:dyDescent="0.25">
      <c r="A2278" t="s">
        <v>2601</v>
      </c>
      <c r="B2278" t="s">
        <v>772</v>
      </c>
      <c r="C2278" t="s">
        <v>1016</v>
      </c>
      <c r="D2278" s="781">
        <v>1</v>
      </c>
      <c r="E2278">
        <v>741020</v>
      </c>
      <c r="F2278" t="s">
        <v>772</v>
      </c>
    </row>
    <row r="2279" spans="1:6" x14ac:dyDescent="0.25">
      <c r="A2279" t="s">
        <v>2601</v>
      </c>
      <c r="B2279" t="s">
        <v>772</v>
      </c>
      <c r="C2279" t="s">
        <v>1016</v>
      </c>
      <c r="D2279" s="781">
        <v>3</v>
      </c>
      <c r="E2279">
        <v>741020</v>
      </c>
      <c r="F2279" t="s">
        <v>772</v>
      </c>
    </row>
    <row r="2280" spans="1:6" x14ac:dyDescent="0.25">
      <c r="A2280" t="s">
        <v>2601</v>
      </c>
      <c r="B2280" t="s">
        <v>772</v>
      </c>
      <c r="C2280" t="s">
        <v>1016</v>
      </c>
      <c r="D2280" s="781">
        <v>3</v>
      </c>
      <c r="E2280">
        <v>741020</v>
      </c>
      <c r="F2280" t="s">
        <v>772</v>
      </c>
    </row>
    <row r="2281" spans="1:6" x14ac:dyDescent="0.25">
      <c r="A2281" t="s">
        <v>2601</v>
      </c>
      <c r="B2281" t="s">
        <v>772</v>
      </c>
      <c r="C2281" t="s">
        <v>1016</v>
      </c>
      <c r="D2281" s="781">
        <v>2</v>
      </c>
      <c r="E2281">
        <v>741020</v>
      </c>
      <c r="F2281" t="s">
        <v>772</v>
      </c>
    </row>
    <row r="2282" spans="1:6" x14ac:dyDescent="0.25">
      <c r="A2282" t="s">
        <v>2601</v>
      </c>
      <c r="B2282" t="s">
        <v>772</v>
      </c>
      <c r="C2282" t="s">
        <v>1016</v>
      </c>
      <c r="D2282" s="781">
        <v>1</v>
      </c>
      <c r="E2282">
        <v>741020</v>
      </c>
      <c r="F2282" t="s">
        <v>772</v>
      </c>
    </row>
    <row r="2283" spans="1:6" x14ac:dyDescent="0.25">
      <c r="A2283" t="s">
        <v>2601</v>
      </c>
      <c r="B2283" t="s">
        <v>772</v>
      </c>
      <c r="C2283" t="s">
        <v>1016</v>
      </c>
      <c r="D2283" s="781">
        <v>2</v>
      </c>
      <c r="E2283">
        <v>741020</v>
      </c>
      <c r="F2283" t="s">
        <v>772</v>
      </c>
    </row>
    <row r="2284" spans="1:6" x14ac:dyDescent="0.25">
      <c r="A2284" t="s">
        <v>2601</v>
      </c>
      <c r="B2284" t="s">
        <v>772</v>
      </c>
      <c r="C2284" t="s">
        <v>1016</v>
      </c>
      <c r="D2284" s="781">
        <v>2</v>
      </c>
      <c r="E2284">
        <v>741020</v>
      </c>
      <c r="F2284" t="s">
        <v>772</v>
      </c>
    </row>
    <row r="2285" spans="1:6" x14ac:dyDescent="0.25">
      <c r="A2285" t="s">
        <v>2601</v>
      </c>
      <c r="B2285" t="s">
        <v>772</v>
      </c>
      <c r="C2285" t="s">
        <v>1016</v>
      </c>
      <c r="D2285" s="781">
        <v>2</v>
      </c>
      <c r="E2285">
        <v>741020</v>
      </c>
      <c r="F2285" t="s">
        <v>772</v>
      </c>
    </row>
    <row r="2286" spans="1:6" x14ac:dyDescent="0.25">
      <c r="A2286" t="s">
        <v>2601</v>
      </c>
      <c r="B2286" t="s">
        <v>772</v>
      </c>
      <c r="C2286" t="s">
        <v>1016</v>
      </c>
      <c r="D2286" s="781">
        <v>2</v>
      </c>
      <c r="E2286">
        <v>741020</v>
      </c>
      <c r="F2286" t="s">
        <v>772</v>
      </c>
    </row>
    <row r="2287" spans="1:6" x14ac:dyDescent="0.25">
      <c r="A2287" t="s">
        <v>2601</v>
      </c>
      <c r="B2287" t="s">
        <v>772</v>
      </c>
      <c r="C2287" t="s">
        <v>1016</v>
      </c>
      <c r="D2287" s="781">
        <v>1</v>
      </c>
      <c r="E2287">
        <v>741020</v>
      </c>
      <c r="F2287" t="s">
        <v>772</v>
      </c>
    </row>
    <row r="2288" spans="1:6" x14ac:dyDescent="0.25">
      <c r="A2288" t="s">
        <v>2601</v>
      </c>
      <c r="B2288" t="s">
        <v>772</v>
      </c>
      <c r="C2288" t="s">
        <v>1016</v>
      </c>
      <c r="D2288" s="781">
        <v>1</v>
      </c>
      <c r="E2288">
        <v>741020</v>
      </c>
      <c r="F2288" t="s">
        <v>772</v>
      </c>
    </row>
    <row r="2289" spans="1:6" x14ac:dyDescent="0.25">
      <c r="A2289" t="s">
        <v>2601</v>
      </c>
      <c r="B2289" t="s">
        <v>772</v>
      </c>
      <c r="C2289" t="s">
        <v>1016</v>
      </c>
      <c r="D2289" s="781">
        <v>-1</v>
      </c>
      <c r="E2289">
        <v>741020</v>
      </c>
      <c r="F2289" t="s">
        <v>772</v>
      </c>
    </row>
    <row r="2290" spans="1:6" x14ac:dyDescent="0.25">
      <c r="A2290" t="s">
        <v>2601</v>
      </c>
      <c r="B2290" t="s">
        <v>772</v>
      </c>
      <c r="C2290" t="s">
        <v>1016</v>
      </c>
      <c r="D2290" s="781">
        <v>2</v>
      </c>
      <c r="E2290">
        <v>741020</v>
      </c>
      <c r="F2290" t="s">
        <v>772</v>
      </c>
    </row>
    <row r="2291" spans="1:6" x14ac:dyDescent="0.25">
      <c r="A2291" t="s">
        <v>2601</v>
      </c>
      <c r="B2291" t="s">
        <v>772</v>
      </c>
      <c r="C2291" t="s">
        <v>1016</v>
      </c>
      <c r="D2291" s="781">
        <v>1</v>
      </c>
      <c r="E2291">
        <v>741020</v>
      </c>
      <c r="F2291" t="s">
        <v>772</v>
      </c>
    </row>
    <row r="2292" spans="1:6" x14ac:dyDescent="0.25">
      <c r="A2292" t="s">
        <v>2601</v>
      </c>
      <c r="B2292" t="s">
        <v>772</v>
      </c>
      <c r="C2292" t="s">
        <v>1016</v>
      </c>
      <c r="D2292" s="781">
        <v>4</v>
      </c>
      <c r="E2292">
        <v>741020</v>
      </c>
      <c r="F2292" t="s">
        <v>772</v>
      </c>
    </row>
    <row r="2293" spans="1:6" x14ac:dyDescent="0.25">
      <c r="A2293" t="s">
        <v>2601</v>
      </c>
      <c r="B2293" t="s">
        <v>772</v>
      </c>
      <c r="C2293" t="s">
        <v>1016</v>
      </c>
      <c r="D2293" s="781">
        <v>3</v>
      </c>
      <c r="E2293">
        <v>741020</v>
      </c>
      <c r="F2293" t="s">
        <v>772</v>
      </c>
    </row>
    <row r="2294" spans="1:6" x14ac:dyDescent="0.25">
      <c r="A2294" t="s">
        <v>2601</v>
      </c>
      <c r="B2294" t="s">
        <v>772</v>
      </c>
      <c r="C2294" t="s">
        <v>1016</v>
      </c>
      <c r="D2294" s="781">
        <v>4</v>
      </c>
      <c r="E2294">
        <v>741020</v>
      </c>
      <c r="F2294" t="s">
        <v>772</v>
      </c>
    </row>
    <row r="2295" spans="1:6" x14ac:dyDescent="0.25">
      <c r="A2295" t="s">
        <v>2601</v>
      </c>
      <c r="B2295" t="s">
        <v>772</v>
      </c>
      <c r="C2295" t="s">
        <v>1016</v>
      </c>
      <c r="D2295" s="781">
        <v>2</v>
      </c>
      <c r="E2295">
        <v>741020</v>
      </c>
      <c r="F2295" t="s">
        <v>772</v>
      </c>
    </row>
    <row r="2296" spans="1:6" x14ac:dyDescent="0.25">
      <c r="A2296" t="s">
        <v>2601</v>
      </c>
      <c r="B2296" t="s">
        <v>772</v>
      </c>
      <c r="C2296" t="s">
        <v>1016</v>
      </c>
      <c r="D2296" s="781">
        <v>1</v>
      </c>
      <c r="E2296">
        <v>741020</v>
      </c>
      <c r="F2296" t="s">
        <v>772</v>
      </c>
    </row>
    <row r="2297" spans="1:6" x14ac:dyDescent="0.25">
      <c r="A2297" t="s">
        <v>2601</v>
      </c>
      <c r="B2297" t="s">
        <v>772</v>
      </c>
      <c r="C2297" t="s">
        <v>1016</v>
      </c>
      <c r="D2297" s="781">
        <v>1</v>
      </c>
      <c r="E2297">
        <v>741020</v>
      </c>
      <c r="F2297" t="s">
        <v>772</v>
      </c>
    </row>
    <row r="2298" spans="1:6" x14ac:dyDescent="0.25">
      <c r="A2298" t="s">
        <v>2601</v>
      </c>
      <c r="B2298" t="s">
        <v>772</v>
      </c>
      <c r="C2298" t="s">
        <v>1016</v>
      </c>
      <c r="D2298" s="781">
        <v>2</v>
      </c>
      <c r="E2298">
        <v>741020</v>
      </c>
      <c r="F2298" t="s">
        <v>772</v>
      </c>
    </row>
    <row r="2299" spans="1:6" x14ac:dyDescent="0.25">
      <c r="A2299" t="s">
        <v>2601</v>
      </c>
      <c r="B2299" t="s">
        <v>772</v>
      </c>
      <c r="C2299" t="s">
        <v>1016</v>
      </c>
      <c r="D2299" s="781">
        <v>2</v>
      </c>
      <c r="E2299">
        <v>741020</v>
      </c>
      <c r="F2299" t="s">
        <v>772</v>
      </c>
    </row>
    <row r="2300" spans="1:6" x14ac:dyDescent="0.25">
      <c r="A2300" t="s">
        <v>2601</v>
      </c>
      <c r="B2300" t="s">
        <v>772</v>
      </c>
      <c r="C2300" t="s">
        <v>1016</v>
      </c>
      <c r="D2300" s="781">
        <v>2</v>
      </c>
      <c r="E2300">
        <v>741020</v>
      </c>
      <c r="F2300" t="s">
        <v>772</v>
      </c>
    </row>
    <row r="2301" spans="1:6" x14ac:dyDescent="0.25">
      <c r="A2301" t="s">
        <v>2601</v>
      </c>
      <c r="B2301" t="s">
        <v>772</v>
      </c>
      <c r="C2301" t="s">
        <v>1016</v>
      </c>
      <c r="D2301" s="781">
        <v>-2</v>
      </c>
      <c r="E2301">
        <v>741020</v>
      </c>
      <c r="F2301" t="s">
        <v>772</v>
      </c>
    </row>
    <row r="2302" spans="1:6" x14ac:dyDescent="0.25">
      <c r="A2302" t="s">
        <v>2601</v>
      </c>
      <c r="B2302" t="s">
        <v>772</v>
      </c>
      <c r="C2302" t="s">
        <v>1016</v>
      </c>
      <c r="D2302" s="781">
        <v>2</v>
      </c>
      <c r="E2302">
        <v>741020</v>
      </c>
      <c r="F2302" t="s">
        <v>772</v>
      </c>
    </row>
    <row r="2303" spans="1:6" x14ac:dyDescent="0.25">
      <c r="A2303" t="s">
        <v>2543</v>
      </c>
      <c r="B2303" t="s">
        <v>772</v>
      </c>
      <c r="C2303" t="s">
        <v>1016</v>
      </c>
      <c r="D2303" s="781">
        <v>1</v>
      </c>
      <c r="E2303">
        <v>741020</v>
      </c>
      <c r="F2303" t="s">
        <v>772</v>
      </c>
    </row>
    <row r="2304" spans="1:6" x14ac:dyDescent="0.25">
      <c r="A2304" t="s">
        <v>2543</v>
      </c>
      <c r="B2304" t="s">
        <v>772</v>
      </c>
      <c r="C2304" t="s">
        <v>1016</v>
      </c>
      <c r="D2304" s="781">
        <v>2</v>
      </c>
      <c r="E2304">
        <v>741020</v>
      </c>
      <c r="F2304" t="s">
        <v>772</v>
      </c>
    </row>
    <row r="2305" spans="1:6" x14ac:dyDescent="0.25">
      <c r="A2305" t="s">
        <v>2543</v>
      </c>
      <c r="B2305" t="s">
        <v>772</v>
      </c>
      <c r="C2305" t="s">
        <v>1016</v>
      </c>
      <c r="D2305" s="781">
        <v>2</v>
      </c>
      <c r="E2305">
        <v>741020</v>
      </c>
      <c r="F2305" t="s">
        <v>772</v>
      </c>
    </row>
    <row r="2306" spans="1:6" x14ac:dyDescent="0.25">
      <c r="A2306" t="s">
        <v>2543</v>
      </c>
      <c r="B2306" t="s">
        <v>772</v>
      </c>
      <c r="C2306" t="s">
        <v>1016</v>
      </c>
      <c r="D2306" s="781">
        <v>2</v>
      </c>
      <c r="E2306">
        <v>741020</v>
      </c>
      <c r="F2306" t="s">
        <v>772</v>
      </c>
    </row>
    <row r="2307" spans="1:6" x14ac:dyDescent="0.25">
      <c r="A2307" t="s">
        <v>2665</v>
      </c>
      <c r="B2307" t="s">
        <v>772</v>
      </c>
      <c r="C2307" t="s">
        <v>1016</v>
      </c>
      <c r="D2307" s="736">
        <v>1</v>
      </c>
      <c r="E2307">
        <v>741020</v>
      </c>
      <c r="F2307" t="s">
        <v>772</v>
      </c>
    </row>
    <row r="2308" spans="1:6" x14ac:dyDescent="0.25">
      <c r="A2308" t="s">
        <v>788</v>
      </c>
      <c r="B2308" t="s">
        <v>772</v>
      </c>
      <c r="C2308" t="s">
        <v>1016</v>
      </c>
      <c r="D2308" s="736">
        <v>2</v>
      </c>
      <c r="E2308">
        <v>741020</v>
      </c>
      <c r="F2308" t="s">
        <v>772</v>
      </c>
    </row>
    <row r="2309" spans="1:6" x14ac:dyDescent="0.25">
      <c r="A2309" t="s">
        <v>788</v>
      </c>
      <c r="B2309" t="s">
        <v>772</v>
      </c>
      <c r="C2309" t="s">
        <v>1016</v>
      </c>
      <c r="D2309" s="736">
        <v>2</v>
      </c>
      <c r="E2309">
        <v>741020</v>
      </c>
      <c r="F2309" t="s">
        <v>772</v>
      </c>
    </row>
    <row r="2310" spans="1:6" x14ac:dyDescent="0.25">
      <c r="A2310" t="s">
        <v>788</v>
      </c>
      <c r="B2310" t="s">
        <v>772</v>
      </c>
      <c r="C2310" t="s">
        <v>1016</v>
      </c>
      <c r="D2310" s="736">
        <v>1</v>
      </c>
      <c r="E2310">
        <v>741020</v>
      </c>
      <c r="F2310" t="s">
        <v>772</v>
      </c>
    </row>
    <row r="2311" spans="1:6" x14ac:dyDescent="0.25">
      <c r="A2311" t="s">
        <v>788</v>
      </c>
      <c r="B2311" t="s">
        <v>772</v>
      </c>
      <c r="C2311" t="s">
        <v>1016</v>
      </c>
      <c r="D2311" s="736">
        <v>1</v>
      </c>
      <c r="E2311">
        <v>741020</v>
      </c>
      <c r="F2311" t="s">
        <v>772</v>
      </c>
    </row>
    <row r="2312" spans="1:6" x14ac:dyDescent="0.25">
      <c r="A2312" t="s">
        <v>788</v>
      </c>
      <c r="B2312" t="s">
        <v>772</v>
      </c>
      <c r="C2312" t="s">
        <v>1016</v>
      </c>
      <c r="D2312" s="736">
        <v>2</v>
      </c>
      <c r="E2312">
        <v>741020</v>
      </c>
      <c r="F2312" t="s">
        <v>772</v>
      </c>
    </row>
    <row r="2313" spans="1:6" x14ac:dyDescent="0.25">
      <c r="A2313" t="s">
        <v>788</v>
      </c>
      <c r="B2313" t="s">
        <v>772</v>
      </c>
      <c r="C2313" t="s">
        <v>1016</v>
      </c>
      <c r="D2313" s="736">
        <v>3</v>
      </c>
      <c r="E2313">
        <v>741020</v>
      </c>
      <c r="F2313" t="s">
        <v>772</v>
      </c>
    </row>
    <row r="2314" spans="1:6" x14ac:dyDescent="0.25">
      <c r="A2314" t="s">
        <v>788</v>
      </c>
      <c r="B2314" t="s">
        <v>772</v>
      </c>
      <c r="C2314" t="s">
        <v>1016</v>
      </c>
      <c r="D2314" s="736">
        <v>3</v>
      </c>
      <c r="E2314">
        <v>741020</v>
      </c>
      <c r="F2314" t="s">
        <v>772</v>
      </c>
    </row>
    <row r="2315" spans="1:6" x14ac:dyDescent="0.25">
      <c r="A2315" t="s">
        <v>788</v>
      </c>
      <c r="B2315" t="s">
        <v>772</v>
      </c>
      <c r="C2315" t="s">
        <v>1016</v>
      </c>
      <c r="D2315" s="736">
        <v>4</v>
      </c>
      <c r="E2315">
        <v>741020</v>
      </c>
      <c r="F2315" t="s">
        <v>772</v>
      </c>
    </row>
    <row r="2316" spans="1:6" x14ac:dyDescent="0.25">
      <c r="A2316" t="s">
        <v>788</v>
      </c>
      <c r="B2316" t="s">
        <v>772</v>
      </c>
      <c r="C2316" t="s">
        <v>1016</v>
      </c>
      <c r="D2316" s="736">
        <v>2</v>
      </c>
      <c r="E2316">
        <v>741020</v>
      </c>
      <c r="F2316" t="s">
        <v>772</v>
      </c>
    </row>
    <row r="2317" spans="1:6" x14ac:dyDescent="0.25">
      <c r="A2317" t="s">
        <v>788</v>
      </c>
      <c r="B2317" t="s">
        <v>772</v>
      </c>
      <c r="C2317" t="s">
        <v>1016</v>
      </c>
      <c r="D2317" s="736">
        <v>2</v>
      </c>
      <c r="E2317">
        <v>741020</v>
      </c>
      <c r="F2317" t="s">
        <v>772</v>
      </c>
    </row>
    <row r="2318" spans="1:6" x14ac:dyDescent="0.25">
      <c r="A2318" t="s">
        <v>788</v>
      </c>
      <c r="B2318" t="s">
        <v>772</v>
      </c>
      <c r="C2318" t="s">
        <v>1016</v>
      </c>
      <c r="D2318" s="736">
        <v>1</v>
      </c>
      <c r="E2318">
        <v>741020</v>
      </c>
      <c r="F2318" t="s">
        <v>772</v>
      </c>
    </row>
    <row r="2319" spans="1:6" x14ac:dyDescent="0.25">
      <c r="A2319" t="s">
        <v>788</v>
      </c>
      <c r="B2319" t="s">
        <v>772</v>
      </c>
      <c r="C2319" t="s">
        <v>1016</v>
      </c>
      <c r="D2319" s="736">
        <v>2</v>
      </c>
      <c r="E2319">
        <v>741020</v>
      </c>
      <c r="F2319" t="s">
        <v>772</v>
      </c>
    </row>
    <row r="2320" spans="1:6" x14ac:dyDescent="0.25">
      <c r="A2320" t="s">
        <v>788</v>
      </c>
      <c r="B2320" t="s">
        <v>772</v>
      </c>
      <c r="C2320" t="s">
        <v>1016</v>
      </c>
      <c r="D2320" s="736">
        <v>2</v>
      </c>
      <c r="E2320">
        <v>741020</v>
      </c>
      <c r="F2320" t="s">
        <v>772</v>
      </c>
    </row>
    <row r="2321" spans="1:6" x14ac:dyDescent="0.25">
      <c r="A2321" t="s">
        <v>788</v>
      </c>
      <c r="B2321" t="s">
        <v>772</v>
      </c>
      <c r="C2321" t="s">
        <v>1016</v>
      </c>
      <c r="D2321" s="736">
        <v>2</v>
      </c>
      <c r="E2321">
        <v>741020</v>
      </c>
      <c r="F2321" t="s">
        <v>772</v>
      </c>
    </row>
    <row r="2322" spans="1:6" x14ac:dyDescent="0.25">
      <c r="A2322" t="s">
        <v>788</v>
      </c>
      <c r="B2322" t="s">
        <v>772</v>
      </c>
      <c r="C2322" t="s">
        <v>1016</v>
      </c>
      <c r="D2322" s="736">
        <v>2</v>
      </c>
      <c r="E2322">
        <v>741020</v>
      </c>
      <c r="F2322" t="s">
        <v>772</v>
      </c>
    </row>
    <row r="2323" spans="1:6" x14ac:dyDescent="0.25">
      <c r="A2323" t="s">
        <v>788</v>
      </c>
      <c r="B2323" t="s">
        <v>772</v>
      </c>
      <c r="C2323" t="s">
        <v>1016</v>
      </c>
      <c r="D2323" s="736">
        <v>2</v>
      </c>
      <c r="E2323">
        <v>741020</v>
      </c>
      <c r="F2323" t="s">
        <v>772</v>
      </c>
    </row>
    <row r="2324" spans="1:6" x14ac:dyDescent="0.25">
      <c r="A2324" t="s">
        <v>788</v>
      </c>
      <c r="B2324" t="s">
        <v>772</v>
      </c>
      <c r="C2324" t="s">
        <v>1016</v>
      </c>
      <c r="D2324" s="736">
        <v>2</v>
      </c>
      <c r="E2324">
        <v>741020</v>
      </c>
      <c r="F2324" t="s">
        <v>772</v>
      </c>
    </row>
    <row r="2325" spans="1:6" x14ac:dyDescent="0.25">
      <c r="A2325" t="s">
        <v>788</v>
      </c>
      <c r="B2325" t="s">
        <v>772</v>
      </c>
      <c r="C2325" t="s">
        <v>1016</v>
      </c>
      <c r="D2325" s="736">
        <v>2</v>
      </c>
      <c r="E2325">
        <v>741020</v>
      </c>
      <c r="F2325" t="s">
        <v>772</v>
      </c>
    </row>
    <row r="2326" spans="1:6" x14ac:dyDescent="0.25">
      <c r="A2326" t="s">
        <v>788</v>
      </c>
      <c r="B2326" t="s">
        <v>772</v>
      </c>
      <c r="C2326" t="s">
        <v>1016</v>
      </c>
      <c r="D2326" s="736">
        <v>2</v>
      </c>
      <c r="E2326">
        <v>741020</v>
      </c>
      <c r="F2326" t="s">
        <v>772</v>
      </c>
    </row>
    <row r="2327" spans="1:6" x14ac:dyDescent="0.25">
      <c r="A2327" t="s">
        <v>788</v>
      </c>
      <c r="B2327" t="s">
        <v>772</v>
      </c>
      <c r="C2327" t="s">
        <v>1016</v>
      </c>
      <c r="D2327" s="736">
        <v>2</v>
      </c>
      <c r="E2327">
        <v>741020</v>
      </c>
      <c r="F2327" t="s">
        <v>772</v>
      </c>
    </row>
    <row r="2328" spans="1:6" x14ac:dyDescent="0.25">
      <c r="A2328" t="s">
        <v>788</v>
      </c>
      <c r="B2328" t="s">
        <v>772</v>
      </c>
      <c r="C2328" t="s">
        <v>1016</v>
      </c>
      <c r="D2328" s="736">
        <v>2</v>
      </c>
      <c r="E2328">
        <v>741020</v>
      </c>
      <c r="F2328" t="s">
        <v>772</v>
      </c>
    </row>
    <row r="2329" spans="1:6" x14ac:dyDescent="0.25">
      <c r="A2329" t="s">
        <v>788</v>
      </c>
      <c r="B2329" t="s">
        <v>772</v>
      </c>
      <c r="C2329" t="s">
        <v>1016</v>
      </c>
      <c r="D2329" s="736">
        <v>2</v>
      </c>
      <c r="E2329">
        <v>741020</v>
      </c>
      <c r="F2329" t="s">
        <v>772</v>
      </c>
    </row>
    <row r="2330" spans="1:6" x14ac:dyDescent="0.25">
      <c r="A2330" t="s">
        <v>788</v>
      </c>
      <c r="B2330" t="s">
        <v>772</v>
      </c>
      <c r="C2330" t="s">
        <v>1016</v>
      </c>
      <c r="D2330" s="736">
        <v>2</v>
      </c>
      <c r="E2330">
        <v>741020</v>
      </c>
      <c r="F2330" t="s">
        <v>772</v>
      </c>
    </row>
    <row r="2331" spans="1:6" x14ac:dyDescent="0.25">
      <c r="A2331" t="s">
        <v>788</v>
      </c>
      <c r="B2331" t="s">
        <v>772</v>
      </c>
      <c r="C2331" t="s">
        <v>1016</v>
      </c>
      <c r="D2331" s="736">
        <v>3</v>
      </c>
      <c r="E2331">
        <v>741020</v>
      </c>
      <c r="F2331" t="s">
        <v>772</v>
      </c>
    </row>
    <row r="2332" spans="1:6" x14ac:dyDescent="0.25">
      <c r="A2332" t="s">
        <v>788</v>
      </c>
      <c r="B2332" t="s">
        <v>772</v>
      </c>
      <c r="C2332" t="s">
        <v>1016</v>
      </c>
      <c r="D2332" s="736">
        <v>4</v>
      </c>
      <c r="E2332">
        <v>741020</v>
      </c>
      <c r="F2332" t="s">
        <v>772</v>
      </c>
    </row>
    <row r="2333" spans="1:6" x14ac:dyDescent="0.25">
      <c r="A2333" t="s">
        <v>788</v>
      </c>
      <c r="B2333" t="s">
        <v>772</v>
      </c>
      <c r="C2333" t="s">
        <v>1016</v>
      </c>
      <c r="D2333" s="736">
        <v>3</v>
      </c>
      <c r="E2333">
        <v>741020</v>
      </c>
      <c r="F2333" t="s">
        <v>772</v>
      </c>
    </row>
    <row r="2334" spans="1:6" x14ac:dyDescent="0.25">
      <c r="A2334" t="s">
        <v>788</v>
      </c>
      <c r="B2334" t="s">
        <v>772</v>
      </c>
      <c r="C2334" t="s">
        <v>1016</v>
      </c>
      <c r="D2334" s="736">
        <v>2</v>
      </c>
      <c r="E2334">
        <v>741020</v>
      </c>
      <c r="F2334" t="s">
        <v>772</v>
      </c>
    </row>
    <row r="2335" spans="1:6" x14ac:dyDescent="0.25">
      <c r="A2335" t="s">
        <v>788</v>
      </c>
      <c r="B2335" t="s">
        <v>772</v>
      </c>
      <c r="C2335" t="s">
        <v>1016</v>
      </c>
      <c r="D2335" s="736">
        <v>1</v>
      </c>
      <c r="E2335">
        <v>741020</v>
      </c>
      <c r="F2335" t="s">
        <v>772</v>
      </c>
    </row>
    <row r="2336" spans="1:6" x14ac:dyDescent="0.25">
      <c r="A2336" t="s">
        <v>788</v>
      </c>
      <c r="B2336" t="s">
        <v>772</v>
      </c>
      <c r="C2336" t="s">
        <v>1016</v>
      </c>
      <c r="D2336" s="736">
        <v>2</v>
      </c>
      <c r="E2336">
        <v>741020</v>
      </c>
      <c r="F2336" t="s">
        <v>772</v>
      </c>
    </row>
    <row r="2337" spans="1:6" x14ac:dyDescent="0.25">
      <c r="A2337" t="s">
        <v>788</v>
      </c>
      <c r="B2337" t="s">
        <v>772</v>
      </c>
      <c r="C2337" t="s">
        <v>1016</v>
      </c>
      <c r="D2337" s="736">
        <v>1</v>
      </c>
      <c r="E2337">
        <v>741020</v>
      </c>
      <c r="F2337" t="s">
        <v>772</v>
      </c>
    </row>
    <row r="2338" spans="1:6" x14ac:dyDescent="0.25">
      <c r="A2338" t="s">
        <v>788</v>
      </c>
      <c r="B2338" t="s">
        <v>772</v>
      </c>
      <c r="C2338" t="s">
        <v>1016</v>
      </c>
      <c r="D2338" s="736">
        <v>1</v>
      </c>
      <c r="E2338">
        <v>741020</v>
      </c>
      <c r="F2338" t="s">
        <v>772</v>
      </c>
    </row>
    <row r="2339" spans="1:6" x14ac:dyDescent="0.25">
      <c r="A2339" t="s">
        <v>788</v>
      </c>
      <c r="B2339" t="s">
        <v>772</v>
      </c>
      <c r="C2339" t="s">
        <v>1016</v>
      </c>
      <c r="D2339" s="736">
        <v>2</v>
      </c>
      <c r="E2339">
        <v>741020</v>
      </c>
      <c r="F2339" t="s">
        <v>772</v>
      </c>
    </row>
    <row r="2340" spans="1:6" x14ac:dyDescent="0.25">
      <c r="A2340" t="s">
        <v>788</v>
      </c>
      <c r="B2340" t="s">
        <v>772</v>
      </c>
      <c r="C2340" t="s">
        <v>1016</v>
      </c>
      <c r="D2340" s="736">
        <v>2</v>
      </c>
      <c r="E2340">
        <v>741020</v>
      </c>
      <c r="F2340" t="s">
        <v>772</v>
      </c>
    </row>
    <row r="2341" spans="1:6" x14ac:dyDescent="0.25">
      <c r="A2341" t="s">
        <v>788</v>
      </c>
      <c r="B2341" t="s">
        <v>772</v>
      </c>
      <c r="C2341" t="s">
        <v>1016</v>
      </c>
      <c r="D2341" s="736">
        <v>2</v>
      </c>
      <c r="E2341">
        <v>741020</v>
      </c>
      <c r="F2341" t="s">
        <v>772</v>
      </c>
    </row>
    <row r="2342" spans="1:6" x14ac:dyDescent="0.25">
      <c r="A2342" t="s">
        <v>788</v>
      </c>
      <c r="B2342" t="s">
        <v>772</v>
      </c>
      <c r="C2342" t="s">
        <v>1016</v>
      </c>
      <c r="D2342" s="736">
        <v>1</v>
      </c>
      <c r="E2342">
        <v>741020</v>
      </c>
      <c r="F2342" t="s">
        <v>772</v>
      </c>
    </row>
    <row r="2343" spans="1:6" x14ac:dyDescent="0.25">
      <c r="A2343" t="s">
        <v>788</v>
      </c>
      <c r="B2343" t="s">
        <v>772</v>
      </c>
      <c r="C2343" t="s">
        <v>1016</v>
      </c>
      <c r="D2343" s="736">
        <v>2</v>
      </c>
      <c r="E2343">
        <v>741020</v>
      </c>
      <c r="F2343" t="s">
        <v>772</v>
      </c>
    </row>
    <row r="2344" spans="1:6" x14ac:dyDescent="0.25">
      <c r="A2344" t="s">
        <v>788</v>
      </c>
      <c r="B2344" t="s">
        <v>772</v>
      </c>
      <c r="C2344" t="s">
        <v>1016</v>
      </c>
      <c r="D2344" s="736">
        <v>2</v>
      </c>
      <c r="E2344">
        <v>741020</v>
      </c>
      <c r="F2344" t="s">
        <v>772</v>
      </c>
    </row>
    <row r="2345" spans="1:6" x14ac:dyDescent="0.25">
      <c r="A2345" t="s">
        <v>788</v>
      </c>
      <c r="B2345" t="s">
        <v>772</v>
      </c>
      <c r="C2345" t="s">
        <v>1016</v>
      </c>
      <c r="D2345" s="736">
        <v>2</v>
      </c>
      <c r="E2345">
        <v>741020</v>
      </c>
      <c r="F2345" t="s">
        <v>772</v>
      </c>
    </row>
    <row r="2346" spans="1:6" x14ac:dyDescent="0.25">
      <c r="A2346" t="s">
        <v>788</v>
      </c>
      <c r="B2346" t="s">
        <v>772</v>
      </c>
      <c r="C2346" t="s">
        <v>1016</v>
      </c>
      <c r="D2346" s="736">
        <v>2</v>
      </c>
      <c r="E2346">
        <v>741020</v>
      </c>
      <c r="F2346" t="s">
        <v>772</v>
      </c>
    </row>
    <row r="2347" spans="1:6" x14ac:dyDescent="0.25">
      <c r="A2347" t="s">
        <v>788</v>
      </c>
      <c r="B2347" t="s">
        <v>772</v>
      </c>
      <c r="C2347" t="s">
        <v>1016</v>
      </c>
      <c r="D2347" s="736">
        <v>2</v>
      </c>
      <c r="E2347">
        <v>741020</v>
      </c>
      <c r="F2347" t="s">
        <v>772</v>
      </c>
    </row>
    <row r="2348" spans="1:6" x14ac:dyDescent="0.25">
      <c r="A2348" t="s">
        <v>788</v>
      </c>
      <c r="B2348" t="s">
        <v>772</v>
      </c>
      <c r="C2348" t="s">
        <v>1016</v>
      </c>
      <c r="D2348" s="736">
        <v>2</v>
      </c>
      <c r="E2348">
        <v>741020</v>
      </c>
      <c r="F2348" t="s">
        <v>772</v>
      </c>
    </row>
    <row r="2349" spans="1:6" x14ac:dyDescent="0.25">
      <c r="A2349" t="s">
        <v>788</v>
      </c>
      <c r="B2349" t="s">
        <v>772</v>
      </c>
      <c r="C2349" t="s">
        <v>1016</v>
      </c>
      <c r="D2349" s="736">
        <v>1</v>
      </c>
      <c r="E2349">
        <v>741020</v>
      </c>
      <c r="F2349" t="s">
        <v>772</v>
      </c>
    </row>
    <row r="2350" spans="1:6" x14ac:dyDescent="0.25">
      <c r="A2350" t="s">
        <v>788</v>
      </c>
      <c r="B2350" t="s">
        <v>772</v>
      </c>
      <c r="C2350" t="s">
        <v>1016</v>
      </c>
      <c r="D2350" s="736">
        <v>2</v>
      </c>
      <c r="E2350">
        <v>741020</v>
      </c>
      <c r="F2350" t="s">
        <v>772</v>
      </c>
    </row>
    <row r="2351" spans="1:6" x14ac:dyDescent="0.25">
      <c r="A2351" t="s">
        <v>788</v>
      </c>
      <c r="B2351" t="s">
        <v>772</v>
      </c>
      <c r="C2351" t="s">
        <v>1016</v>
      </c>
      <c r="D2351" s="736">
        <v>2</v>
      </c>
      <c r="E2351">
        <v>741020</v>
      </c>
      <c r="F2351" t="s">
        <v>772</v>
      </c>
    </row>
    <row r="2352" spans="1:6" x14ac:dyDescent="0.25">
      <c r="A2352" t="s">
        <v>788</v>
      </c>
      <c r="B2352" t="s">
        <v>772</v>
      </c>
      <c r="C2352" t="s">
        <v>1016</v>
      </c>
      <c r="D2352" s="736">
        <v>2</v>
      </c>
      <c r="E2352">
        <v>741020</v>
      </c>
      <c r="F2352" t="s">
        <v>772</v>
      </c>
    </row>
    <row r="2353" spans="1:6" x14ac:dyDescent="0.25">
      <c r="A2353" t="s">
        <v>788</v>
      </c>
      <c r="B2353" t="s">
        <v>772</v>
      </c>
      <c r="C2353" t="s">
        <v>1016</v>
      </c>
      <c r="D2353" s="736">
        <v>2</v>
      </c>
      <c r="E2353">
        <v>741020</v>
      </c>
      <c r="F2353" t="s">
        <v>772</v>
      </c>
    </row>
    <row r="2354" spans="1:6" x14ac:dyDescent="0.25">
      <c r="A2354" t="s">
        <v>788</v>
      </c>
      <c r="B2354" t="s">
        <v>772</v>
      </c>
      <c r="C2354" t="s">
        <v>1016</v>
      </c>
      <c r="D2354" s="736">
        <v>2</v>
      </c>
      <c r="E2354">
        <v>741020</v>
      </c>
      <c r="F2354" t="s">
        <v>772</v>
      </c>
    </row>
    <row r="2355" spans="1:6" x14ac:dyDescent="0.25">
      <c r="A2355" t="s">
        <v>788</v>
      </c>
      <c r="B2355" t="s">
        <v>772</v>
      </c>
      <c r="C2355" t="s">
        <v>1016</v>
      </c>
      <c r="D2355" s="736">
        <v>1</v>
      </c>
      <c r="E2355">
        <v>741020</v>
      </c>
      <c r="F2355" t="s">
        <v>772</v>
      </c>
    </row>
    <row r="2356" spans="1:6" x14ac:dyDescent="0.25">
      <c r="A2356" t="s">
        <v>788</v>
      </c>
      <c r="B2356" t="s">
        <v>772</v>
      </c>
      <c r="C2356" t="s">
        <v>1016</v>
      </c>
      <c r="D2356" s="736">
        <v>2</v>
      </c>
      <c r="E2356">
        <v>741020</v>
      </c>
      <c r="F2356" t="s">
        <v>772</v>
      </c>
    </row>
    <row r="2357" spans="1:6" x14ac:dyDescent="0.25">
      <c r="A2357" t="s">
        <v>788</v>
      </c>
      <c r="B2357" t="s">
        <v>772</v>
      </c>
      <c r="C2357" t="s">
        <v>1016</v>
      </c>
      <c r="D2357" s="736">
        <v>1</v>
      </c>
      <c r="E2357">
        <v>741020</v>
      </c>
      <c r="F2357" t="s">
        <v>772</v>
      </c>
    </row>
    <row r="2358" spans="1:6" x14ac:dyDescent="0.25">
      <c r="A2358" t="s">
        <v>788</v>
      </c>
      <c r="B2358" t="s">
        <v>772</v>
      </c>
      <c r="C2358" t="s">
        <v>1016</v>
      </c>
      <c r="D2358" s="736">
        <v>2</v>
      </c>
      <c r="E2358">
        <v>741020</v>
      </c>
      <c r="F2358" t="s">
        <v>772</v>
      </c>
    </row>
    <row r="2359" spans="1:6" x14ac:dyDescent="0.25">
      <c r="A2359" t="s">
        <v>788</v>
      </c>
      <c r="B2359" t="s">
        <v>772</v>
      </c>
      <c r="C2359" t="s">
        <v>1016</v>
      </c>
      <c r="D2359" s="736">
        <v>3</v>
      </c>
      <c r="E2359">
        <v>741020</v>
      </c>
      <c r="F2359" t="s">
        <v>772</v>
      </c>
    </row>
    <row r="2360" spans="1:6" x14ac:dyDescent="0.25">
      <c r="A2360" t="s">
        <v>788</v>
      </c>
      <c r="B2360" t="s">
        <v>772</v>
      </c>
      <c r="C2360" t="s">
        <v>1016</v>
      </c>
      <c r="D2360" s="736">
        <v>2</v>
      </c>
      <c r="E2360">
        <v>741020</v>
      </c>
      <c r="F2360" t="s">
        <v>772</v>
      </c>
    </row>
    <row r="2361" spans="1:6" x14ac:dyDescent="0.25">
      <c r="A2361" t="s">
        <v>788</v>
      </c>
      <c r="B2361" t="s">
        <v>772</v>
      </c>
      <c r="C2361" t="s">
        <v>1016</v>
      </c>
      <c r="D2361" s="736">
        <v>2</v>
      </c>
      <c r="E2361">
        <v>741020</v>
      </c>
      <c r="F2361" t="s">
        <v>772</v>
      </c>
    </row>
    <row r="2362" spans="1:6" x14ac:dyDescent="0.25">
      <c r="A2362" t="s">
        <v>788</v>
      </c>
      <c r="B2362" t="s">
        <v>772</v>
      </c>
      <c r="C2362" t="s">
        <v>1016</v>
      </c>
      <c r="D2362" s="736">
        <v>2</v>
      </c>
      <c r="E2362">
        <v>741020</v>
      </c>
      <c r="F2362" t="s">
        <v>772</v>
      </c>
    </row>
    <row r="2363" spans="1:6" x14ac:dyDescent="0.25">
      <c r="A2363" t="s">
        <v>788</v>
      </c>
      <c r="B2363" t="s">
        <v>772</v>
      </c>
      <c r="C2363" t="s">
        <v>1016</v>
      </c>
      <c r="D2363" s="736">
        <v>1</v>
      </c>
      <c r="E2363">
        <v>741020</v>
      </c>
      <c r="F2363" t="s">
        <v>772</v>
      </c>
    </row>
    <row r="2364" spans="1:6" x14ac:dyDescent="0.25">
      <c r="A2364" t="s">
        <v>788</v>
      </c>
      <c r="B2364" t="s">
        <v>772</v>
      </c>
      <c r="C2364" t="s">
        <v>1016</v>
      </c>
      <c r="D2364" s="736">
        <v>3</v>
      </c>
      <c r="E2364">
        <v>741020</v>
      </c>
      <c r="F2364" t="s">
        <v>772</v>
      </c>
    </row>
    <row r="2365" spans="1:6" x14ac:dyDescent="0.25">
      <c r="A2365" t="s">
        <v>788</v>
      </c>
      <c r="B2365" t="s">
        <v>772</v>
      </c>
      <c r="C2365" t="s">
        <v>1016</v>
      </c>
      <c r="D2365" s="736">
        <v>2</v>
      </c>
      <c r="E2365">
        <v>741020</v>
      </c>
      <c r="F2365" t="s">
        <v>772</v>
      </c>
    </row>
    <row r="2366" spans="1:6" x14ac:dyDescent="0.25">
      <c r="A2366" t="s">
        <v>788</v>
      </c>
      <c r="B2366" t="s">
        <v>772</v>
      </c>
      <c r="C2366" t="s">
        <v>1016</v>
      </c>
      <c r="D2366" s="736">
        <v>3</v>
      </c>
      <c r="E2366">
        <v>741020</v>
      </c>
      <c r="F2366" t="s">
        <v>772</v>
      </c>
    </row>
    <row r="2367" spans="1:6" x14ac:dyDescent="0.25">
      <c r="A2367" t="s">
        <v>788</v>
      </c>
      <c r="B2367" t="s">
        <v>772</v>
      </c>
      <c r="C2367" t="s">
        <v>1016</v>
      </c>
      <c r="D2367" s="736">
        <v>2</v>
      </c>
      <c r="E2367">
        <v>741020</v>
      </c>
      <c r="F2367" t="s">
        <v>772</v>
      </c>
    </row>
    <row r="2368" spans="1:6" x14ac:dyDescent="0.25">
      <c r="A2368" t="s">
        <v>788</v>
      </c>
      <c r="B2368" t="s">
        <v>772</v>
      </c>
      <c r="C2368" t="s">
        <v>1016</v>
      </c>
      <c r="D2368" s="736">
        <v>2</v>
      </c>
      <c r="E2368">
        <v>741020</v>
      </c>
      <c r="F2368" t="s">
        <v>772</v>
      </c>
    </row>
    <row r="2369" spans="1:6" x14ac:dyDescent="0.25">
      <c r="A2369" t="s">
        <v>788</v>
      </c>
      <c r="B2369" t="s">
        <v>772</v>
      </c>
      <c r="C2369" t="s">
        <v>1016</v>
      </c>
      <c r="D2369" s="736">
        <v>2</v>
      </c>
      <c r="E2369">
        <v>741020</v>
      </c>
      <c r="F2369" t="s">
        <v>772</v>
      </c>
    </row>
    <row r="2370" spans="1:6" x14ac:dyDescent="0.25">
      <c r="A2370" t="s">
        <v>788</v>
      </c>
      <c r="B2370" t="s">
        <v>772</v>
      </c>
      <c r="C2370" t="s">
        <v>1016</v>
      </c>
      <c r="D2370" s="736">
        <v>2</v>
      </c>
      <c r="E2370">
        <v>741020</v>
      </c>
      <c r="F2370" t="s">
        <v>772</v>
      </c>
    </row>
    <row r="2371" spans="1:6" x14ac:dyDescent="0.25">
      <c r="A2371" t="s">
        <v>788</v>
      </c>
      <c r="B2371" t="s">
        <v>772</v>
      </c>
      <c r="C2371" t="s">
        <v>1016</v>
      </c>
      <c r="D2371" s="736">
        <v>2</v>
      </c>
      <c r="E2371">
        <v>741020</v>
      </c>
      <c r="F2371" t="s">
        <v>772</v>
      </c>
    </row>
    <row r="2372" spans="1:6" x14ac:dyDescent="0.25">
      <c r="A2372" t="s">
        <v>788</v>
      </c>
      <c r="B2372" t="s">
        <v>772</v>
      </c>
      <c r="C2372" t="s">
        <v>1016</v>
      </c>
      <c r="D2372" s="736">
        <v>2</v>
      </c>
      <c r="E2372">
        <v>741020</v>
      </c>
      <c r="F2372" t="s">
        <v>772</v>
      </c>
    </row>
    <row r="2373" spans="1:6" x14ac:dyDescent="0.25">
      <c r="A2373" t="s">
        <v>788</v>
      </c>
      <c r="B2373" t="s">
        <v>772</v>
      </c>
      <c r="C2373" t="s">
        <v>1016</v>
      </c>
      <c r="D2373" s="736">
        <v>2</v>
      </c>
      <c r="E2373">
        <v>741020</v>
      </c>
      <c r="F2373" t="s">
        <v>772</v>
      </c>
    </row>
    <row r="2374" spans="1:6" x14ac:dyDescent="0.25">
      <c r="A2374" t="s">
        <v>788</v>
      </c>
      <c r="B2374" t="s">
        <v>772</v>
      </c>
      <c r="C2374" t="s">
        <v>1016</v>
      </c>
      <c r="D2374" s="736">
        <v>2</v>
      </c>
      <c r="E2374">
        <v>741020</v>
      </c>
      <c r="F2374" t="s">
        <v>772</v>
      </c>
    </row>
    <row r="2375" spans="1:6" x14ac:dyDescent="0.25">
      <c r="A2375" t="s">
        <v>788</v>
      </c>
      <c r="B2375" t="s">
        <v>772</v>
      </c>
      <c r="C2375" t="s">
        <v>1016</v>
      </c>
      <c r="D2375" s="736">
        <v>2</v>
      </c>
      <c r="E2375">
        <v>741020</v>
      </c>
      <c r="F2375" t="s">
        <v>772</v>
      </c>
    </row>
    <row r="2376" spans="1:6" x14ac:dyDescent="0.25">
      <c r="A2376" t="s">
        <v>788</v>
      </c>
      <c r="B2376" t="s">
        <v>772</v>
      </c>
      <c r="C2376" t="s">
        <v>1016</v>
      </c>
      <c r="D2376" s="736">
        <v>1</v>
      </c>
      <c r="E2376">
        <v>741020</v>
      </c>
      <c r="F2376" t="s">
        <v>772</v>
      </c>
    </row>
    <row r="2377" spans="1:6" x14ac:dyDescent="0.25">
      <c r="A2377" t="s">
        <v>788</v>
      </c>
      <c r="B2377" t="s">
        <v>772</v>
      </c>
      <c r="C2377" t="s">
        <v>1016</v>
      </c>
      <c r="D2377" s="736">
        <v>2</v>
      </c>
      <c r="E2377">
        <v>741020</v>
      </c>
      <c r="F2377" t="s">
        <v>772</v>
      </c>
    </row>
    <row r="2378" spans="1:6" x14ac:dyDescent="0.25">
      <c r="A2378" t="s">
        <v>788</v>
      </c>
      <c r="B2378" t="s">
        <v>772</v>
      </c>
      <c r="C2378" t="s">
        <v>1016</v>
      </c>
      <c r="D2378" s="736">
        <v>2</v>
      </c>
      <c r="E2378">
        <v>741020</v>
      </c>
      <c r="F2378" t="s">
        <v>772</v>
      </c>
    </row>
    <row r="2379" spans="1:6" x14ac:dyDescent="0.25">
      <c r="A2379" t="s">
        <v>788</v>
      </c>
      <c r="B2379" t="s">
        <v>772</v>
      </c>
      <c r="C2379" t="s">
        <v>1016</v>
      </c>
      <c r="D2379" s="736">
        <v>2</v>
      </c>
      <c r="E2379">
        <v>741020</v>
      </c>
      <c r="F2379" t="s">
        <v>772</v>
      </c>
    </row>
    <row r="2380" spans="1:6" x14ac:dyDescent="0.25">
      <c r="A2380" t="s">
        <v>788</v>
      </c>
      <c r="B2380" t="s">
        <v>772</v>
      </c>
      <c r="C2380" t="s">
        <v>1016</v>
      </c>
      <c r="D2380" s="736">
        <v>1</v>
      </c>
      <c r="E2380">
        <v>741020</v>
      </c>
      <c r="F2380" t="s">
        <v>772</v>
      </c>
    </row>
    <row r="2381" spans="1:6" x14ac:dyDescent="0.25">
      <c r="A2381" t="s">
        <v>788</v>
      </c>
      <c r="B2381" t="s">
        <v>772</v>
      </c>
      <c r="C2381" t="s">
        <v>1016</v>
      </c>
      <c r="D2381" s="736">
        <v>1</v>
      </c>
      <c r="E2381">
        <v>741020</v>
      </c>
      <c r="F2381" t="s">
        <v>772</v>
      </c>
    </row>
    <row r="2382" spans="1:6" x14ac:dyDescent="0.25">
      <c r="A2382" t="s">
        <v>788</v>
      </c>
      <c r="B2382" t="s">
        <v>772</v>
      </c>
      <c r="C2382" t="s">
        <v>1016</v>
      </c>
      <c r="D2382" s="736">
        <v>2</v>
      </c>
      <c r="E2382">
        <v>741020</v>
      </c>
      <c r="F2382" t="s">
        <v>772</v>
      </c>
    </row>
    <row r="2383" spans="1:6" x14ac:dyDescent="0.25">
      <c r="A2383" t="s">
        <v>788</v>
      </c>
      <c r="B2383" t="s">
        <v>772</v>
      </c>
      <c r="C2383" t="s">
        <v>1016</v>
      </c>
      <c r="D2383" s="736">
        <v>2</v>
      </c>
      <c r="E2383">
        <v>741020</v>
      </c>
      <c r="F2383" t="s">
        <v>772</v>
      </c>
    </row>
    <row r="2384" spans="1:6" x14ac:dyDescent="0.25">
      <c r="A2384" t="s">
        <v>788</v>
      </c>
      <c r="B2384" t="s">
        <v>772</v>
      </c>
      <c r="C2384" t="s">
        <v>1016</v>
      </c>
      <c r="D2384" s="736">
        <v>2</v>
      </c>
      <c r="E2384">
        <v>741020</v>
      </c>
      <c r="F2384" t="s">
        <v>772</v>
      </c>
    </row>
    <row r="2385" spans="1:6" x14ac:dyDescent="0.25">
      <c r="A2385" t="s">
        <v>788</v>
      </c>
      <c r="B2385" t="s">
        <v>772</v>
      </c>
      <c r="C2385" t="s">
        <v>1016</v>
      </c>
      <c r="D2385" s="736">
        <v>2</v>
      </c>
      <c r="E2385">
        <v>741020</v>
      </c>
      <c r="F2385" t="s">
        <v>772</v>
      </c>
    </row>
    <row r="2386" spans="1:6" x14ac:dyDescent="0.25">
      <c r="A2386" t="s">
        <v>788</v>
      </c>
      <c r="B2386" t="s">
        <v>772</v>
      </c>
      <c r="C2386" t="s">
        <v>1016</v>
      </c>
      <c r="D2386" s="736">
        <v>2</v>
      </c>
      <c r="E2386">
        <v>741020</v>
      </c>
      <c r="F2386" t="s">
        <v>772</v>
      </c>
    </row>
    <row r="2387" spans="1:6" x14ac:dyDescent="0.25">
      <c r="A2387" t="s">
        <v>788</v>
      </c>
      <c r="B2387" t="s">
        <v>772</v>
      </c>
      <c r="C2387" t="s">
        <v>1016</v>
      </c>
      <c r="D2387" s="736">
        <v>4</v>
      </c>
      <c r="E2387">
        <v>741020</v>
      </c>
      <c r="F2387" t="s">
        <v>772</v>
      </c>
    </row>
    <row r="2388" spans="1:6" x14ac:dyDescent="0.25">
      <c r="A2388" t="s">
        <v>788</v>
      </c>
      <c r="B2388" t="s">
        <v>772</v>
      </c>
      <c r="C2388" t="s">
        <v>1016</v>
      </c>
      <c r="D2388" s="736">
        <v>2</v>
      </c>
      <c r="E2388">
        <v>741020</v>
      </c>
      <c r="F2388" t="s">
        <v>772</v>
      </c>
    </row>
    <row r="2389" spans="1:6" x14ac:dyDescent="0.25">
      <c r="A2389" t="s">
        <v>788</v>
      </c>
      <c r="B2389" t="s">
        <v>772</v>
      </c>
      <c r="C2389" t="s">
        <v>1016</v>
      </c>
      <c r="D2389" s="736">
        <v>2</v>
      </c>
      <c r="E2389">
        <v>741020</v>
      </c>
      <c r="F2389" t="s">
        <v>772</v>
      </c>
    </row>
    <row r="2390" spans="1:6" x14ac:dyDescent="0.25">
      <c r="A2390" t="s">
        <v>788</v>
      </c>
      <c r="B2390" t="s">
        <v>772</v>
      </c>
      <c r="C2390" t="s">
        <v>1016</v>
      </c>
      <c r="D2390" s="736">
        <v>2</v>
      </c>
      <c r="E2390">
        <v>741020</v>
      </c>
      <c r="F2390" t="s">
        <v>772</v>
      </c>
    </row>
    <row r="2391" spans="1:6" x14ac:dyDescent="0.25">
      <c r="A2391" t="s">
        <v>788</v>
      </c>
      <c r="B2391" t="s">
        <v>772</v>
      </c>
      <c r="C2391" t="s">
        <v>1016</v>
      </c>
      <c r="D2391" s="736">
        <v>1</v>
      </c>
      <c r="E2391">
        <v>741020</v>
      </c>
      <c r="F2391" t="s">
        <v>772</v>
      </c>
    </row>
    <row r="2392" spans="1:6" x14ac:dyDescent="0.25">
      <c r="A2392" t="s">
        <v>788</v>
      </c>
      <c r="B2392" t="s">
        <v>772</v>
      </c>
      <c r="C2392" t="s">
        <v>1016</v>
      </c>
      <c r="D2392" s="736">
        <v>2</v>
      </c>
      <c r="E2392">
        <v>741020</v>
      </c>
      <c r="F2392" t="s">
        <v>772</v>
      </c>
    </row>
    <row r="2393" spans="1:6" x14ac:dyDescent="0.25">
      <c r="A2393" t="s">
        <v>788</v>
      </c>
      <c r="B2393" t="s">
        <v>772</v>
      </c>
      <c r="C2393" t="s">
        <v>1016</v>
      </c>
      <c r="D2393" s="736">
        <v>2</v>
      </c>
      <c r="E2393">
        <v>741020</v>
      </c>
      <c r="F2393" t="s">
        <v>772</v>
      </c>
    </row>
    <row r="2394" spans="1:6" x14ac:dyDescent="0.25">
      <c r="A2394" t="s">
        <v>788</v>
      </c>
      <c r="B2394" t="s">
        <v>772</v>
      </c>
      <c r="C2394" t="s">
        <v>1016</v>
      </c>
      <c r="D2394" s="736">
        <v>4</v>
      </c>
      <c r="E2394">
        <v>741020</v>
      </c>
      <c r="F2394" t="s">
        <v>772</v>
      </c>
    </row>
    <row r="2395" spans="1:6" x14ac:dyDescent="0.25">
      <c r="A2395" t="s">
        <v>788</v>
      </c>
      <c r="B2395" t="s">
        <v>772</v>
      </c>
      <c r="C2395" t="s">
        <v>1016</v>
      </c>
      <c r="D2395" s="736">
        <v>3</v>
      </c>
      <c r="E2395">
        <v>741020</v>
      </c>
      <c r="F2395" t="s">
        <v>772</v>
      </c>
    </row>
    <row r="2396" spans="1:6" x14ac:dyDescent="0.25">
      <c r="A2396" t="s">
        <v>788</v>
      </c>
      <c r="B2396" t="s">
        <v>772</v>
      </c>
      <c r="C2396" t="s">
        <v>1016</v>
      </c>
      <c r="D2396" s="736">
        <v>2</v>
      </c>
      <c r="E2396">
        <v>741020</v>
      </c>
      <c r="F2396" t="s">
        <v>772</v>
      </c>
    </row>
    <row r="2397" spans="1:6" x14ac:dyDescent="0.25">
      <c r="A2397" t="s">
        <v>788</v>
      </c>
      <c r="B2397" t="s">
        <v>772</v>
      </c>
      <c r="C2397" t="s">
        <v>1016</v>
      </c>
      <c r="D2397" s="736">
        <v>1</v>
      </c>
      <c r="E2397">
        <v>741020</v>
      </c>
      <c r="F2397" t="s">
        <v>772</v>
      </c>
    </row>
    <row r="2398" spans="1:6" x14ac:dyDescent="0.25">
      <c r="A2398" t="s">
        <v>788</v>
      </c>
      <c r="B2398" t="s">
        <v>772</v>
      </c>
      <c r="C2398" t="s">
        <v>1016</v>
      </c>
      <c r="D2398" s="736">
        <v>2</v>
      </c>
      <c r="E2398">
        <v>741020</v>
      </c>
      <c r="F2398" t="s">
        <v>772</v>
      </c>
    </row>
    <row r="2399" spans="1:6" x14ac:dyDescent="0.25">
      <c r="A2399" t="s">
        <v>788</v>
      </c>
      <c r="B2399" t="s">
        <v>772</v>
      </c>
      <c r="C2399" t="s">
        <v>1016</v>
      </c>
      <c r="D2399" s="736">
        <v>2</v>
      </c>
      <c r="E2399">
        <v>741020</v>
      </c>
      <c r="F2399" t="s">
        <v>772</v>
      </c>
    </row>
    <row r="2400" spans="1:6" x14ac:dyDescent="0.25">
      <c r="A2400" t="s">
        <v>788</v>
      </c>
      <c r="B2400" t="s">
        <v>772</v>
      </c>
      <c r="C2400" t="s">
        <v>1016</v>
      </c>
      <c r="D2400" s="736">
        <v>2</v>
      </c>
      <c r="E2400">
        <v>741020</v>
      </c>
      <c r="F2400" t="s">
        <v>772</v>
      </c>
    </row>
    <row r="2401" spans="1:6" x14ac:dyDescent="0.25">
      <c r="A2401" t="s">
        <v>788</v>
      </c>
      <c r="B2401" t="s">
        <v>772</v>
      </c>
      <c r="C2401" t="s">
        <v>1016</v>
      </c>
      <c r="D2401" s="736">
        <v>2</v>
      </c>
      <c r="E2401">
        <v>741020</v>
      </c>
      <c r="F2401" t="s">
        <v>772</v>
      </c>
    </row>
    <row r="2402" spans="1:6" x14ac:dyDescent="0.25">
      <c r="A2402" t="s">
        <v>788</v>
      </c>
      <c r="B2402" t="s">
        <v>772</v>
      </c>
      <c r="C2402" t="s">
        <v>1016</v>
      </c>
      <c r="D2402" s="736">
        <v>2</v>
      </c>
      <c r="E2402">
        <v>741020</v>
      </c>
      <c r="F2402" t="s">
        <v>772</v>
      </c>
    </row>
    <row r="2403" spans="1:6" x14ac:dyDescent="0.25">
      <c r="A2403" t="s">
        <v>788</v>
      </c>
      <c r="B2403" t="s">
        <v>772</v>
      </c>
      <c r="C2403" t="s">
        <v>1016</v>
      </c>
      <c r="D2403" s="736">
        <v>3</v>
      </c>
      <c r="E2403">
        <v>741020</v>
      </c>
      <c r="F2403" t="s">
        <v>772</v>
      </c>
    </row>
    <row r="2404" spans="1:6" x14ac:dyDescent="0.25">
      <c r="A2404" t="s">
        <v>788</v>
      </c>
      <c r="B2404" t="s">
        <v>772</v>
      </c>
      <c r="C2404" t="s">
        <v>1016</v>
      </c>
      <c r="D2404" s="736">
        <v>2</v>
      </c>
      <c r="E2404">
        <v>741020</v>
      </c>
      <c r="F2404" t="s">
        <v>772</v>
      </c>
    </row>
    <row r="2405" spans="1:6" x14ac:dyDescent="0.25">
      <c r="A2405" t="s">
        <v>788</v>
      </c>
      <c r="B2405" t="s">
        <v>772</v>
      </c>
      <c r="C2405" t="s">
        <v>1016</v>
      </c>
      <c r="D2405" s="736">
        <v>2</v>
      </c>
      <c r="E2405">
        <v>741020</v>
      </c>
      <c r="F2405" t="s">
        <v>772</v>
      </c>
    </row>
    <row r="2406" spans="1:6" x14ac:dyDescent="0.25">
      <c r="A2406" t="s">
        <v>788</v>
      </c>
      <c r="B2406" t="s">
        <v>772</v>
      </c>
      <c r="C2406" t="s">
        <v>1016</v>
      </c>
      <c r="D2406" s="736">
        <v>2</v>
      </c>
      <c r="E2406">
        <v>741020</v>
      </c>
      <c r="F2406" t="s">
        <v>772</v>
      </c>
    </row>
    <row r="2407" spans="1:6" x14ac:dyDescent="0.25">
      <c r="A2407" t="s">
        <v>788</v>
      </c>
      <c r="B2407" t="s">
        <v>772</v>
      </c>
      <c r="C2407" t="s">
        <v>1016</v>
      </c>
      <c r="D2407" s="736">
        <v>2</v>
      </c>
      <c r="E2407">
        <v>741020</v>
      </c>
      <c r="F2407" t="s">
        <v>772</v>
      </c>
    </row>
    <row r="2408" spans="1:6" x14ac:dyDescent="0.25">
      <c r="A2408" t="s">
        <v>788</v>
      </c>
      <c r="B2408" t="s">
        <v>772</v>
      </c>
      <c r="C2408" t="s">
        <v>1016</v>
      </c>
      <c r="D2408" s="736">
        <v>2</v>
      </c>
      <c r="E2408">
        <v>741020</v>
      </c>
      <c r="F2408" t="s">
        <v>772</v>
      </c>
    </row>
    <row r="2409" spans="1:6" x14ac:dyDescent="0.25">
      <c r="A2409" t="s">
        <v>788</v>
      </c>
      <c r="B2409" t="s">
        <v>772</v>
      </c>
      <c r="C2409" t="s">
        <v>1016</v>
      </c>
      <c r="D2409" s="736">
        <v>2</v>
      </c>
      <c r="E2409">
        <v>741020</v>
      </c>
      <c r="F2409" t="s">
        <v>772</v>
      </c>
    </row>
    <row r="2410" spans="1:6" x14ac:dyDescent="0.25">
      <c r="A2410" t="s">
        <v>788</v>
      </c>
      <c r="B2410" t="s">
        <v>772</v>
      </c>
      <c r="C2410" t="s">
        <v>1016</v>
      </c>
      <c r="D2410" s="736">
        <v>2</v>
      </c>
      <c r="E2410">
        <v>741020</v>
      </c>
      <c r="F2410" t="s">
        <v>772</v>
      </c>
    </row>
    <row r="2411" spans="1:6" x14ac:dyDescent="0.25">
      <c r="A2411" t="s">
        <v>788</v>
      </c>
      <c r="B2411" t="s">
        <v>772</v>
      </c>
      <c r="C2411" t="s">
        <v>1016</v>
      </c>
      <c r="D2411" s="736">
        <v>2</v>
      </c>
      <c r="E2411">
        <v>741020</v>
      </c>
      <c r="F2411" t="s">
        <v>772</v>
      </c>
    </row>
    <row r="2412" spans="1:6" x14ac:dyDescent="0.25">
      <c r="A2412" t="s">
        <v>788</v>
      </c>
      <c r="B2412" t="s">
        <v>772</v>
      </c>
      <c r="C2412" t="s">
        <v>1016</v>
      </c>
      <c r="D2412" s="736">
        <v>2</v>
      </c>
      <c r="E2412">
        <v>741020</v>
      </c>
      <c r="F2412" t="s">
        <v>772</v>
      </c>
    </row>
    <row r="2413" spans="1:6" x14ac:dyDescent="0.25">
      <c r="A2413" t="s">
        <v>788</v>
      </c>
      <c r="B2413" t="s">
        <v>772</v>
      </c>
      <c r="C2413" t="s">
        <v>1016</v>
      </c>
      <c r="D2413" s="736">
        <v>3</v>
      </c>
      <c r="E2413">
        <v>741020</v>
      </c>
      <c r="F2413" t="s">
        <v>772</v>
      </c>
    </row>
    <row r="2414" spans="1:6" x14ac:dyDescent="0.25">
      <c r="A2414" t="s">
        <v>788</v>
      </c>
      <c r="B2414" t="s">
        <v>772</v>
      </c>
      <c r="C2414" t="s">
        <v>1016</v>
      </c>
      <c r="D2414" s="736">
        <v>2</v>
      </c>
      <c r="E2414">
        <v>741020</v>
      </c>
      <c r="F2414" t="s">
        <v>772</v>
      </c>
    </row>
    <row r="2415" spans="1:6" x14ac:dyDescent="0.25">
      <c r="A2415" t="s">
        <v>788</v>
      </c>
      <c r="B2415" t="s">
        <v>772</v>
      </c>
      <c r="C2415" t="s">
        <v>1016</v>
      </c>
      <c r="D2415" s="736">
        <v>2</v>
      </c>
      <c r="E2415">
        <v>741020</v>
      </c>
      <c r="F2415" t="s">
        <v>772</v>
      </c>
    </row>
    <row r="2416" spans="1:6" x14ac:dyDescent="0.25">
      <c r="A2416" t="s">
        <v>788</v>
      </c>
      <c r="B2416" t="s">
        <v>772</v>
      </c>
      <c r="C2416" t="s">
        <v>1016</v>
      </c>
      <c r="D2416" s="736">
        <v>2</v>
      </c>
      <c r="E2416">
        <v>741020</v>
      </c>
      <c r="F2416" t="s">
        <v>772</v>
      </c>
    </row>
    <row r="2417" spans="1:6" x14ac:dyDescent="0.25">
      <c r="A2417" t="s">
        <v>788</v>
      </c>
      <c r="B2417" t="s">
        <v>772</v>
      </c>
      <c r="C2417" t="s">
        <v>1016</v>
      </c>
      <c r="D2417" s="736">
        <v>2</v>
      </c>
      <c r="E2417">
        <v>741020</v>
      </c>
      <c r="F2417" t="s">
        <v>772</v>
      </c>
    </row>
    <row r="2418" spans="1:6" x14ac:dyDescent="0.25">
      <c r="A2418" t="s">
        <v>788</v>
      </c>
      <c r="B2418" t="s">
        <v>772</v>
      </c>
      <c r="C2418" t="s">
        <v>1016</v>
      </c>
      <c r="D2418" s="736">
        <v>2</v>
      </c>
      <c r="E2418">
        <v>741020</v>
      </c>
      <c r="F2418" t="s">
        <v>772</v>
      </c>
    </row>
    <row r="2419" spans="1:6" x14ac:dyDescent="0.25">
      <c r="A2419" t="s">
        <v>788</v>
      </c>
      <c r="B2419" t="s">
        <v>772</v>
      </c>
      <c r="C2419" t="s">
        <v>1016</v>
      </c>
      <c r="D2419" s="736">
        <v>1</v>
      </c>
      <c r="E2419">
        <v>741020</v>
      </c>
      <c r="F2419" t="s">
        <v>772</v>
      </c>
    </row>
    <row r="2420" spans="1:6" x14ac:dyDescent="0.25">
      <c r="A2420" t="s">
        <v>788</v>
      </c>
      <c r="B2420" t="s">
        <v>772</v>
      </c>
      <c r="C2420" t="s">
        <v>1016</v>
      </c>
      <c r="D2420" s="736">
        <v>2</v>
      </c>
      <c r="E2420">
        <v>741020</v>
      </c>
      <c r="F2420" t="s">
        <v>772</v>
      </c>
    </row>
    <row r="2421" spans="1:6" x14ac:dyDescent="0.25">
      <c r="A2421" t="s">
        <v>788</v>
      </c>
      <c r="B2421" t="s">
        <v>772</v>
      </c>
      <c r="C2421" t="s">
        <v>1016</v>
      </c>
      <c r="D2421" s="736">
        <v>2</v>
      </c>
      <c r="E2421">
        <v>741020</v>
      </c>
      <c r="F2421" t="s">
        <v>772</v>
      </c>
    </row>
    <row r="2422" spans="1:6" x14ac:dyDescent="0.25">
      <c r="A2422" t="s">
        <v>788</v>
      </c>
      <c r="B2422" t="s">
        <v>772</v>
      </c>
      <c r="C2422" t="s">
        <v>1016</v>
      </c>
      <c r="D2422" s="736">
        <v>4</v>
      </c>
      <c r="E2422">
        <v>741020</v>
      </c>
      <c r="F2422" t="s">
        <v>772</v>
      </c>
    </row>
    <row r="2423" spans="1:6" x14ac:dyDescent="0.25">
      <c r="A2423" t="s">
        <v>788</v>
      </c>
      <c r="B2423" t="s">
        <v>772</v>
      </c>
      <c r="C2423" t="s">
        <v>1016</v>
      </c>
      <c r="D2423" s="736">
        <v>2</v>
      </c>
      <c r="E2423">
        <v>741020</v>
      </c>
      <c r="F2423" t="s">
        <v>772</v>
      </c>
    </row>
    <row r="2424" spans="1:6" x14ac:dyDescent="0.25">
      <c r="A2424" t="s">
        <v>788</v>
      </c>
      <c r="B2424" t="s">
        <v>772</v>
      </c>
      <c r="C2424" t="s">
        <v>1016</v>
      </c>
      <c r="D2424" s="736">
        <v>1</v>
      </c>
      <c r="E2424">
        <v>741020</v>
      </c>
      <c r="F2424" t="s">
        <v>772</v>
      </c>
    </row>
    <row r="2425" spans="1:6" x14ac:dyDescent="0.25">
      <c r="A2425" t="s">
        <v>788</v>
      </c>
      <c r="B2425" t="s">
        <v>772</v>
      </c>
      <c r="C2425" t="s">
        <v>1016</v>
      </c>
      <c r="D2425" s="736">
        <v>2</v>
      </c>
      <c r="E2425">
        <v>741020</v>
      </c>
      <c r="F2425" t="s">
        <v>772</v>
      </c>
    </row>
    <row r="2426" spans="1:6" x14ac:dyDescent="0.25">
      <c r="A2426" t="s">
        <v>788</v>
      </c>
      <c r="B2426" t="s">
        <v>772</v>
      </c>
      <c r="C2426" t="s">
        <v>1016</v>
      </c>
      <c r="D2426" s="736">
        <v>2</v>
      </c>
      <c r="E2426">
        <v>741020</v>
      </c>
      <c r="F2426" t="s">
        <v>772</v>
      </c>
    </row>
    <row r="2427" spans="1:6" x14ac:dyDescent="0.25">
      <c r="A2427" t="s">
        <v>788</v>
      </c>
      <c r="B2427" t="s">
        <v>772</v>
      </c>
      <c r="C2427" t="s">
        <v>1016</v>
      </c>
      <c r="D2427" s="736">
        <v>2</v>
      </c>
      <c r="E2427">
        <v>741020</v>
      </c>
      <c r="F2427" t="s">
        <v>772</v>
      </c>
    </row>
    <row r="2428" spans="1:6" x14ac:dyDescent="0.25">
      <c r="A2428" t="s">
        <v>788</v>
      </c>
      <c r="B2428" t="s">
        <v>772</v>
      </c>
      <c r="C2428" t="s">
        <v>1016</v>
      </c>
      <c r="D2428" s="736">
        <v>1</v>
      </c>
      <c r="E2428">
        <v>741020</v>
      </c>
      <c r="F2428" t="s">
        <v>772</v>
      </c>
    </row>
    <row r="2429" spans="1:6" x14ac:dyDescent="0.25">
      <c r="A2429" t="s">
        <v>788</v>
      </c>
      <c r="B2429" t="s">
        <v>772</v>
      </c>
      <c r="C2429" t="s">
        <v>1016</v>
      </c>
      <c r="D2429" s="736">
        <v>1</v>
      </c>
      <c r="E2429">
        <v>741020</v>
      </c>
      <c r="F2429" t="s">
        <v>772</v>
      </c>
    </row>
    <row r="2430" spans="1:6" x14ac:dyDescent="0.25">
      <c r="A2430" t="s">
        <v>788</v>
      </c>
      <c r="B2430" t="s">
        <v>772</v>
      </c>
      <c r="C2430" t="s">
        <v>1016</v>
      </c>
      <c r="D2430" s="736">
        <v>1</v>
      </c>
      <c r="E2430">
        <v>741020</v>
      </c>
      <c r="F2430" t="s">
        <v>772</v>
      </c>
    </row>
    <row r="2431" spans="1:6" x14ac:dyDescent="0.25">
      <c r="A2431" t="s">
        <v>788</v>
      </c>
      <c r="B2431" t="s">
        <v>772</v>
      </c>
      <c r="C2431" t="s">
        <v>1016</v>
      </c>
      <c r="D2431" s="736">
        <v>1</v>
      </c>
      <c r="E2431">
        <v>741020</v>
      </c>
      <c r="F2431" t="s">
        <v>772</v>
      </c>
    </row>
    <row r="2432" spans="1:6" x14ac:dyDescent="0.25">
      <c r="A2432" t="s">
        <v>788</v>
      </c>
      <c r="B2432" t="s">
        <v>772</v>
      </c>
      <c r="C2432" t="s">
        <v>1016</v>
      </c>
      <c r="D2432" s="736">
        <v>4</v>
      </c>
      <c r="E2432">
        <v>741020</v>
      </c>
      <c r="F2432" t="s">
        <v>772</v>
      </c>
    </row>
    <row r="2433" spans="1:6" x14ac:dyDescent="0.25">
      <c r="A2433" t="s">
        <v>788</v>
      </c>
      <c r="B2433" t="s">
        <v>772</v>
      </c>
      <c r="C2433" t="s">
        <v>1016</v>
      </c>
      <c r="D2433" s="736">
        <v>1</v>
      </c>
      <c r="E2433">
        <v>741020</v>
      </c>
      <c r="F2433" t="s">
        <v>772</v>
      </c>
    </row>
    <row r="2434" spans="1:6" x14ac:dyDescent="0.25">
      <c r="A2434" t="s">
        <v>788</v>
      </c>
      <c r="B2434" t="s">
        <v>772</v>
      </c>
      <c r="C2434" t="s">
        <v>1016</v>
      </c>
      <c r="D2434" s="736">
        <v>2</v>
      </c>
      <c r="E2434">
        <v>741020</v>
      </c>
      <c r="F2434" t="s">
        <v>772</v>
      </c>
    </row>
    <row r="2435" spans="1:6" x14ac:dyDescent="0.25">
      <c r="A2435" t="s">
        <v>788</v>
      </c>
      <c r="B2435" t="s">
        <v>772</v>
      </c>
      <c r="C2435" t="s">
        <v>1016</v>
      </c>
      <c r="D2435" s="736">
        <v>2</v>
      </c>
      <c r="E2435">
        <v>741020</v>
      </c>
      <c r="F2435" t="s">
        <v>772</v>
      </c>
    </row>
    <row r="2436" spans="1:6" x14ac:dyDescent="0.25">
      <c r="A2436" t="s">
        <v>788</v>
      </c>
      <c r="B2436" t="s">
        <v>772</v>
      </c>
      <c r="C2436" t="s">
        <v>1016</v>
      </c>
      <c r="D2436" s="736">
        <v>1</v>
      </c>
      <c r="E2436">
        <v>741020</v>
      </c>
      <c r="F2436" t="s">
        <v>772</v>
      </c>
    </row>
    <row r="2437" spans="1:6" x14ac:dyDescent="0.25">
      <c r="A2437" t="s">
        <v>788</v>
      </c>
      <c r="B2437" t="s">
        <v>772</v>
      </c>
      <c r="C2437" t="s">
        <v>1016</v>
      </c>
      <c r="D2437" s="736">
        <v>2</v>
      </c>
      <c r="E2437">
        <v>741020</v>
      </c>
      <c r="F2437" t="s">
        <v>772</v>
      </c>
    </row>
    <row r="2438" spans="1:6" x14ac:dyDescent="0.25">
      <c r="A2438" t="s">
        <v>788</v>
      </c>
      <c r="B2438" t="s">
        <v>772</v>
      </c>
      <c r="C2438" t="s">
        <v>1016</v>
      </c>
      <c r="D2438" s="736">
        <v>2</v>
      </c>
      <c r="E2438">
        <v>741020</v>
      </c>
      <c r="F2438" t="s">
        <v>772</v>
      </c>
    </row>
    <row r="2439" spans="1:6" x14ac:dyDescent="0.25">
      <c r="A2439" t="s">
        <v>788</v>
      </c>
      <c r="B2439" t="s">
        <v>772</v>
      </c>
      <c r="C2439" t="s">
        <v>1016</v>
      </c>
      <c r="D2439" s="736">
        <v>2</v>
      </c>
      <c r="E2439">
        <v>741020</v>
      </c>
      <c r="F2439" t="s">
        <v>772</v>
      </c>
    </row>
    <row r="2440" spans="1:6" x14ac:dyDescent="0.25">
      <c r="A2440" t="s">
        <v>788</v>
      </c>
      <c r="B2440" t="s">
        <v>772</v>
      </c>
      <c r="C2440" t="s">
        <v>1016</v>
      </c>
      <c r="D2440" s="736">
        <v>2</v>
      </c>
      <c r="E2440">
        <v>741020</v>
      </c>
      <c r="F2440" t="s">
        <v>772</v>
      </c>
    </row>
    <row r="2441" spans="1:6" x14ac:dyDescent="0.25">
      <c r="A2441" t="s">
        <v>788</v>
      </c>
      <c r="B2441" t="s">
        <v>772</v>
      </c>
      <c r="C2441" t="s">
        <v>1016</v>
      </c>
      <c r="D2441" s="736">
        <v>2</v>
      </c>
      <c r="E2441">
        <v>741020</v>
      </c>
      <c r="F2441" t="s">
        <v>772</v>
      </c>
    </row>
    <row r="2442" spans="1:6" x14ac:dyDescent="0.25">
      <c r="A2442" t="s">
        <v>788</v>
      </c>
      <c r="B2442" t="s">
        <v>772</v>
      </c>
      <c r="C2442" t="s">
        <v>1016</v>
      </c>
      <c r="D2442" s="736">
        <v>2</v>
      </c>
      <c r="E2442">
        <v>741020</v>
      </c>
      <c r="F2442" t="s">
        <v>772</v>
      </c>
    </row>
    <row r="2443" spans="1:6" x14ac:dyDescent="0.25">
      <c r="A2443" t="s">
        <v>788</v>
      </c>
      <c r="B2443" t="s">
        <v>772</v>
      </c>
      <c r="C2443" t="s">
        <v>1016</v>
      </c>
      <c r="D2443" s="736">
        <v>2</v>
      </c>
      <c r="E2443">
        <v>741020</v>
      </c>
      <c r="F2443" t="s">
        <v>772</v>
      </c>
    </row>
    <row r="2444" spans="1:6" x14ac:dyDescent="0.25">
      <c r="A2444" t="s">
        <v>788</v>
      </c>
      <c r="B2444" t="s">
        <v>772</v>
      </c>
      <c r="C2444" t="s">
        <v>1016</v>
      </c>
      <c r="D2444" s="736">
        <v>1</v>
      </c>
      <c r="E2444">
        <v>741020</v>
      </c>
      <c r="F2444" t="s">
        <v>772</v>
      </c>
    </row>
    <row r="2445" spans="1:6" x14ac:dyDescent="0.25">
      <c r="A2445" t="s">
        <v>788</v>
      </c>
      <c r="B2445" t="s">
        <v>772</v>
      </c>
      <c r="C2445" t="s">
        <v>1016</v>
      </c>
      <c r="D2445" s="736">
        <v>2</v>
      </c>
      <c r="E2445">
        <v>741020</v>
      </c>
      <c r="F2445" t="s">
        <v>772</v>
      </c>
    </row>
    <row r="2446" spans="1:6" x14ac:dyDescent="0.25">
      <c r="A2446" t="s">
        <v>788</v>
      </c>
      <c r="B2446" t="s">
        <v>772</v>
      </c>
      <c r="C2446" t="s">
        <v>1016</v>
      </c>
      <c r="D2446" s="736">
        <v>2</v>
      </c>
      <c r="E2446">
        <v>741020</v>
      </c>
      <c r="F2446" t="s">
        <v>772</v>
      </c>
    </row>
    <row r="2447" spans="1:6" x14ac:dyDescent="0.25">
      <c r="A2447" t="s">
        <v>788</v>
      </c>
      <c r="B2447" t="s">
        <v>772</v>
      </c>
      <c r="C2447" t="s">
        <v>1016</v>
      </c>
      <c r="D2447" s="736">
        <v>2</v>
      </c>
      <c r="E2447">
        <v>741020</v>
      </c>
      <c r="F2447" t="s">
        <v>772</v>
      </c>
    </row>
    <row r="2448" spans="1:6" x14ac:dyDescent="0.25">
      <c r="A2448" t="s">
        <v>788</v>
      </c>
      <c r="B2448" t="s">
        <v>772</v>
      </c>
      <c r="C2448" t="s">
        <v>1016</v>
      </c>
      <c r="D2448" s="736">
        <v>2</v>
      </c>
      <c r="E2448">
        <v>741020</v>
      </c>
      <c r="F2448" t="s">
        <v>772</v>
      </c>
    </row>
    <row r="2449" spans="1:6" x14ac:dyDescent="0.25">
      <c r="A2449" t="s">
        <v>788</v>
      </c>
      <c r="B2449" t="s">
        <v>772</v>
      </c>
      <c r="C2449" t="s">
        <v>1016</v>
      </c>
      <c r="D2449" s="736">
        <v>2</v>
      </c>
      <c r="E2449">
        <v>741020</v>
      </c>
      <c r="F2449" t="s">
        <v>772</v>
      </c>
    </row>
    <row r="2450" spans="1:6" x14ac:dyDescent="0.25">
      <c r="A2450" t="s">
        <v>788</v>
      </c>
      <c r="B2450" t="s">
        <v>772</v>
      </c>
      <c r="C2450" t="s">
        <v>1016</v>
      </c>
      <c r="D2450" s="736">
        <v>4</v>
      </c>
      <c r="E2450">
        <v>741020</v>
      </c>
      <c r="F2450" t="s">
        <v>772</v>
      </c>
    </row>
    <row r="2451" spans="1:6" x14ac:dyDescent="0.25">
      <c r="A2451" t="s">
        <v>788</v>
      </c>
      <c r="B2451" t="s">
        <v>772</v>
      </c>
      <c r="C2451" t="s">
        <v>1016</v>
      </c>
      <c r="D2451" s="736">
        <v>2</v>
      </c>
      <c r="E2451">
        <v>741020</v>
      </c>
      <c r="F2451" t="s">
        <v>772</v>
      </c>
    </row>
    <row r="2452" spans="1:6" x14ac:dyDescent="0.25">
      <c r="A2452" t="s">
        <v>788</v>
      </c>
      <c r="B2452" t="s">
        <v>772</v>
      </c>
      <c r="C2452" t="s">
        <v>1016</v>
      </c>
      <c r="D2452" s="736">
        <v>3</v>
      </c>
      <c r="E2452">
        <v>741020</v>
      </c>
      <c r="F2452" t="s">
        <v>772</v>
      </c>
    </row>
    <row r="2453" spans="1:6" x14ac:dyDescent="0.25">
      <c r="A2453" t="s">
        <v>788</v>
      </c>
      <c r="B2453" t="s">
        <v>772</v>
      </c>
      <c r="C2453" t="s">
        <v>1016</v>
      </c>
      <c r="D2453" s="736">
        <v>2</v>
      </c>
      <c r="E2453">
        <v>741020</v>
      </c>
      <c r="F2453" t="s">
        <v>772</v>
      </c>
    </row>
    <row r="2454" spans="1:6" x14ac:dyDescent="0.25">
      <c r="A2454" t="s">
        <v>788</v>
      </c>
      <c r="B2454" t="s">
        <v>772</v>
      </c>
      <c r="C2454" t="s">
        <v>1016</v>
      </c>
      <c r="D2454" s="736">
        <v>2</v>
      </c>
      <c r="E2454">
        <v>741020</v>
      </c>
      <c r="F2454" t="s">
        <v>772</v>
      </c>
    </row>
    <row r="2455" spans="1:6" x14ac:dyDescent="0.25">
      <c r="A2455" t="s">
        <v>788</v>
      </c>
      <c r="B2455" t="s">
        <v>772</v>
      </c>
      <c r="C2455" t="s">
        <v>1016</v>
      </c>
      <c r="D2455" s="736">
        <v>2</v>
      </c>
      <c r="E2455">
        <v>741020</v>
      </c>
      <c r="F2455" t="s">
        <v>772</v>
      </c>
    </row>
    <row r="2456" spans="1:6" x14ac:dyDescent="0.25">
      <c r="A2456" t="s">
        <v>788</v>
      </c>
      <c r="B2456" t="s">
        <v>772</v>
      </c>
      <c r="C2456" t="s">
        <v>1016</v>
      </c>
      <c r="D2456" s="736">
        <v>1</v>
      </c>
      <c r="E2456">
        <v>741020</v>
      </c>
      <c r="F2456" t="s">
        <v>772</v>
      </c>
    </row>
    <row r="2457" spans="1:6" x14ac:dyDescent="0.25">
      <c r="A2457" t="s">
        <v>788</v>
      </c>
      <c r="B2457" t="s">
        <v>772</v>
      </c>
      <c r="C2457" t="s">
        <v>1016</v>
      </c>
      <c r="D2457" s="736">
        <v>2</v>
      </c>
      <c r="E2457">
        <v>741020</v>
      </c>
      <c r="F2457" t="s">
        <v>772</v>
      </c>
    </row>
    <row r="2458" spans="1:6" x14ac:dyDescent="0.25">
      <c r="A2458" t="s">
        <v>788</v>
      </c>
      <c r="B2458" t="s">
        <v>772</v>
      </c>
      <c r="C2458" t="s">
        <v>1016</v>
      </c>
      <c r="D2458" s="736">
        <v>1</v>
      </c>
      <c r="E2458">
        <v>741020</v>
      </c>
      <c r="F2458" t="s">
        <v>772</v>
      </c>
    </row>
    <row r="2459" spans="1:6" x14ac:dyDescent="0.25">
      <c r="A2459" t="s">
        <v>788</v>
      </c>
      <c r="B2459" t="s">
        <v>772</v>
      </c>
      <c r="C2459" t="s">
        <v>1016</v>
      </c>
      <c r="D2459" s="736">
        <v>1</v>
      </c>
      <c r="E2459">
        <v>741020</v>
      </c>
      <c r="F2459" t="s">
        <v>772</v>
      </c>
    </row>
    <row r="2460" spans="1:6" x14ac:dyDescent="0.25">
      <c r="A2460" t="s">
        <v>788</v>
      </c>
      <c r="B2460" t="s">
        <v>772</v>
      </c>
      <c r="C2460" t="s">
        <v>1016</v>
      </c>
      <c r="D2460" s="736">
        <v>3</v>
      </c>
      <c r="E2460">
        <v>741020</v>
      </c>
      <c r="F2460" t="s">
        <v>772</v>
      </c>
    </row>
    <row r="2461" spans="1:6" x14ac:dyDescent="0.25">
      <c r="A2461" t="s">
        <v>788</v>
      </c>
      <c r="B2461" t="s">
        <v>772</v>
      </c>
      <c r="C2461" t="s">
        <v>1016</v>
      </c>
      <c r="D2461" s="736">
        <v>2</v>
      </c>
      <c r="E2461">
        <v>741020</v>
      </c>
      <c r="F2461" t="s">
        <v>772</v>
      </c>
    </row>
    <row r="2462" spans="1:6" x14ac:dyDescent="0.25">
      <c r="A2462" t="s">
        <v>788</v>
      </c>
      <c r="B2462" t="s">
        <v>772</v>
      </c>
      <c r="C2462" t="s">
        <v>1016</v>
      </c>
      <c r="D2462" s="736">
        <v>1</v>
      </c>
      <c r="E2462">
        <v>741020</v>
      </c>
      <c r="F2462" t="s">
        <v>772</v>
      </c>
    </row>
    <row r="2463" spans="1:6" x14ac:dyDescent="0.25">
      <c r="A2463" t="s">
        <v>788</v>
      </c>
      <c r="B2463" t="s">
        <v>772</v>
      </c>
      <c r="C2463" t="s">
        <v>1016</v>
      </c>
      <c r="D2463" s="736">
        <v>1</v>
      </c>
      <c r="E2463">
        <v>741020</v>
      </c>
      <c r="F2463" t="s">
        <v>772</v>
      </c>
    </row>
    <row r="2464" spans="1:6" x14ac:dyDescent="0.25">
      <c r="A2464" t="s">
        <v>788</v>
      </c>
      <c r="B2464" t="s">
        <v>772</v>
      </c>
      <c r="C2464" t="s">
        <v>1016</v>
      </c>
      <c r="D2464" s="736">
        <v>1</v>
      </c>
      <c r="E2464">
        <v>741020</v>
      </c>
      <c r="F2464" t="s">
        <v>772</v>
      </c>
    </row>
    <row r="2465" spans="1:6" x14ac:dyDescent="0.25">
      <c r="A2465" t="s">
        <v>788</v>
      </c>
      <c r="B2465" t="s">
        <v>772</v>
      </c>
      <c r="C2465" t="s">
        <v>1016</v>
      </c>
      <c r="D2465" s="736">
        <v>2</v>
      </c>
      <c r="E2465">
        <v>741020</v>
      </c>
      <c r="F2465" t="s">
        <v>772</v>
      </c>
    </row>
    <row r="2466" spans="1:6" x14ac:dyDescent="0.25">
      <c r="A2466" t="s">
        <v>788</v>
      </c>
      <c r="B2466" t="s">
        <v>772</v>
      </c>
      <c r="C2466" t="s">
        <v>1016</v>
      </c>
      <c r="D2466" s="736">
        <v>1</v>
      </c>
      <c r="E2466">
        <v>741020</v>
      </c>
      <c r="F2466" t="s">
        <v>772</v>
      </c>
    </row>
    <row r="2467" spans="1:6" x14ac:dyDescent="0.25">
      <c r="A2467" t="s">
        <v>788</v>
      </c>
      <c r="B2467" t="s">
        <v>772</v>
      </c>
      <c r="C2467" t="s">
        <v>1016</v>
      </c>
      <c r="D2467" s="736">
        <v>2</v>
      </c>
      <c r="E2467">
        <v>741020</v>
      </c>
      <c r="F2467" t="s">
        <v>772</v>
      </c>
    </row>
    <row r="2468" spans="1:6" x14ac:dyDescent="0.25">
      <c r="A2468" t="s">
        <v>788</v>
      </c>
      <c r="B2468" t="s">
        <v>772</v>
      </c>
      <c r="C2468" t="s">
        <v>1016</v>
      </c>
      <c r="D2468" s="736">
        <v>2</v>
      </c>
      <c r="E2468">
        <v>741020</v>
      </c>
      <c r="F2468" t="s">
        <v>772</v>
      </c>
    </row>
    <row r="2469" spans="1:6" x14ac:dyDescent="0.25">
      <c r="A2469" t="s">
        <v>788</v>
      </c>
      <c r="B2469" t="s">
        <v>772</v>
      </c>
      <c r="C2469" t="s">
        <v>1016</v>
      </c>
      <c r="D2469" s="736">
        <v>1</v>
      </c>
      <c r="E2469">
        <v>741020</v>
      </c>
      <c r="F2469" t="s">
        <v>772</v>
      </c>
    </row>
    <row r="2470" spans="1:6" x14ac:dyDescent="0.25">
      <c r="A2470" t="s">
        <v>788</v>
      </c>
      <c r="B2470" t="s">
        <v>772</v>
      </c>
      <c r="C2470" t="s">
        <v>1016</v>
      </c>
      <c r="D2470" s="736">
        <v>2</v>
      </c>
      <c r="E2470">
        <v>741020</v>
      </c>
      <c r="F2470" t="s">
        <v>772</v>
      </c>
    </row>
    <row r="2471" spans="1:6" x14ac:dyDescent="0.25">
      <c r="A2471" t="s">
        <v>788</v>
      </c>
      <c r="B2471" t="s">
        <v>772</v>
      </c>
      <c r="C2471" t="s">
        <v>1016</v>
      </c>
      <c r="D2471" s="736">
        <v>2</v>
      </c>
      <c r="E2471">
        <v>741020</v>
      </c>
      <c r="F2471" t="s">
        <v>772</v>
      </c>
    </row>
    <row r="2472" spans="1:6" x14ac:dyDescent="0.25">
      <c r="A2472" t="s">
        <v>788</v>
      </c>
      <c r="B2472" t="s">
        <v>772</v>
      </c>
      <c r="C2472" t="s">
        <v>1016</v>
      </c>
      <c r="D2472" s="736">
        <v>2</v>
      </c>
      <c r="E2472">
        <v>741020</v>
      </c>
      <c r="F2472" t="s">
        <v>772</v>
      </c>
    </row>
    <row r="2473" spans="1:6" x14ac:dyDescent="0.25">
      <c r="A2473" t="s">
        <v>788</v>
      </c>
      <c r="B2473" t="s">
        <v>772</v>
      </c>
      <c r="C2473" t="s">
        <v>1016</v>
      </c>
      <c r="D2473" s="736">
        <v>2</v>
      </c>
      <c r="E2473">
        <v>741020</v>
      </c>
      <c r="F2473" t="s">
        <v>772</v>
      </c>
    </row>
    <row r="2474" spans="1:6" x14ac:dyDescent="0.25">
      <c r="A2474" t="s">
        <v>788</v>
      </c>
      <c r="B2474" t="s">
        <v>772</v>
      </c>
      <c r="C2474" t="s">
        <v>1016</v>
      </c>
      <c r="D2474" s="736">
        <v>1</v>
      </c>
      <c r="E2474">
        <v>741020</v>
      </c>
      <c r="F2474" t="s">
        <v>772</v>
      </c>
    </row>
    <row r="2475" spans="1:6" x14ac:dyDescent="0.25">
      <c r="A2475" t="s">
        <v>788</v>
      </c>
      <c r="B2475" t="s">
        <v>772</v>
      </c>
      <c r="C2475" t="s">
        <v>1016</v>
      </c>
      <c r="D2475" s="736">
        <v>1</v>
      </c>
      <c r="E2475">
        <v>741020</v>
      </c>
      <c r="F2475" t="s">
        <v>772</v>
      </c>
    </row>
    <row r="2476" spans="1:6" x14ac:dyDescent="0.25">
      <c r="A2476" t="s">
        <v>788</v>
      </c>
      <c r="B2476" t="s">
        <v>772</v>
      </c>
      <c r="C2476" t="s">
        <v>1016</v>
      </c>
      <c r="D2476" s="736">
        <v>3</v>
      </c>
      <c r="E2476">
        <v>741020</v>
      </c>
      <c r="F2476" t="s">
        <v>772</v>
      </c>
    </row>
    <row r="2477" spans="1:6" x14ac:dyDescent="0.25">
      <c r="A2477" t="s">
        <v>788</v>
      </c>
      <c r="B2477" t="s">
        <v>772</v>
      </c>
      <c r="C2477" t="s">
        <v>1016</v>
      </c>
      <c r="D2477" s="736">
        <v>1</v>
      </c>
      <c r="E2477">
        <v>741020</v>
      </c>
      <c r="F2477" t="s">
        <v>772</v>
      </c>
    </row>
    <row r="2478" spans="1:6" x14ac:dyDescent="0.25">
      <c r="A2478" t="s">
        <v>788</v>
      </c>
      <c r="B2478" t="s">
        <v>772</v>
      </c>
      <c r="C2478" t="s">
        <v>1016</v>
      </c>
      <c r="D2478" s="736">
        <v>3</v>
      </c>
      <c r="E2478">
        <v>741020</v>
      </c>
      <c r="F2478" t="s">
        <v>772</v>
      </c>
    </row>
    <row r="2479" spans="1:6" x14ac:dyDescent="0.25">
      <c r="A2479" t="s">
        <v>788</v>
      </c>
      <c r="B2479" t="s">
        <v>772</v>
      </c>
      <c r="C2479" t="s">
        <v>1016</v>
      </c>
      <c r="D2479" s="736">
        <v>2</v>
      </c>
      <c r="E2479">
        <v>741020</v>
      </c>
      <c r="F2479" t="s">
        <v>772</v>
      </c>
    </row>
    <row r="2480" spans="1:6" x14ac:dyDescent="0.25">
      <c r="A2480" t="s">
        <v>788</v>
      </c>
      <c r="B2480" t="s">
        <v>772</v>
      </c>
      <c r="C2480" t="s">
        <v>1016</v>
      </c>
      <c r="D2480" s="736">
        <v>2</v>
      </c>
      <c r="E2480">
        <v>741020</v>
      </c>
      <c r="F2480" t="s">
        <v>772</v>
      </c>
    </row>
    <row r="2481" spans="1:6" x14ac:dyDescent="0.25">
      <c r="A2481" t="s">
        <v>788</v>
      </c>
      <c r="B2481" t="s">
        <v>772</v>
      </c>
      <c r="C2481" t="s">
        <v>1016</v>
      </c>
      <c r="D2481" s="736">
        <v>2</v>
      </c>
      <c r="E2481">
        <v>741020</v>
      </c>
      <c r="F2481" t="s">
        <v>772</v>
      </c>
    </row>
    <row r="2482" spans="1:6" x14ac:dyDescent="0.25">
      <c r="A2482" t="s">
        <v>788</v>
      </c>
      <c r="B2482" t="s">
        <v>772</v>
      </c>
      <c r="C2482" t="s">
        <v>1016</v>
      </c>
      <c r="D2482" s="736">
        <v>2</v>
      </c>
      <c r="E2482">
        <v>741020</v>
      </c>
      <c r="F2482" t="s">
        <v>772</v>
      </c>
    </row>
    <row r="2483" spans="1:6" x14ac:dyDescent="0.25">
      <c r="A2483" t="s">
        <v>788</v>
      </c>
      <c r="B2483" t="s">
        <v>772</v>
      </c>
      <c r="C2483" t="s">
        <v>1016</v>
      </c>
      <c r="D2483" s="736">
        <v>2</v>
      </c>
      <c r="E2483">
        <v>741020</v>
      </c>
      <c r="F2483" t="s">
        <v>772</v>
      </c>
    </row>
    <row r="2484" spans="1:6" x14ac:dyDescent="0.25">
      <c r="A2484" t="s">
        <v>788</v>
      </c>
      <c r="B2484" t="s">
        <v>772</v>
      </c>
      <c r="C2484" t="s">
        <v>1016</v>
      </c>
      <c r="D2484" s="736">
        <v>2</v>
      </c>
      <c r="E2484">
        <v>741020</v>
      </c>
      <c r="F2484" t="s">
        <v>772</v>
      </c>
    </row>
    <row r="2485" spans="1:6" x14ac:dyDescent="0.25">
      <c r="A2485" t="s">
        <v>788</v>
      </c>
      <c r="B2485" t="s">
        <v>772</v>
      </c>
      <c r="C2485" t="s">
        <v>1016</v>
      </c>
      <c r="D2485" s="736">
        <v>1</v>
      </c>
      <c r="E2485">
        <v>741020</v>
      </c>
      <c r="F2485" t="s">
        <v>772</v>
      </c>
    </row>
    <row r="2486" spans="1:6" x14ac:dyDescent="0.25">
      <c r="A2486" t="s">
        <v>788</v>
      </c>
      <c r="B2486" t="s">
        <v>772</v>
      </c>
      <c r="C2486" t="s">
        <v>1016</v>
      </c>
      <c r="D2486" s="736">
        <v>2</v>
      </c>
      <c r="E2486">
        <v>741020</v>
      </c>
      <c r="F2486" t="s">
        <v>772</v>
      </c>
    </row>
    <row r="2487" spans="1:6" x14ac:dyDescent="0.25">
      <c r="A2487" t="s">
        <v>788</v>
      </c>
      <c r="B2487" t="s">
        <v>772</v>
      </c>
      <c r="C2487" t="s">
        <v>1016</v>
      </c>
      <c r="D2487" s="736">
        <v>2</v>
      </c>
      <c r="E2487">
        <v>741020</v>
      </c>
      <c r="F2487" t="s">
        <v>772</v>
      </c>
    </row>
    <row r="2488" spans="1:6" x14ac:dyDescent="0.25">
      <c r="A2488" t="s">
        <v>788</v>
      </c>
      <c r="B2488" t="s">
        <v>772</v>
      </c>
      <c r="C2488" t="s">
        <v>1016</v>
      </c>
      <c r="D2488" s="736">
        <v>2</v>
      </c>
      <c r="E2488">
        <v>741020</v>
      </c>
      <c r="F2488" t="s">
        <v>772</v>
      </c>
    </row>
    <row r="2489" spans="1:6" x14ac:dyDescent="0.25">
      <c r="A2489" t="s">
        <v>788</v>
      </c>
      <c r="B2489" t="s">
        <v>772</v>
      </c>
      <c r="C2489" t="s">
        <v>1016</v>
      </c>
      <c r="D2489" s="736">
        <v>2</v>
      </c>
      <c r="E2489">
        <v>741020</v>
      </c>
      <c r="F2489" t="s">
        <v>772</v>
      </c>
    </row>
    <row r="2490" spans="1:6" x14ac:dyDescent="0.25">
      <c r="A2490" t="s">
        <v>788</v>
      </c>
      <c r="B2490" t="s">
        <v>772</v>
      </c>
      <c r="C2490" t="s">
        <v>1016</v>
      </c>
      <c r="D2490" s="736">
        <v>2</v>
      </c>
      <c r="E2490">
        <v>741020</v>
      </c>
      <c r="F2490" t="s">
        <v>772</v>
      </c>
    </row>
    <row r="2491" spans="1:6" x14ac:dyDescent="0.25">
      <c r="A2491" t="s">
        <v>788</v>
      </c>
      <c r="B2491" t="s">
        <v>772</v>
      </c>
      <c r="C2491" t="s">
        <v>1016</v>
      </c>
      <c r="D2491" s="736">
        <v>2</v>
      </c>
      <c r="E2491">
        <v>741020</v>
      </c>
      <c r="F2491" t="s">
        <v>772</v>
      </c>
    </row>
    <row r="2492" spans="1:6" x14ac:dyDescent="0.25">
      <c r="A2492" t="s">
        <v>788</v>
      </c>
      <c r="B2492" t="s">
        <v>772</v>
      </c>
      <c r="C2492" t="s">
        <v>1016</v>
      </c>
      <c r="D2492" s="736">
        <v>1</v>
      </c>
      <c r="E2492">
        <v>741020</v>
      </c>
      <c r="F2492" t="s">
        <v>772</v>
      </c>
    </row>
    <row r="2493" spans="1:6" x14ac:dyDescent="0.25">
      <c r="A2493" t="s">
        <v>788</v>
      </c>
      <c r="B2493" t="s">
        <v>772</v>
      </c>
      <c r="C2493" t="s">
        <v>1016</v>
      </c>
      <c r="D2493" s="736">
        <v>1</v>
      </c>
      <c r="E2493">
        <v>741020</v>
      </c>
      <c r="F2493" t="s">
        <v>772</v>
      </c>
    </row>
    <row r="2494" spans="1:6" x14ac:dyDescent="0.25">
      <c r="A2494" t="s">
        <v>788</v>
      </c>
      <c r="B2494" t="s">
        <v>772</v>
      </c>
      <c r="C2494" t="s">
        <v>1016</v>
      </c>
      <c r="D2494" s="736">
        <v>3</v>
      </c>
      <c r="E2494">
        <v>741020</v>
      </c>
      <c r="F2494" t="s">
        <v>772</v>
      </c>
    </row>
    <row r="2495" spans="1:6" x14ac:dyDescent="0.25">
      <c r="A2495" t="s">
        <v>788</v>
      </c>
      <c r="B2495" t="s">
        <v>772</v>
      </c>
      <c r="C2495" t="s">
        <v>1016</v>
      </c>
      <c r="D2495" s="736">
        <v>2</v>
      </c>
      <c r="E2495">
        <v>741020</v>
      </c>
      <c r="F2495" t="s">
        <v>772</v>
      </c>
    </row>
    <row r="2496" spans="1:6" x14ac:dyDescent="0.25">
      <c r="A2496" t="s">
        <v>788</v>
      </c>
      <c r="B2496" t="s">
        <v>772</v>
      </c>
      <c r="C2496" t="s">
        <v>1016</v>
      </c>
      <c r="D2496" s="736">
        <v>2</v>
      </c>
      <c r="E2496">
        <v>741020</v>
      </c>
      <c r="F2496" t="s">
        <v>772</v>
      </c>
    </row>
    <row r="2497" spans="1:6" x14ac:dyDescent="0.25">
      <c r="A2497" t="s">
        <v>788</v>
      </c>
      <c r="B2497" t="s">
        <v>772</v>
      </c>
      <c r="C2497" t="s">
        <v>1016</v>
      </c>
      <c r="D2497" s="736">
        <v>2</v>
      </c>
      <c r="E2497">
        <v>741020</v>
      </c>
      <c r="F2497" t="s">
        <v>772</v>
      </c>
    </row>
    <row r="2498" spans="1:6" x14ac:dyDescent="0.25">
      <c r="A2498" t="s">
        <v>788</v>
      </c>
      <c r="B2498" t="s">
        <v>772</v>
      </c>
      <c r="C2498" t="s">
        <v>1016</v>
      </c>
      <c r="D2498" s="736">
        <v>4</v>
      </c>
      <c r="E2498">
        <v>741020</v>
      </c>
      <c r="F2498" t="s">
        <v>772</v>
      </c>
    </row>
    <row r="2499" spans="1:6" x14ac:dyDescent="0.25">
      <c r="A2499" t="s">
        <v>788</v>
      </c>
      <c r="B2499" t="s">
        <v>772</v>
      </c>
      <c r="C2499" t="s">
        <v>1016</v>
      </c>
      <c r="D2499" s="736">
        <v>2</v>
      </c>
      <c r="E2499">
        <v>741020</v>
      </c>
      <c r="F2499" t="s">
        <v>772</v>
      </c>
    </row>
    <row r="2500" spans="1:6" x14ac:dyDescent="0.25">
      <c r="A2500" t="s">
        <v>788</v>
      </c>
      <c r="B2500" t="s">
        <v>772</v>
      </c>
      <c r="C2500" t="s">
        <v>1016</v>
      </c>
      <c r="D2500" s="736">
        <v>2</v>
      </c>
      <c r="E2500">
        <v>741020</v>
      </c>
      <c r="F2500" t="s">
        <v>772</v>
      </c>
    </row>
    <row r="2501" spans="1:6" x14ac:dyDescent="0.25">
      <c r="A2501" t="s">
        <v>788</v>
      </c>
      <c r="B2501" t="s">
        <v>772</v>
      </c>
      <c r="C2501" t="s">
        <v>1016</v>
      </c>
      <c r="D2501" s="736">
        <v>2</v>
      </c>
      <c r="E2501">
        <v>741020</v>
      </c>
      <c r="F2501" t="s">
        <v>772</v>
      </c>
    </row>
    <row r="2502" spans="1:6" x14ac:dyDescent="0.25">
      <c r="A2502" t="s">
        <v>788</v>
      </c>
      <c r="B2502" t="s">
        <v>772</v>
      </c>
      <c r="C2502" t="s">
        <v>1016</v>
      </c>
      <c r="D2502" s="736">
        <v>2</v>
      </c>
      <c r="E2502">
        <v>741020</v>
      </c>
      <c r="F2502" t="s">
        <v>772</v>
      </c>
    </row>
    <row r="2503" spans="1:6" x14ac:dyDescent="0.25">
      <c r="A2503" t="s">
        <v>788</v>
      </c>
      <c r="B2503" t="s">
        <v>772</v>
      </c>
      <c r="C2503" t="s">
        <v>1016</v>
      </c>
      <c r="D2503" s="736">
        <v>2</v>
      </c>
      <c r="E2503">
        <v>741020</v>
      </c>
      <c r="F2503" t="s">
        <v>772</v>
      </c>
    </row>
    <row r="2504" spans="1:6" x14ac:dyDescent="0.25">
      <c r="A2504" t="s">
        <v>788</v>
      </c>
      <c r="B2504" t="s">
        <v>772</v>
      </c>
      <c r="C2504" t="s">
        <v>1016</v>
      </c>
      <c r="D2504" s="736">
        <v>2</v>
      </c>
      <c r="E2504">
        <v>741020</v>
      </c>
      <c r="F2504" t="s">
        <v>772</v>
      </c>
    </row>
    <row r="2505" spans="1:6" x14ac:dyDescent="0.25">
      <c r="A2505" t="s">
        <v>788</v>
      </c>
      <c r="B2505" t="s">
        <v>772</v>
      </c>
      <c r="C2505" t="s">
        <v>1016</v>
      </c>
      <c r="D2505" s="736">
        <v>3</v>
      </c>
      <c r="E2505">
        <v>741020</v>
      </c>
      <c r="F2505" t="s">
        <v>772</v>
      </c>
    </row>
    <row r="2506" spans="1:6" x14ac:dyDescent="0.25">
      <c r="A2506" t="s">
        <v>788</v>
      </c>
      <c r="B2506" t="s">
        <v>772</v>
      </c>
      <c r="C2506" t="s">
        <v>1016</v>
      </c>
      <c r="D2506" s="736">
        <v>2</v>
      </c>
      <c r="E2506">
        <v>741020</v>
      </c>
      <c r="F2506" t="s">
        <v>772</v>
      </c>
    </row>
    <row r="2507" spans="1:6" x14ac:dyDescent="0.25">
      <c r="A2507" t="s">
        <v>788</v>
      </c>
      <c r="B2507" t="s">
        <v>772</v>
      </c>
      <c r="C2507" t="s">
        <v>1016</v>
      </c>
      <c r="D2507" s="736">
        <v>2</v>
      </c>
      <c r="E2507">
        <v>741020</v>
      </c>
      <c r="F2507" t="s">
        <v>772</v>
      </c>
    </row>
    <row r="2508" spans="1:6" x14ac:dyDescent="0.25">
      <c r="A2508" t="s">
        <v>788</v>
      </c>
      <c r="B2508" t="s">
        <v>772</v>
      </c>
      <c r="C2508" t="s">
        <v>1016</v>
      </c>
      <c r="D2508" s="736">
        <v>2</v>
      </c>
      <c r="E2508">
        <v>741020</v>
      </c>
      <c r="F2508" t="s">
        <v>772</v>
      </c>
    </row>
    <row r="2509" spans="1:6" x14ac:dyDescent="0.25">
      <c r="A2509" t="s">
        <v>788</v>
      </c>
      <c r="B2509" t="s">
        <v>772</v>
      </c>
      <c r="C2509" t="s">
        <v>1016</v>
      </c>
      <c r="D2509" s="736">
        <v>5</v>
      </c>
      <c r="E2509">
        <v>741020</v>
      </c>
      <c r="F2509" t="s">
        <v>772</v>
      </c>
    </row>
    <row r="2510" spans="1:6" x14ac:dyDescent="0.25">
      <c r="A2510" t="s">
        <v>788</v>
      </c>
      <c r="B2510" t="s">
        <v>772</v>
      </c>
      <c r="C2510" t="s">
        <v>1016</v>
      </c>
      <c r="D2510" s="736">
        <v>5</v>
      </c>
      <c r="E2510">
        <v>741020</v>
      </c>
      <c r="F2510" t="s">
        <v>772</v>
      </c>
    </row>
    <row r="2511" spans="1:6" x14ac:dyDescent="0.25">
      <c r="A2511" t="s">
        <v>788</v>
      </c>
      <c r="B2511" t="s">
        <v>772</v>
      </c>
      <c r="C2511" t="s">
        <v>1016</v>
      </c>
      <c r="D2511" s="736">
        <v>2</v>
      </c>
      <c r="E2511">
        <v>741020</v>
      </c>
      <c r="F2511" t="s">
        <v>772</v>
      </c>
    </row>
    <row r="2512" spans="1:6" x14ac:dyDescent="0.25">
      <c r="A2512" t="s">
        <v>788</v>
      </c>
      <c r="B2512" t="s">
        <v>772</v>
      </c>
      <c r="C2512" t="s">
        <v>1016</v>
      </c>
      <c r="D2512" s="736">
        <v>2</v>
      </c>
      <c r="E2512">
        <v>741020</v>
      </c>
      <c r="F2512" t="s">
        <v>772</v>
      </c>
    </row>
    <row r="2513" spans="1:6" x14ac:dyDescent="0.25">
      <c r="A2513" t="s">
        <v>788</v>
      </c>
      <c r="B2513" t="s">
        <v>772</v>
      </c>
      <c r="C2513" t="s">
        <v>1016</v>
      </c>
      <c r="D2513" s="736">
        <v>2</v>
      </c>
      <c r="E2513">
        <v>741020</v>
      </c>
      <c r="F2513" t="s">
        <v>772</v>
      </c>
    </row>
    <row r="2514" spans="1:6" x14ac:dyDescent="0.25">
      <c r="A2514" t="s">
        <v>788</v>
      </c>
      <c r="B2514" t="s">
        <v>772</v>
      </c>
      <c r="C2514" t="s">
        <v>1016</v>
      </c>
      <c r="D2514" s="736">
        <v>2</v>
      </c>
      <c r="E2514">
        <v>741020</v>
      </c>
      <c r="F2514" t="s">
        <v>772</v>
      </c>
    </row>
    <row r="2515" spans="1:6" x14ac:dyDescent="0.25">
      <c r="A2515" t="s">
        <v>788</v>
      </c>
      <c r="B2515" t="s">
        <v>772</v>
      </c>
      <c r="C2515" t="s">
        <v>1016</v>
      </c>
      <c r="D2515" s="736">
        <v>2</v>
      </c>
      <c r="E2515">
        <v>741020</v>
      </c>
      <c r="F2515" t="s">
        <v>772</v>
      </c>
    </row>
    <row r="2516" spans="1:6" x14ac:dyDescent="0.25">
      <c r="A2516" t="s">
        <v>788</v>
      </c>
      <c r="B2516" t="s">
        <v>772</v>
      </c>
      <c r="C2516" t="s">
        <v>1016</v>
      </c>
      <c r="D2516" s="736">
        <v>4</v>
      </c>
      <c r="E2516">
        <v>741020</v>
      </c>
      <c r="F2516" t="s">
        <v>772</v>
      </c>
    </row>
    <row r="2517" spans="1:6" x14ac:dyDescent="0.25">
      <c r="A2517" t="s">
        <v>788</v>
      </c>
      <c r="B2517" t="s">
        <v>772</v>
      </c>
      <c r="C2517" t="s">
        <v>1016</v>
      </c>
      <c r="D2517" s="736">
        <v>2</v>
      </c>
      <c r="E2517">
        <v>741020</v>
      </c>
      <c r="F2517" t="s">
        <v>772</v>
      </c>
    </row>
    <row r="2518" spans="1:6" x14ac:dyDescent="0.25">
      <c r="A2518" t="s">
        <v>788</v>
      </c>
      <c r="B2518" t="s">
        <v>772</v>
      </c>
      <c r="C2518" t="s">
        <v>1016</v>
      </c>
      <c r="D2518" s="736">
        <v>2</v>
      </c>
      <c r="E2518">
        <v>741020</v>
      </c>
      <c r="F2518" t="s">
        <v>772</v>
      </c>
    </row>
    <row r="2519" spans="1:6" x14ac:dyDescent="0.25">
      <c r="A2519" t="s">
        <v>788</v>
      </c>
      <c r="B2519" t="s">
        <v>772</v>
      </c>
      <c r="C2519" t="s">
        <v>1016</v>
      </c>
      <c r="D2519" s="736">
        <v>1</v>
      </c>
      <c r="E2519">
        <v>741020</v>
      </c>
      <c r="F2519" t="s">
        <v>772</v>
      </c>
    </row>
    <row r="2520" spans="1:6" x14ac:dyDescent="0.25">
      <c r="A2520" t="s">
        <v>788</v>
      </c>
      <c r="B2520" t="s">
        <v>772</v>
      </c>
      <c r="C2520" t="s">
        <v>1016</v>
      </c>
      <c r="D2520" s="736">
        <v>2</v>
      </c>
      <c r="E2520">
        <v>741020</v>
      </c>
      <c r="F2520" t="s">
        <v>772</v>
      </c>
    </row>
    <row r="2521" spans="1:6" x14ac:dyDescent="0.25">
      <c r="A2521" t="s">
        <v>788</v>
      </c>
      <c r="B2521" t="s">
        <v>772</v>
      </c>
      <c r="C2521" t="s">
        <v>1016</v>
      </c>
      <c r="D2521" s="736">
        <v>1</v>
      </c>
      <c r="E2521">
        <v>741020</v>
      </c>
      <c r="F2521" t="s">
        <v>772</v>
      </c>
    </row>
    <row r="2522" spans="1:6" x14ac:dyDescent="0.25">
      <c r="A2522" t="s">
        <v>788</v>
      </c>
      <c r="B2522" t="s">
        <v>772</v>
      </c>
      <c r="C2522" t="s">
        <v>1016</v>
      </c>
      <c r="D2522" s="736">
        <v>2</v>
      </c>
      <c r="E2522">
        <v>741020</v>
      </c>
      <c r="F2522" t="s">
        <v>772</v>
      </c>
    </row>
    <row r="2523" spans="1:6" x14ac:dyDescent="0.25">
      <c r="A2523" t="s">
        <v>788</v>
      </c>
      <c r="B2523" t="s">
        <v>772</v>
      </c>
      <c r="C2523" t="s">
        <v>1016</v>
      </c>
      <c r="D2523" s="736">
        <v>2</v>
      </c>
      <c r="E2523">
        <v>741020</v>
      </c>
      <c r="F2523" t="s">
        <v>772</v>
      </c>
    </row>
    <row r="2524" spans="1:6" x14ac:dyDescent="0.25">
      <c r="A2524" t="s">
        <v>788</v>
      </c>
      <c r="B2524" t="s">
        <v>772</v>
      </c>
      <c r="C2524" t="s">
        <v>1016</v>
      </c>
      <c r="D2524" s="736">
        <v>2</v>
      </c>
      <c r="E2524">
        <v>741020</v>
      </c>
      <c r="F2524" t="s">
        <v>772</v>
      </c>
    </row>
    <row r="2525" spans="1:6" x14ac:dyDescent="0.25">
      <c r="A2525" t="s">
        <v>788</v>
      </c>
      <c r="B2525" t="s">
        <v>772</v>
      </c>
      <c r="C2525" t="s">
        <v>1016</v>
      </c>
      <c r="D2525" s="736">
        <v>2</v>
      </c>
      <c r="E2525">
        <v>741020</v>
      </c>
      <c r="F2525" t="s">
        <v>772</v>
      </c>
    </row>
    <row r="2526" spans="1:6" x14ac:dyDescent="0.25">
      <c r="A2526" t="s">
        <v>788</v>
      </c>
      <c r="B2526" t="s">
        <v>772</v>
      </c>
      <c r="C2526" t="s">
        <v>1016</v>
      </c>
      <c r="D2526" s="736">
        <v>2</v>
      </c>
      <c r="E2526">
        <v>741020</v>
      </c>
      <c r="F2526" t="s">
        <v>772</v>
      </c>
    </row>
    <row r="2527" spans="1:6" x14ac:dyDescent="0.25">
      <c r="A2527" t="s">
        <v>788</v>
      </c>
      <c r="B2527" t="s">
        <v>772</v>
      </c>
      <c r="C2527" t="s">
        <v>1016</v>
      </c>
      <c r="D2527" s="736">
        <v>4</v>
      </c>
      <c r="E2527">
        <v>741020</v>
      </c>
      <c r="F2527" t="s">
        <v>772</v>
      </c>
    </row>
    <row r="2528" spans="1:6" x14ac:dyDescent="0.25">
      <c r="A2528" t="s">
        <v>788</v>
      </c>
      <c r="B2528" t="s">
        <v>772</v>
      </c>
      <c r="C2528" t="s">
        <v>1016</v>
      </c>
      <c r="D2528" s="736">
        <v>2</v>
      </c>
      <c r="E2528">
        <v>741020</v>
      </c>
      <c r="F2528" t="s">
        <v>772</v>
      </c>
    </row>
    <row r="2529" spans="1:6" x14ac:dyDescent="0.25">
      <c r="A2529" t="s">
        <v>788</v>
      </c>
      <c r="B2529" t="s">
        <v>772</v>
      </c>
      <c r="C2529" t="s">
        <v>1016</v>
      </c>
      <c r="D2529" s="736">
        <v>2</v>
      </c>
      <c r="E2529">
        <v>741020</v>
      </c>
      <c r="F2529" t="s">
        <v>772</v>
      </c>
    </row>
    <row r="2530" spans="1:6" x14ac:dyDescent="0.25">
      <c r="A2530" t="s">
        <v>788</v>
      </c>
      <c r="B2530" t="s">
        <v>772</v>
      </c>
      <c r="C2530" t="s">
        <v>1016</v>
      </c>
      <c r="D2530" s="736">
        <v>2</v>
      </c>
      <c r="E2530">
        <v>741020</v>
      </c>
      <c r="F2530" t="s">
        <v>772</v>
      </c>
    </row>
    <row r="2531" spans="1:6" x14ac:dyDescent="0.25">
      <c r="A2531" t="s">
        <v>788</v>
      </c>
      <c r="B2531" t="s">
        <v>772</v>
      </c>
      <c r="C2531" t="s">
        <v>1016</v>
      </c>
      <c r="D2531" s="736">
        <v>2</v>
      </c>
      <c r="E2531">
        <v>741020</v>
      </c>
      <c r="F2531" t="s">
        <v>772</v>
      </c>
    </row>
    <row r="2532" spans="1:6" x14ac:dyDescent="0.25">
      <c r="A2532" t="s">
        <v>788</v>
      </c>
      <c r="B2532" t="s">
        <v>772</v>
      </c>
      <c r="C2532" t="s">
        <v>1016</v>
      </c>
      <c r="D2532" s="736">
        <v>2</v>
      </c>
      <c r="E2532">
        <v>741020</v>
      </c>
      <c r="F2532" t="s">
        <v>772</v>
      </c>
    </row>
    <row r="2533" spans="1:6" x14ac:dyDescent="0.25">
      <c r="A2533" t="s">
        <v>788</v>
      </c>
      <c r="B2533" t="s">
        <v>772</v>
      </c>
      <c r="C2533" t="s">
        <v>1016</v>
      </c>
      <c r="D2533" s="736">
        <v>5</v>
      </c>
      <c r="E2533">
        <v>741020</v>
      </c>
      <c r="F2533" t="s">
        <v>772</v>
      </c>
    </row>
    <row r="2534" spans="1:6" x14ac:dyDescent="0.25">
      <c r="A2534" t="s">
        <v>788</v>
      </c>
      <c r="B2534" t="s">
        <v>772</v>
      </c>
      <c r="C2534" t="s">
        <v>1016</v>
      </c>
      <c r="D2534" s="736">
        <v>2</v>
      </c>
      <c r="E2534">
        <v>741020</v>
      </c>
      <c r="F2534" t="s">
        <v>772</v>
      </c>
    </row>
    <row r="2535" spans="1:6" x14ac:dyDescent="0.25">
      <c r="A2535" t="s">
        <v>788</v>
      </c>
      <c r="B2535" t="s">
        <v>772</v>
      </c>
      <c r="C2535" t="s">
        <v>1016</v>
      </c>
      <c r="D2535" s="736">
        <v>2</v>
      </c>
      <c r="E2535">
        <v>741020</v>
      </c>
      <c r="F2535" t="s">
        <v>772</v>
      </c>
    </row>
    <row r="2536" spans="1:6" x14ac:dyDescent="0.25">
      <c r="A2536" t="s">
        <v>788</v>
      </c>
      <c r="B2536" t="s">
        <v>772</v>
      </c>
      <c r="C2536" t="s">
        <v>1016</v>
      </c>
      <c r="D2536" s="736">
        <v>2</v>
      </c>
      <c r="E2536">
        <v>741020</v>
      </c>
      <c r="F2536" t="s">
        <v>772</v>
      </c>
    </row>
    <row r="2537" spans="1:6" x14ac:dyDescent="0.25">
      <c r="A2537" t="s">
        <v>788</v>
      </c>
      <c r="B2537" t="s">
        <v>772</v>
      </c>
      <c r="C2537" t="s">
        <v>1016</v>
      </c>
      <c r="D2537" s="736">
        <v>2</v>
      </c>
      <c r="E2537">
        <v>741020</v>
      </c>
      <c r="F2537" t="s">
        <v>772</v>
      </c>
    </row>
    <row r="2538" spans="1:6" x14ac:dyDescent="0.25">
      <c r="A2538" t="s">
        <v>788</v>
      </c>
      <c r="B2538" t="s">
        <v>772</v>
      </c>
      <c r="C2538" t="s">
        <v>1016</v>
      </c>
      <c r="D2538" s="736">
        <v>1</v>
      </c>
      <c r="E2538">
        <v>741020</v>
      </c>
      <c r="F2538" t="s">
        <v>772</v>
      </c>
    </row>
    <row r="2539" spans="1:6" x14ac:dyDescent="0.25">
      <c r="A2539" t="s">
        <v>788</v>
      </c>
      <c r="B2539" t="s">
        <v>772</v>
      </c>
      <c r="C2539" t="s">
        <v>1016</v>
      </c>
      <c r="D2539" s="736">
        <v>5</v>
      </c>
      <c r="E2539">
        <v>741020</v>
      </c>
      <c r="F2539" t="s">
        <v>772</v>
      </c>
    </row>
    <row r="2540" spans="1:6" x14ac:dyDescent="0.25">
      <c r="A2540" t="s">
        <v>788</v>
      </c>
      <c r="B2540" t="s">
        <v>772</v>
      </c>
      <c r="C2540" t="s">
        <v>1016</v>
      </c>
      <c r="D2540" s="736">
        <v>2</v>
      </c>
      <c r="E2540">
        <v>741020</v>
      </c>
      <c r="F2540" t="s">
        <v>772</v>
      </c>
    </row>
    <row r="2541" spans="1:6" x14ac:dyDescent="0.25">
      <c r="A2541" t="s">
        <v>788</v>
      </c>
      <c r="B2541" t="s">
        <v>772</v>
      </c>
      <c r="C2541" t="s">
        <v>1016</v>
      </c>
      <c r="D2541" s="736">
        <v>2</v>
      </c>
      <c r="E2541">
        <v>741020</v>
      </c>
      <c r="F2541" t="s">
        <v>772</v>
      </c>
    </row>
    <row r="2542" spans="1:6" x14ac:dyDescent="0.25">
      <c r="A2542" t="s">
        <v>788</v>
      </c>
      <c r="B2542" t="s">
        <v>772</v>
      </c>
      <c r="C2542" t="s">
        <v>1016</v>
      </c>
      <c r="D2542" s="736">
        <v>2</v>
      </c>
      <c r="E2542">
        <v>741020</v>
      </c>
      <c r="F2542" t="s">
        <v>772</v>
      </c>
    </row>
    <row r="2543" spans="1:6" x14ac:dyDescent="0.25">
      <c r="A2543" t="s">
        <v>788</v>
      </c>
      <c r="B2543" t="s">
        <v>772</v>
      </c>
      <c r="C2543" t="s">
        <v>1016</v>
      </c>
      <c r="D2543" s="736">
        <v>1</v>
      </c>
      <c r="E2543">
        <v>741020</v>
      </c>
      <c r="F2543" t="s">
        <v>772</v>
      </c>
    </row>
    <row r="2544" spans="1:6" x14ac:dyDescent="0.25">
      <c r="A2544" t="s">
        <v>788</v>
      </c>
      <c r="B2544" t="s">
        <v>772</v>
      </c>
      <c r="C2544" t="s">
        <v>1016</v>
      </c>
      <c r="D2544" s="736">
        <v>2</v>
      </c>
      <c r="E2544">
        <v>741020</v>
      </c>
      <c r="F2544" t="s">
        <v>772</v>
      </c>
    </row>
    <row r="2545" spans="1:6" x14ac:dyDescent="0.25">
      <c r="A2545" t="s">
        <v>788</v>
      </c>
      <c r="B2545" t="s">
        <v>772</v>
      </c>
      <c r="C2545" t="s">
        <v>1016</v>
      </c>
      <c r="D2545" s="736">
        <v>2</v>
      </c>
      <c r="E2545">
        <v>741020</v>
      </c>
      <c r="F2545" t="s">
        <v>772</v>
      </c>
    </row>
    <row r="2546" spans="1:6" x14ac:dyDescent="0.25">
      <c r="A2546" t="s">
        <v>788</v>
      </c>
      <c r="B2546" t="s">
        <v>772</v>
      </c>
      <c r="C2546" t="s">
        <v>1016</v>
      </c>
      <c r="D2546" s="736">
        <v>2</v>
      </c>
      <c r="E2546">
        <v>741020</v>
      </c>
      <c r="F2546" t="s">
        <v>772</v>
      </c>
    </row>
    <row r="2547" spans="1:6" x14ac:dyDescent="0.25">
      <c r="A2547" t="s">
        <v>788</v>
      </c>
      <c r="B2547" t="s">
        <v>772</v>
      </c>
      <c r="C2547" t="s">
        <v>1016</v>
      </c>
      <c r="D2547" s="736">
        <v>2</v>
      </c>
      <c r="E2547">
        <v>741020</v>
      </c>
      <c r="F2547" t="s">
        <v>772</v>
      </c>
    </row>
    <row r="2548" spans="1:6" x14ac:dyDescent="0.25">
      <c r="A2548" t="s">
        <v>788</v>
      </c>
      <c r="B2548" t="s">
        <v>772</v>
      </c>
      <c r="C2548" t="s">
        <v>1016</v>
      </c>
      <c r="D2548" s="736">
        <v>2</v>
      </c>
      <c r="E2548">
        <v>741020</v>
      </c>
      <c r="F2548" t="s">
        <v>772</v>
      </c>
    </row>
    <row r="2549" spans="1:6" x14ac:dyDescent="0.25">
      <c r="A2549" t="s">
        <v>788</v>
      </c>
      <c r="B2549" t="s">
        <v>772</v>
      </c>
      <c r="C2549" t="s">
        <v>1016</v>
      </c>
      <c r="D2549" s="736">
        <v>2</v>
      </c>
      <c r="E2549">
        <v>741020</v>
      </c>
      <c r="F2549" t="s">
        <v>772</v>
      </c>
    </row>
    <row r="2550" spans="1:6" x14ac:dyDescent="0.25">
      <c r="A2550" t="s">
        <v>788</v>
      </c>
      <c r="B2550" t="s">
        <v>772</v>
      </c>
      <c r="C2550" t="s">
        <v>1016</v>
      </c>
      <c r="D2550" s="736">
        <v>1</v>
      </c>
      <c r="E2550">
        <v>741020</v>
      </c>
      <c r="F2550" t="s">
        <v>772</v>
      </c>
    </row>
    <row r="2551" spans="1:6" x14ac:dyDescent="0.25">
      <c r="A2551" t="s">
        <v>788</v>
      </c>
      <c r="B2551" t="s">
        <v>772</v>
      </c>
      <c r="C2551" t="s">
        <v>1016</v>
      </c>
      <c r="D2551" s="736">
        <v>1</v>
      </c>
      <c r="E2551">
        <v>741020</v>
      </c>
      <c r="F2551" t="s">
        <v>772</v>
      </c>
    </row>
    <row r="2552" spans="1:6" x14ac:dyDescent="0.25">
      <c r="A2552" t="s">
        <v>788</v>
      </c>
      <c r="B2552" t="s">
        <v>772</v>
      </c>
      <c r="C2552" t="s">
        <v>1016</v>
      </c>
      <c r="D2552" s="736">
        <v>2</v>
      </c>
      <c r="E2552">
        <v>741020</v>
      </c>
      <c r="F2552" t="s">
        <v>772</v>
      </c>
    </row>
    <row r="2553" spans="1:6" x14ac:dyDescent="0.25">
      <c r="A2553" t="s">
        <v>788</v>
      </c>
      <c r="B2553" t="s">
        <v>772</v>
      </c>
      <c r="C2553" t="s">
        <v>1016</v>
      </c>
      <c r="D2553" s="736">
        <v>2</v>
      </c>
      <c r="E2553">
        <v>741020</v>
      </c>
      <c r="F2553" t="s">
        <v>772</v>
      </c>
    </row>
    <row r="2554" spans="1:6" x14ac:dyDescent="0.25">
      <c r="A2554" t="s">
        <v>788</v>
      </c>
      <c r="B2554" t="s">
        <v>772</v>
      </c>
      <c r="C2554" t="s">
        <v>1016</v>
      </c>
      <c r="D2554" s="736">
        <v>2</v>
      </c>
      <c r="E2554">
        <v>741020</v>
      </c>
      <c r="F2554" t="s">
        <v>772</v>
      </c>
    </row>
    <row r="2555" spans="1:6" x14ac:dyDescent="0.25">
      <c r="A2555" t="s">
        <v>788</v>
      </c>
      <c r="B2555" t="s">
        <v>772</v>
      </c>
      <c r="C2555" t="s">
        <v>1016</v>
      </c>
      <c r="D2555" s="736">
        <v>2</v>
      </c>
      <c r="E2555">
        <v>741020</v>
      </c>
      <c r="F2555" t="s">
        <v>772</v>
      </c>
    </row>
    <row r="2556" spans="1:6" x14ac:dyDescent="0.25">
      <c r="A2556" t="s">
        <v>788</v>
      </c>
      <c r="B2556" t="s">
        <v>772</v>
      </c>
      <c r="C2556" t="s">
        <v>1016</v>
      </c>
      <c r="D2556" s="736">
        <v>5</v>
      </c>
      <c r="E2556">
        <v>741020</v>
      </c>
      <c r="F2556" t="s">
        <v>772</v>
      </c>
    </row>
    <row r="2557" spans="1:6" x14ac:dyDescent="0.25">
      <c r="A2557" t="s">
        <v>788</v>
      </c>
      <c r="B2557" t="s">
        <v>772</v>
      </c>
      <c r="C2557" t="s">
        <v>1016</v>
      </c>
      <c r="D2557" s="736">
        <v>2</v>
      </c>
      <c r="E2557">
        <v>741020</v>
      </c>
      <c r="F2557" t="s">
        <v>772</v>
      </c>
    </row>
    <row r="2558" spans="1:6" x14ac:dyDescent="0.25">
      <c r="A2558" t="s">
        <v>788</v>
      </c>
      <c r="B2558" t="s">
        <v>772</v>
      </c>
      <c r="C2558" t="s">
        <v>1016</v>
      </c>
      <c r="D2558" s="736">
        <v>2</v>
      </c>
      <c r="E2558">
        <v>741020</v>
      </c>
      <c r="F2558" t="s">
        <v>772</v>
      </c>
    </row>
    <row r="2559" spans="1:6" x14ac:dyDescent="0.25">
      <c r="A2559" t="s">
        <v>788</v>
      </c>
      <c r="B2559" t="s">
        <v>772</v>
      </c>
      <c r="C2559" t="s">
        <v>1016</v>
      </c>
      <c r="D2559" s="736">
        <v>2</v>
      </c>
      <c r="E2559">
        <v>741020</v>
      </c>
      <c r="F2559" t="s">
        <v>772</v>
      </c>
    </row>
    <row r="2560" spans="1:6" x14ac:dyDescent="0.25">
      <c r="A2560" t="s">
        <v>788</v>
      </c>
      <c r="B2560" t="s">
        <v>772</v>
      </c>
      <c r="C2560" t="s">
        <v>1016</v>
      </c>
      <c r="D2560" s="736">
        <v>2</v>
      </c>
      <c r="E2560">
        <v>741020</v>
      </c>
      <c r="F2560" t="s">
        <v>772</v>
      </c>
    </row>
    <row r="2561" spans="1:6" x14ac:dyDescent="0.25">
      <c r="A2561" t="s">
        <v>788</v>
      </c>
      <c r="B2561" t="s">
        <v>772</v>
      </c>
      <c r="C2561" t="s">
        <v>1016</v>
      </c>
      <c r="D2561" s="736">
        <v>4</v>
      </c>
      <c r="E2561">
        <v>741020</v>
      </c>
      <c r="F2561" t="s">
        <v>772</v>
      </c>
    </row>
    <row r="2562" spans="1:6" x14ac:dyDescent="0.25">
      <c r="A2562" t="s">
        <v>788</v>
      </c>
      <c r="B2562" t="s">
        <v>772</v>
      </c>
      <c r="C2562" t="s">
        <v>1016</v>
      </c>
      <c r="D2562" s="736">
        <v>2</v>
      </c>
      <c r="E2562">
        <v>741020</v>
      </c>
      <c r="F2562" t="s">
        <v>772</v>
      </c>
    </row>
    <row r="2563" spans="1:6" x14ac:dyDescent="0.25">
      <c r="A2563" t="s">
        <v>788</v>
      </c>
      <c r="B2563" t="s">
        <v>772</v>
      </c>
      <c r="C2563" t="s">
        <v>1016</v>
      </c>
      <c r="D2563" s="736">
        <v>3</v>
      </c>
      <c r="E2563">
        <v>741020</v>
      </c>
      <c r="F2563" t="s">
        <v>772</v>
      </c>
    </row>
    <row r="2564" spans="1:6" x14ac:dyDescent="0.25">
      <c r="A2564" t="s">
        <v>788</v>
      </c>
      <c r="B2564" t="s">
        <v>772</v>
      </c>
      <c r="C2564" t="s">
        <v>1016</v>
      </c>
      <c r="D2564" s="736">
        <v>1</v>
      </c>
      <c r="E2564">
        <v>741020</v>
      </c>
      <c r="F2564" t="s">
        <v>772</v>
      </c>
    </row>
    <row r="2565" spans="1:6" x14ac:dyDescent="0.25">
      <c r="A2565" t="s">
        <v>788</v>
      </c>
      <c r="B2565" t="s">
        <v>772</v>
      </c>
      <c r="C2565" t="s">
        <v>1016</v>
      </c>
      <c r="D2565" s="736">
        <v>1</v>
      </c>
      <c r="E2565">
        <v>741020</v>
      </c>
      <c r="F2565" t="s">
        <v>772</v>
      </c>
    </row>
    <row r="2566" spans="1:6" x14ac:dyDescent="0.25">
      <c r="A2566" t="s">
        <v>788</v>
      </c>
      <c r="B2566" t="s">
        <v>772</v>
      </c>
      <c r="C2566" t="s">
        <v>1016</v>
      </c>
      <c r="D2566" s="736">
        <v>1</v>
      </c>
      <c r="E2566">
        <v>741020</v>
      </c>
      <c r="F2566" t="s">
        <v>772</v>
      </c>
    </row>
    <row r="2567" spans="1:6" x14ac:dyDescent="0.25">
      <c r="A2567" t="s">
        <v>788</v>
      </c>
      <c r="B2567" t="s">
        <v>772</v>
      </c>
      <c r="C2567" t="s">
        <v>1016</v>
      </c>
      <c r="D2567" s="736">
        <v>2</v>
      </c>
      <c r="E2567">
        <v>741020</v>
      </c>
      <c r="F2567" t="s">
        <v>772</v>
      </c>
    </row>
    <row r="2568" spans="1:6" x14ac:dyDescent="0.25">
      <c r="A2568" t="s">
        <v>788</v>
      </c>
      <c r="B2568" t="s">
        <v>772</v>
      </c>
      <c r="C2568" t="s">
        <v>1016</v>
      </c>
      <c r="D2568" s="736">
        <v>1</v>
      </c>
      <c r="E2568">
        <v>741020</v>
      </c>
      <c r="F2568" t="s">
        <v>772</v>
      </c>
    </row>
    <row r="2569" spans="1:6" x14ac:dyDescent="0.25">
      <c r="A2569" t="s">
        <v>788</v>
      </c>
      <c r="B2569" t="s">
        <v>772</v>
      </c>
      <c r="C2569" t="s">
        <v>1016</v>
      </c>
      <c r="D2569" s="736">
        <v>2</v>
      </c>
      <c r="E2569">
        <v>741020</v>
      </c>
      <c r="F2569" t="s">
        <v>772</v>
      </c>
    </row>
    <row r="2570" spans="1:6" x14ac:dyDescent="0.25">
      <c r="A2570" t="s">
        <v>788</v>
      </c>
      <c r="B2570" t="s">
        <v>772</v>
      </c>
      <c r="C2570" t="s">
        <v>1016</v>
      </c>
      <c r="D2570" s="736">
        <v>2</v>
      </c>
      <c r="E2570">
        <v>741020</v>
      </c>
      <c r="F2570" t="s">
        <v>772</v>
      </c>
    </row>
    <row r="2571" spans="1:6" x14ac:dyDescent="0.25">
      <c r="A2571" t="s">
        <v>788</v>
      </c>
      <c r="B2571" t="s">
        <v>772</v>
      </c>
      <c r="C2571" t="s">
        <v>1016</v>
      </c>
      <c r="D2571" s="736">
        <v>1</v>
      </c>
      <c r="E2571">
        <v>741020</v>
      </c>
      <c r="F2571" t="s">
        <v>772</v>
      </c>
    </row>
    <row r="2572" spans="1:6" x14ac:dyDescent="0.25">
      <c r="A2572" t="s">
        <v>788</v>
      </c>
      <c r="B2572" t="s">
        <v>772</v>
      </c>
      <c r="C2572" t="s">
        <v>1016</v>
      </c>
      <c r="D2572" s="736">
        <v>2</v>
      </c>
      <c r="E2572">
        <v>741020</v>
      </c>
      <c r="F2572" t="s">
        <v>772</v>
      </c>
    </row>
    <row r="2573" spans="1:6" x14ac:dyDescent="0.25">
      <c r="A2573" t="s">
        <v>788</v>
      </c>
      <c r="B2573" t="s">
        <v>772</v>
      </c>
      <c r="C2573" t="s">
        <v>1016</v>
      </c>
      <c r="D2573" s="736">
        <v>4</v>
      </c>
      <c r="E2573">
        <v>741020</v>
      </c>
      <c r="F2573" t="s">
        <v>772</v>
      </c>
    </row>
    <row r="2574" spans="1:6" x14ac:dyDescent="0.25">
      <c r="A2574" t="s">
        <v>788</v>
      </c>
      <c r="B2574" t="s">
        <v>772</v>
      </c>
      <c r="C2574" t="s">
        <v>1016</v>
      </c>
      <c r="D2574" s="736">
        <v>2</v>
      </c>
      <c r="E2574">
        <v>741020</v>
      </c>
      <c r="F2574" t="s">
        <v>772</v>
      </c>
    </row>
    <row r="2575" spans="1:6" x14ac:dyDescent="0.25">
      <c r="A2575" t="s">
        <v>788</v>
      </c>
      <c r="B2575" t="s">
        <v>772</v>
      </c>
      <c r="C2575" t="s">
        <v>1016</v>
      </c>
      <c r="D2575" s="736">
        <v>1</v>
      </c>
      <c r="E2575">
        <v>741020</v>
      </c>
      <c r="F2575" t="s">
        <v>772</v>
      </c>
    </row>
    <row r="2576" spans="1:6" x14ac:dyDescent="0.25">
      <c r="A2576" t="s">
        <v>788</v>
      </c>
      <c r="B2576" t="s">
        <v>772</v>
      </c>
      <c r="C2576" t="s">
        <v>1016</v>
      </c>
      <c r="D2576" s="736">
        <v>2</v>
      </c>
      <c r="E2576">
        <v>741020</v>
      </c>
      <c r="F2576" t="s">
        <v>772</v>
      </c>
    </row>
    <row r="2577" spans="1:6" x14ac:dyDescent="0.25">
      <c r="A2577" t="s">
        <v>788</v>
      </c>
      <c r="B2577" t="s">
        <v>772</v>
      </c>
      <c r="C2577" t="s">
        <v>1016</v>
      </c>
      <c r="D2577" s="736">
        <v>2</v>
      </c>
      <c r="E2577">
        <v>741020</v>
      </c>
      <c r="F2577" t="s">
        <v>772</v>
      </c>
    </row>
    <row r="2578" spans="1:6" x14ac:dyDescent="0.25">
      <c r="A2578" t="s">
        <v>788</v>
      </c>
      <c r="B2578" t="s">
        <v>772</v>
      </c>
      <c r="C2578" t="s">
        <v>1016</v>
      </c>
      <c r="D2578" s="736">
        <v>1</v>
      </c>
      <c r="E2578">
        <v>741020</v>
      </c>
      <c r="F2578" t="s">
        <v>772</v>
      </c>
    </row>
    <row r="2579" spans="1:6" x14ac:dyDescent="0.25">
      <c r="A2579" t="s">
        <v>788</v>
      </c>
      <c r="B2579" t="s">
        <v>772</v>
      </c>
      <c r="C2579" t="s">
        <v>1016</v>
      </c>
      <c r="D2579" s="736">
        <v>1</v>
      </c>
      <c r="E2579">
        <v>741020</v>
      </c>
      <c r="F2579" t="s">
        <v>772</v>
      </c>
    </row>
    <row r="2580" spans="1:6" x14ac:dyDescent="0.25">
      <c r="A2580" t="s">
        <v>788</v>
      </c>
      <c r="B2580" t="s">
        <v>772</v>
      </c>
      <c r="C2580" t="s">
        <v>1016</v>
      </c>
      <c r="D2580" s="736">
        <v>3</v>
      </c>
      <c r="E2580">
        <v>741020</v>
      </c>
      <c r="F2580" t="s">
        <v>772</v>
      </c>
    </row>
    <row r="2581" spans="1:6" x14ac:dyDescent="0.25">
      <c r="A2581" t="s">
        <v>788</v>
      </c>
      <c r="B2581" t="s">
        <v>772</v>
      </c>
      <c r="C2581" t="s">
        <v>1016</v>
      </c>
      <c r="D2581" s="736">
        <v>1</v>
      </c>
      <c r="E2581">
        <v>741020</v>
      </c>
      <c r="F2581" t="s">
        <v>772</v>
      </c>
    </row>
    <row r="2582" spans="1:6" x14ac:dyDescent="0.25">
      <c r="A2582" t="s">
        <v>788</v>
      </c>
      <c r="B2582" t="s">
        <v>772</v>
      </c>
      <c r="C2582" t="s">
        <v>1016</v>
      </c>
      <c r="D2582" s="736">
        <v>1</v>
      </c>
      <c r="E2582">
        <v>741020</v>
      </c>
      <c r="F2582" t="s">
        <v>772</v>
      </c>
    </row>
    <row r="2583" spans="1:6" x14ac:dyDescent="0.25">
      <c r="A2583" t="s">
        <v>788</v>
      </c>
      <c r="B2583" t="s">
        <v>772</v>
      </c>
      <c r="C2583" t="s">
        <v>1016</v>
      </c>
      <c r="D2583" s="736">
        <v>1</v>
      </c>
      <c r="E2583">
        <v>741020</v>
      </c>
      <c r="F2583" t="s">
        <v>772</v>
      </c>
    </row>
    <row r="2584" spans="1:6" x14ac:dyDescent="0.25">
      <c r="A2584" t="s">
        <v>788</v>
      </c>
      <c r="B2584" t="s">
        <v>772</v>
      </c>
      <c r="C2584" t="s">
        <v>1016</v>
      </c>
      <c r="D2584" s="736">
        <v>1</v>
      </c>
      <c r="E2584">
        <v>741020</v>
      </c>
      <c r="F2584" t="s">
        <v>772</v>
      </c>
    </row>
    <row r="2585" spans="1:6" x14ac:dyDescent="0.25">
      <c r="A2585" t="s">
        <v>788</v>
      </c>
      <c r="B2585" t="s">
        <v>772</v>
      </c>
      <c r="C2585" t="s">
        <v>1016</v>
      </c>
      <c r="D2585" s="736">
        <v>1</v>
      </c>
      <c r="E2585">
        <v>741020</v>
      </c>
      <c r="F2585" t="s">
        <v>772</v>
      </c>
    </row>
    <row r="2586" spans="1:6" x14ac:dyDescent="0.25">
      <c r="A2586" t="s">
        <v>788</v>
      </c>
      <c r="B2586" t="s">
        <v>772</v>
      </c>
      <c r="C2586" t="s">
        <v>1016</v>
      </c>
      <c r="D2586" s="736">
        <v>2</v>
      </c>
      <c r="E2586">
        <v>741020</v>
      </c>
      <c r="F2586" t="s">
        <v>772</v>
      </c>
    </row>
    <row r="2587" spans="1:6" x14ac:dyDescent="0.25">
      <c r="A2587" t="s">
        <v>788</v>
      </c>
      <c r="B2587" t="s">
        <v>772</v>
      </c>
      <c r="C2587" t="s">
        <v>1016</v>
      </c>
      <c r="D2587" s="736">
        <v>2</v>
      </c>
      <c r="E2587">
        <v>741020</v>
      </c>
      <c r="F2587" t="s">
        <v>772</v>
      </c>
    </row>
    <row r="2588" spans="1:6" x14ac:dyDescent="0.25">
      <c r="A2588" t="s">
        <v>1096</v>
      </c>
      <c r="B2588" t="s">
        <v>772</v>
      </c>
      <c r="C2588" t="s">
        <v>1017</v>
      </c>
      <c r="D2588" s="781">
        <v>2</v>
      </c>
      <c r="E2588">
        <v>741020</v>
      </c>
      <c r="F2588" t="s">
        <v>772</v>
      </c>
    </row>
    <row r="2589" spans="1:6" x14ac:dyDescent="0.25">
      <c r="A2589" t="s">
        <v>1096</v>
      </c>
      <c r="B2589" t="s">
        <v>772</v>
      </c>
      <c r="C2589" t="s">
        <v>1017</v>
      </c>
      <c r="D2589" s="781">
        <v>4</v>
      </c>
      <c r="E2589">
        <v>741020</v>
      </c>
      <c r="F2589" t="s">
        <v>772</v>
      </c>
    </row>
    <row r="2590" spans="1:6" x14ac:dyDescent="0.25">
      <c r="A2590" t="s">
        <v>1096</v>
      </c>
      <c r="B2590" t="s">
        <v>772</v>
      </c>
      <c r="C2590" t="s">
        <v>1017</v>
      </c>
      <c r="D2590" s="781">
        <v>1</v>
      </c>
      <c r="E2590">
        <v>741020</v>
      </c>
      <c r="F2590" t="s">
        <v>772</v>
      </c>
    </row>
    <row r="2591" spans="1:6" x14ac:dyDescent="0.25">
      <c r="A2591" t="s">
        <v>1096</v>
      </c>
      <c r="B2591" t="s">
        <v>772</v>
      </c>
      <c r="C2591" t="s">
        <v>1017</v>
      </c>
      <c r="D2591" s="781">
        <v>2</v>
      </c>
      <c r="E2591">
        <v>741020</v>
      </c>
      <c r="F2591" t="s">
        <v>772</v>
      </c>
    </row>
    <row r="2592" spans="1:6" x14ac:dyDescent="0.25">
      <c r="A2592" t="s">
        <v>1096</v>
      </c>
      <c r="B2592" t="s">
        <v>772</v>
      </c>
      <c r="C2592" t="s">
        <v>1017</v>
      </c>
      <c r="D2592" s="781">
        <v>1</v>
      </c>
      <c r="E2592">
        <v>741020</v>
      </c>
      <c r="F2592" t="s">
        <v>772</v>
      </c>
    </row>
    <row r="2593" spans="1:6" x14ac:dyDescent="0.25">
      <c r="A2593" t="s">
        <v>1096</v>
      </c>
      <c r="B2593" t="s">
        <v>772</v>
      </c>
      <c r="C2593" t="s">
        <v>1017</v>
      </c>
      <c r="D2593" s="781">
        <v>2</v>
      </c>
      <c r="E2593">
        <v>741020</v>
      </c>
      <c r="F2593" t="s">
        <v>772</v>
      </c>
    </row>
    <row r="2594" spans="1:6" x14ac:dyDescent="0.25">
      <c r="A2594" t="s">
        <v>1096</v>
      </c>
      <c r="B2594" t="s">
        <v>772</v>
      </c>
      <c r="C2594" t="s">
        <v>1017</v>
      </c>
      <c r="D2594" s="781">
        <v>2</v>
      </c>
      <c r="E2594">
        <v>741020</v>
      </c>
      <c r="F2594" t="s">
        <v>772</v>
      </c>
    </row>
    <row r="2595" spans="1:6" x14ac:dyDescent="0.25">
      <c r="A2595" t="s">
        <v>1096</v>
      </c>
      <c r="B2595" t="s">
        <v>772</v>
      </c>
      <c r="C2595" t="s">
        <v>1017</v>
      </c>
      <c r="D2595" s="781">
        <v>1</v>
      </c>
      <c r="E2595">
        <v>741020</v>
      </c>
      <c r="F2595" t="s">
        <v>772</v>
      </c>
    </row>
    <row r="2596" spans="1:6" x14ac:dyDescent="0.25">
      <c r="A2596" t="s">
        <v>1096</v>
      </c>
      <c r="B2596" t="s">
        <v>772</v>
      </c>
      <c r="C2596" t="s">
        <v>1017</v>
      </c>
      <c r="D2596" s="781">
        <v>3</v>
      </c>
      <c r="E2596">
        <v>741020</v>
      </c>
      <c r="F2596" t="s">
        <v>772</v>
      </c>
    </row>
    <row r="2597" spans="1:6" x14ac:dyDescent="0.25">
      <c r="A2597" t="s">
        <v>1096</v>
      </c>
      <c r="B2597" t="s">
        <v>772</v>
      </c>
      <c r="C2597" t="s">
        <v>1017</v>
      </c>
      <c r="D2597" s="781">
        <v>1</v>
      </c>
      <c r="E2597">
        <v>741020</v>
      </c>
      <c r="F2597" t="s">
        <v>772</v>
      </c>
    </row>
    <row r="2598" spans="1:6" x14ac:dyDescent="0.25">
      <c r="A2598" t="s">
        <v>1096</v>
      </c>
      <c r="B2598" t="s">
        <v>772</v>
      </c>
      <c r="C2598" t="s">
        <v>1017</v>
      </c>
      <c r="D2598" s="781">
        <v>2</v>
      </c>
      <c r="E2598">
        <v>741020</v>
      </c>
      <c r="F2598" t="s">
        <v>772</v>
      </c>
    </row>
    <row r="2599" spans="1:6" x14ac:dyDescent="0.25">
      <c r="A2599" t="s">
        <v>1096</v>
      </c>
      <c r="B2599" t="s">
        <v>772</v>
      </c>
      <c r="C2599" t="s">
        <v>1017</v>
      </c>
      <c r="D2599" s="781">
        <v>1</v>
      </c>
      <c r="E2599">
        <v>741020</v>
      </c>
      <c r="F2599" t="s">
        <v>772</v>
      </c>
    </row>
    <row r="2600" spans="1:6" x14ac:dyDescent="0.25">
      <c r="A2600" t="s">
        <v>1096</v>
      </c>
      <c r="B2600" t="s">
        <v>772</v>
      </c>
      <c r="C2600" t="s">
        <v>1017</v>
      </c>
      <c r="D2600" s="781">
        <v>2</v>
      </c>
      <c r="E2600">
        <v>741020</v>
      </c>
      <c r="F2600" t="s">
        <v>772</v>
      </c>
    </row>
    <row r="2601" spans="1:6" x14ac:dyDescent="0.25">
      <c r="A2601" t="s">
        <v>1096</v>
      </c>
      <c r="B2601" t="s">
        <v>772</v>
      </c>
      <c r="C2601" t="s">
        <v>1017</v>
      </c>
      <c r="D2601" s="781">
        <v>3</v>
      </c>
      <c r="E2601">
        <v>741020</v>
      </c>
      <c r="F2601" t="s">
        <v>772</v>
      </c>
    </row>
    <row r="2602" spans="1:6" x14ac:dyDescent="0.25">
      <c r="A2602" t="s">
        <v>1096</v>
      </c>
      <c r="B2602" t="s">
        <v>772</v>
      </c>
      <c r="C2602" t="s">
        <v>1017</v>
      </c>
      <c r="D2602" s="781">
        <v>1</v>
      </c>
      <c r="E2602">
        <v>741020</v>
      </c>
      <c r="F2602" t="s">
        <v>772</v>
      </c>
    </row>
    <row r="2603" spans="1:6" x14ac:dyDescent="0.25">
      <c r="A2603" t="s">
        <v>1096</v>
      </c>
      <c r="B2603" t="s">
        <v>772</v>
      </c>
      <c r="C2603" t="s">
        <v>1017</v>
      </c>
      <c r="D2603" s="781">
        <v>2</v>
      </c>
      <c r="E2603">
        <v>741020</v>
      </c>
      <c r="F2603" t="s">
        <v>772</v>
      </c>
    </row>
    <row r="2604" spans="1:6" x14ac:dyDescent="0.25">
      <c r="A2604" t="s">
        <v>1096</v>
      </c>
      <c r="B2604" t="s">
        <v>772</v>
      </c>
      <c r="C2604" t="s">
        <v>1017</v>
      </c>
      <c r="D2604" s="781">
        <v>2</v>
      </c>
      <c r="E2604">
        <v>741020</v>
      </c>
      <c r="F2604" t="s">
        <v>772</v>
      </c>
    </row>
    <row r="2605" spans="1:6" x14ac:dyDescent="0.25">
      <c r="A2605" t="s">
        <v>1096</v>
      </c>
      <c r="B2605" t="s">
        <v>772</v>
      </c>
      <c r="C2605" t="s">
        <v>1017</v>
      </c>
      <c r="D2605" s="781">
        <v>1</v>
      </c>
      <c r="E2605">
        <v>741020</v>
      </c>
      <c r="F2605" t="s">
        <v>772</v>
      </c>
    </row>
    <row r="2606" spans="1:6" x14ac:dyDescent="0.25">
      <c r="A2606" t="s">
        <v>1096</v>
      </c>
      <c r="B2606" t="s">
        <v>772</v>
      </c>
      <c r="C2606" t="s">
        <v>1017</v>
      </c>
      <c r="D2606" s="781">
        <v>4</v>
      </c>
      <c r="E2606">
        <v>741020</v>
      </c>
      <c r="F2606" t="s">
        <v>772</v>
      </c>
    </row>
    <row r="2607" spans="1:6" x14ac:dyDescent="0.25">
      <c r="A2607" t="s">
        <v>1096</v>
      </c>
      <c r="B2607" t="s">
        <v>772</v>
      </c>
      <c r="C2607" t="s">
        <v>1017</v>
      </c>
      <c r="D2607" s="781">
        <v>-2</v>
      </c>
      <c r="E2607">
        <v>741020</v>
      </c>
      <c r="F2607" t="s">
        <v>772</v>
      </c>
    </row>
    <row r="2608" spans="1:6" x14ac:dyDescent="0.25">
      <c r="A2608" t="s">
        <v>1096</v>
      </c>
      <c r="B2608" t="s">
        <v>772</v>
      </c>
      <c r="C2608" t="s">
        <v>1017</v>
      </c>
      <c r="D2608" s="781">
        <v>2</v>
      </c>
      <c r="E2608">
        <v>741020</v>
      </c>
      <c r="F2608" t="s">
        <v>772</v>
      </c>
    </row>
    <row r="2609" spans="1:6" x14ac:dyDescent="0.25">
      <c r="A2609" t="s">
        <v>1096</v>
      </c>
      <c r="B2609" t="s">
        <v>772</v>
      </c>
      <c r="C2609" t="s">
        <v>1017</v>
      </c>
      <c r="D2609" s="781">
        <v>2</v>
      </c>
      <c r="E2609">
        <v>741020</v>
      </c>
      <c r="F2609" t="s">
        <v>772</v>
      </c>
    </row>
    <row r="2610" spans="1:6" x14ac:dyDescent="0.25">
      <c r="A2610" t="s">
        <v>1096</v>
      </c>
      <c r="B2610" t="s">
        <v>772</v>
      </c>
      <c r="C2610" t="s">
        <v>1017</v>
      </c>
      <c r="D2610" s="781">
        <v>2</v>
      </c>
      <c r="E2610">
        <v>741020</v>
      </c>
      <c r="F2610" t="s">
        <v>772</v>
      </c>
    </row>
    <row r="2611" spans="1:6" x14ac:dyDescent="0.25">
      <c r="A2611" t="s">
        <v>1096</v>
      </c>
      <c r="B2611" t="s">
        <v>772</v>
      </c>
      <c r="C2611" t="s">
        <v>1017</v>
      </c>
      <c r="D2611" s="781">
        <v>2</v>
      </c>
      <c r="E2611">
        <v>741020</v>
      </c>
      <c r="F2611" t="s">
        <v>772</v>
      </c>
    </row>
    <row r="2612" spans="1:6" x14ac:dyDescent="0.25">
      <c r="A2612" t="s">
        <v>1096</v>
      </c>
      <c r="B2612" t="s">
        <v>772</v>
      </c>
      <c r="C2612" t="s">
        <v>1017</v>
      </c>
      <c r="D2612" s="781">
        <v>2</v>
      </c>
      <c r="E2612">
        <v>741020</v>
      </c>
      <c r="F2612" t="s">
        <v>772</v>
      </c>
    </row>
    <row r="2613" spans="1:6" x14ac:dyDescent="0.25">
      <c r="A2613" t="s">
        <v>1096</v>
      </c>
      <c r="B2613" t="s">
        <v>772</v>
      </c>
      <c r="C2613" t="s">
        <v>1017</v>
      </c>
      <c r="D2613" s="781">
        <v>2</v>
      </c>
      <c r="E2613">
        <v>741020</v>
      </c>
      <c r="F2613" t="s">
        <v>772</v>
      </c>
    </row>
    <row r="2614" spans="1:6" x14ac:dyDescent="0.25">
      <c r="A2614" t="s">
        <v>1096</v>
      </c>
      <c r="B2614" t="s">
        <v>772</v>
      </c>
      <c r="C2614" t="s">
        <v>1017</v>
      </c>
      <c r="D2614" s="781">
        <v>2</v>
      </c>
      <c r="E2614">
        <v>741020</v>
      </c>
      <c r="F2614" t="s">
        <v>772</v>
      </c>
    </row>
    <row r="2615" spans="1:6" x14ac:dyDescent="0.25">
      <c r="A2615" t="s">
        <v>1096</v>
      </c>
      <c r="B2615" t="s">
        <v>772</v>
      </c>
      <c r="C2615" t="s">
        <v>1017</v>
      </c>
      <c r="D2615" s="781">
        <v>3</v>
      </c>
      <c r="E2615">
        <v>741020</v>
      </c>
      <c r="F2615" t="s">
        <v>772</v>
      </c>
    </row>
    <row r="2616" spans="1:6" x14ac:dyDescent="0.25">
      <c r="A2616" t="s">
        <v>1096</v>
      </c>
      <c r="B2616" t="s">
        <v>772</v>
      </c>
      <c r="C2616" t="s">
        <v>1017</v>
      </c>
      <c r="D2616" s="781">
        <v>1</v>
      </c>
      <c r="E2616">
        <v>741020</v>
      </c>
      <c r="F2616" t="s">
        <v>772</v>
      </c>
    </row>
    <row r="2617" spans="1:6" x14ac:dyDescent="0.25">
      <c r="A2617" t="s">
        <v>1096</v>
      </c>
      <c r="B2617" t="s">
        <v>772</v>
      </c>
      <c r="C2617" t="s">
        <v>1017</v>
      </c>
      <c r="D2617" s="781">
        <v>1</v>
      </c>
      <c r="E2617">
        <v>741020</v>
      </c>
      <c r="F2617" t="s">
        <v>772</v>
      </c>
    </row>
    <row r="2618" spans="1:6" x14ac:dyDescent="0.25">
      <c r="A2618" t="s">
        <v>1096</v>
      </c>
      <c r="B2618" t="s">
        <v>772</v>
      </c>
      <c r="C2618" t="s">
        <v>1017</v>
      </c>
      <c r="D2618" s="781">
        <v>1</v>
      </c>
      <c r="E2618">
        <v>741020</v>
      </c>
      <c r="F2618" t="s">
        <v>772</v>
      </c>
    </row>
    <row r="2619" spans="1:6" x14ac:dyDescent="0.25">
      <c r="A2619" t="s">
        <v>1096</v>
      </c>
      <c r="B2619" t="s">
        <v>772</v>
      </c>
      <c r="C2619" t="s">
        <v>1017</v>
      </c>
      <c r="D2619" s="781">
        <v>1</v>
      </c>
      <c r="E2619">
        <v>741020</v>
      </c>
      <c r="F2619" t="s">
        <v>772</v>
      </c>
    </row>
    <row r="2620" spans="1:6" x14ac:dyDescent="0.25">
      <c r="A2620" t="s">
        <v>1096</v>
      </c>
      <c r="B2620" t="s">
        <v>772</v>
      </c>
      <c r="C2620" t="s">
        <v>1017</v>
      </c>
      <c r="D2620" s="781">
        <v>1</v>
      </c>
      <c r="E2620">
        <v>741020</v>
      </c>
      <c r="F2620" t="s">
        <v>772</v>
      </c>
    </row>
    <row r="2621" spans="1:6" x14ac:dyDescent="0.25">
      <c r="A2621" t="s">
        <v>1096</v>
      </c>
      <c r="B2621" t="s">
        <v>772</v>
      </c>
      <c r="C2621" t="s">
        <v>1017</v>
      </c>
      <c r="D2621" s="781">
        <v>1</v>
      </c>
      <c r="E2621">
        <v>741020</v>
      </c>
      <c r="F2621" t="s">
        <v>772</v>
      </c>
    </row>
    <row r="2622" spans="1:6" x14ac:dyDescent="0.25">
      <c r="A2622" t="s">
        <v>1096</v>
      </c>
      <c r="B2622" t="s">
        <v>772</v>
      </c>
      <c r="C2622" t="s">
        <v>1017</v>
      </c>
      <c r="D2622" s="781">
        <v>2</v>
      </c>
      <c r="E2622">
        <v>741020</v>
      </c>
      <c r="F2622" t="s">
        <v>772</v>
      </c>
    </row>
    <row r="2623" spans="1:6" x14ac:dyDescent="0.25">
      <c r="A2623" t="s">
        <v>1096</v>
      </c>
      <c r="B2623" t="s">
        <v>772</v>
      </c>
      <c r="C2623" t="s">
        <v>1017</v>
      </c>
      <c r="D2623" s="781">
        <v>3</v>
      </c>
      <c r="E2623">
        <v>741020</v>
      </c>
      <c r="F2623" t="s">
        <v>772</v>
      </c>
    </row>
    <row r="2624" spans="1:6" x14ac:dyDescent="0.25">
      <c r="A2624" t="s">
        <v>1096</v>
      </c>
      <c r="B2624" t="s">
        <v>772</v>
      </c>
      <c r="C2624" t="s">
        <v>1017</v>
      </c>
      <c r="D2624" s="781">
        <v>2</v>
      </c>
      <c r="E2624">
        <v>741020</v>
      </c>
      <c r="F2624" t="s">
        <v>772</v>
      </c>
    </row>
    <row r="2625" spans="1:6" x14ac:dyDescent="0.25">
      <c r="A2625" t="s">
        <v>1096</v>
      </c>
      <c r="B2625" t="s">
        <v>772</v>
      </c>
      <c r="C2625" t="s">
        <v>1017</v>
      </c>
      <c r="D2625" s="781">
        <v>1</v>
      </c>
      <c r="E2625">
        <v>741020</v>
      </c>
      <c r="F2625" t="s">
        <v>772</v>
      </c>
    </row>
    <row r="2626" spans="1:6" x14ac:dyDescent="0.25">
      <c r="A2626" t="s">
        <v>1096</v>
      </c>
      <c r="B2626" t="s">
        <v>772</v>
      </c>
      <c r="C2626" t="s">
        <v>1017</v>
      </c>
      <c r="D2626" s="781">
        <v>1</v>
      </c>
      <c r="E2626">
        <v>741020</v>
      </c>
      <c r="F2626" t="s">
        <v>772</v>
      </c>
    </row>
    <row r="2627" spans="1:6" x14ac:dyDescent="0.25">
      <c r="A2627" t="s">
        <v>1096</v>
      </c>
      <c r="B2627" t="s">
        <v>772</v>
      </c>
      <c r="C2627" t="s">
        <v>1017</v>
      </c>
      <c r="D2627" s="781">
        <v>1</v>
      </c>
      <c r="E2627">
        <v>741020</v>
      </c>
      <c r="F2627" t="s">
        <v>772</v>
      </c>
    </row>
    <row r="2628" spans="1:6" x14ac:dyDescent="0.25">
      <c r="A2628" t="s">
        <v>1096</v>
      </c>
      <c r="B2628" t="s">
        <v>772</v>
      </c>
      <c r="C2628" t="s">
        <v>1017</v>
      </c>
      <c r="D2628" s="781">
        <v>3</v>
      </c>
      <c r="E2628">
        <v>741020</v>
      </c>
      <c r="F2628" t="s">
        <v>772</v>
      </c>
    </row>
    <row r="2629" spans="1:6" x14ac:dyDescent="0.25">
      <c r="A2629" t="s">
        <v>1096</v>
      </c>
      <c r="B2629" t="s">
        <v>772</v>
      </c>
      <c r="C2629" t="s">
        <v>1017</v>
      </c>
      <c r="D2629" s="781">
        <v>1</v>
      </c>
      <c r="E2629">
        <v>741020</v>
      </c>
      <c r="F2629" t="s">
        <v>772</v>
      </c>
    </row>
    <row r="2630" spans="1:6" x14ac:dyDescent="0.25">
      <c r="A2630" t="s">
        <v>1096</v>
      </c>
      <c r="B2630" t="s">
        <v>772</v>
      </c>
      <c r="C2630" t="s">
        <v>1017</v>
      </c>
      <c r="D2630" s="781">
        <v>2</v>
      </c>
      <c r="E2630">
        <v>741020</v>
      </c>
      <c r="F2630" t="s">
        <v>772</v>
      </c>
    </row>
    <row r="2631" spans="1:6" x14ac:dyDescent="0.25">
      <c r="A2631" t="s">
        <v>1096</v>
      </c>
      <c r="B2631" t="s">
        <v>772</v>
      </c>
      <c r="C2631" t="s">
        <v>1017</v>
      </c>
      <c r="D2631" s="781">
        <v>2</v>
      </c>
      <c r="E2631">
        <v>741020</v>
      </c>
      <c r="F2631" t="s">
        <v>772</v>
      </c>
    </row>
    <row r="2632" spans="1:6" x14ac:dyDescent="0.25">
      <c r="A2632" t="s">
        <v>1096</v>
      </c>
      <c r="B2632" t="s">
        <v>772</v>
      </c>
      <c r="C2632" t="s">
        <v>1017</v>
      </c>
      <c r="D2632" s="781">
        <v>2</v>
      </c>
      <c r="E2632">
        <v>741020</v>
      </c>
      <c r="F2632" t="s">
        <v>772</v>
      </c>
    </row>
    <row r="2633" spans="1:6" x14ac:dyDescent="0.25">
      <c r="A2633" t="s">
        <v>1096</v>
      </c>
      <c r="B2633" t="s">
        <v>772</v>
      </c>
      <c r="C2633" t="s">
        <v>1017</v>
      </c>
      <c r="D2633" s="781">
        <v>1</v>
      </c>
      <c r="E2633">
        <v>741020</v>
      </c>
      <c r="F2633" t="s">
        <v>772</v>
      </c>
    </row>
    <row r="2634" spans="1:6" x14ac:dyDescent="0.25">
      <c r="A2634" t="s">
        <v>1096</v>
      </c>
      <c r="B2634" t="s">
        <v>772</v>
      </c>
      <c r="C2634" t="s">
        <v>1017</v>
      </c>
      <c r="D2634" s="781">
        <v>1</v>
      </c>
      <c r="E2634">
        <v>741020</v>
      </c>
      <c r="F2634" t="s">
        <v>772</v>
      </c>
    </row>
    <row r="2635" spans="1:6" x14ac:dyDescent="0.25">
      <c r="A2635" t="s">
        <v>1096</v>
      </c>
      <c r="B2635" t="s">
        <v>772</v>
      </c>
      <c r="C2635" t="s">
        <v>1017</v>
      </c>
      <c r="D2635" s="781">
        <v>1</v>
      </c>
      <c r="E2635">
        <v>741020</v>
      </c>
      <c r="F2635" t="s">
        <v>772</v>
      </c>
    </row>
    <row r="2636" spans="1:6" x14ac:dyDescent="0.25">
      <c r="A2636" t="s">
        <v>1096</v>
      </c>
      <c r="B2636" t="s">
        <v>772</v>
      </c>
      <c r="C2636" t="s">
        <v>1017</v>
      </c>
      <c r="D2636" s="781">
        <v>1</v>
      </c>
      <c r="E2636">
        <v>741020</v>
      </c>
      <c r="F2636" t="s">
        <v>772</v>
      </c>
    </row>
    <row r="2637" spans="1:6" x14ac:dyDescent="0.25">
      <c r="A2637" t="s">
        <v>1096</v>
      </c>
      <c r="B2637" t="s">
        <v>772</v>
      </c>
      <c r="C2637" t="s">
        <v>1017</v>
      </c>
      <c r="D2637" s="781">
        <v>3</v>
      </c>
      <c r="E2637">
        <v>741020</v>
      </c>
      <c r="F2637" t="s">
        <v>772</v>
      </c>
    </row>
    <row r="2638" spans="1:6" x14ac:dyDescent="0.25">
      <c r="A2638" t="s">
        <v>1096</v>
      </c>
      <c r="B2638" t="s">
        <v>772</v>
      </c>
      <c r="C2638" t="s">
        <v>1017</v>
      </c>
      <c r="D2638" s="781">
        <v>1</v>
      </c>
      <c r="E2638">
        <v>741020</v>
      </c>
      <c r="F2638" t="s">
        <v>772</v>
      </c>
    </row>
    <row r="2639" spans="1:6" x14ac:dyDescent="0.25">
      <c r="A2639" t="s">
        <v>1096</v>
      </c>
      <c r="B2639" t="s">
        <v>772</v>
      </c>
      <c r="C2639" t="s">
        <v>1017</v>
      </c>
      <c r="D2639" s="781">
        <v>1</v>
      </c>
      <c r="E2639">
        <v>741020</v>
      </c>
      <c r="F2639" t="s">
        <v>772</v>
      </c>
    </row>
    <row r="2640" spans="1:6" x14ac:dyDescent="0.25">
      <c r="A2640" t="s">
        <v>1096</v>
      </c>
      <c r="B2640" t="s">
        <v>772</v>
      </c>
      <c r="C2640" t="s">
        <v>1017</v>
      </c>
      <c r="D2640" s="781">
        <v>2</v>
      </c>
      <c r="E2640">
        <v>741020</v>
      </c>
      <c r="F2640" t="s">
        <v>772</v>
      </c>
    </row>
    <row r="2641" spans="1:6" x14ac:dyDescent="0.25">
      <c r="A2641" t="s">
        <v>1096</v>
      </c>
      <c r="B2641" t="s">
        <v>772</v>
      </c>
      <c r="C2641" t="s">
        <v>1017</v>
      </c>
      <c r="D2641" s="781">
        <v>6</v>
      </c>
      <c r="E2641">
        <v>741020</v>
      </c>
      <c r="F2641" t="s">
        <v>772</v>
      </c>
    </row>
    <row r="2642" spans="1:6" x14ac:dyDescent="0.25">
      <c r="A2642" t="s">
        <v>1096</v>
      </c>
      <c r="B2642" t="s">
        <v>772</v>
      </c>
      <c r="C2642" t="s">
        <v>1017</v>
      </c>
      <c r="D2642" s="781">
        <v>1</v>
      </c>
      <c r="E2642">
        <v>741020</v>
      </c>
      <c r="F2642" t="s">
        <v>772</v>
      </c>
    </row>
    <row r="2643" spans="1:6" x14ac:dyDescent="0.25">
      <c r="A2643" t="s">
        <v>1096</v>
      </c>
      <c r="B2643" t="s">
        <v>772</v>
      </c>
      <c r="C2643" t="s">
        <v>1017</v>
      </c>
      <c r="D2643" s="781">
        <v>1</v>
      </c>
      <c r="E2643">
        <v>741020</v>
      </c>
      <c r="F2643" t="s">
        <v>772</v>
      </c>
    </row>
    <row r="2644" spans="1:6" x14ac:dyDescent="0.25">
      <c r="A2644" t="s">
        <v>1096</v>
      </c>
      <c r="B2644" t="s">
        <v>772</v>
      </c>
      <c r="C2644" t="s">
        <v>1017</v>
      </c>
      <c r="D2644" s="781">
        <v>3</v>
      </c>
      <c r="E2644">
        <v>741020</v>
      </c>
      <c r="F2644" t="s">
        <v>772</v>
      </c>
    </row>
    <row r="2645" spans="1:6" x14ac:dyDescent="0.25">
      <c r="A2645" t="s">
        <v>1096</v>
      </c>
      <c r="B2645" t="s">
        <v>772</v>
      </c>
      <c r="C2645" t="s">
        <v>1017</v>
      </c>
      <c r="D2645" s="781">
        <v>1</v>
      </c>
      <c r="E2645">
        <v>741020</v>
      </c>
      <c r="F2645" t="s">
        <v>772</v>
      </c>
    </row>
    <row r="2646" spans="1:6" x14ac:dyDescent="0.25">
      <c r="A2646" t="s">
        <v>1096</v>
      </c>
      <c r="B2646" t="s">
        <v>772</v>
      </c>
      <c r="C2646" t="s">
        <v>1017</v>
      </c>
      <c r="D2646" s="781">
        <v>1</v>
      </c>
      <c r="E2646">
        <v>741020</v>
      </c>
      <c r="F2646" t="s">
        <v>772</v>
      </c>
    </row>
    <row r="2647" spans="1:6" x14ac:dyDescent="0.25">
      <c r="A2647" t="s">
        <v>1096</v>
      </c>
      <c r="B2647" t="s">
        <v>772</v>
      </c>
      <c r="C2647" t="s">
        <v>1017</v>
      </c>
      <c r="D2647" s="781">
        <v>2</v>
      </c>
      <c r="E2647">
        <v>741020</v>
      </c>
      <c r="F2647" t="s">
        <v>772</v>
      </c>
    </row>
    <row r="2648" spans="1:6" x14ac:dyDescent="0.25">
      <c r="A2648" t="s">
        <v>1096</v>
      </c>
      <c r="B2648" t="s">
        <v>772</v>
      </c>
      <c r="C2648" t="s">
        <v>1017</v>
      </c>
      <c r="D2648" s="781">
        <v>1</v>
      </c>
      <c r="E2648">
        <v>741020</v>
      </c>
      <c r="F2648" t="s">
        <v>772</v>
      </c>
    </row>
    <row r="2649" spans="1:6" x14ac:dyDescent="0.25">
      <c r="A2649" t="s">
        <v>1096</v>
      </c>
      <c r="B2649" t="s">
        <v>772</v>
      </c>
      <c r="C2649" t="s">
        <v>1017</v>
      </c>
      <c r="D2649" s="781">
        <v>1</v>
      </c>
      <c r="E2649">
        <v>741020</v>
      </c>
      <c r="F2649" t="s">
        <v>772</v>
      </c>
    </row>
    <row r="2650" spans="1:6" x14ac:dyDescent="0.25">
      <c r="A2650" t="s">
        <v>1096</v>
      </c>
      <c r="B2650" t="s">
        <v>772</v>
      </c>
      <c r="C2650" t="s">
        <v>1017</v>
      </c>
      <c r="D2650" s="781">
        <v>2</v>
      </c>
      <c r="E2650">
        <v>741020</v>
      </c>
      <c r="F2650" t="s">
        <v>772</v>
      </c>
    </row>
    <row r="2651" spans="1:6" x14ac:dyDescent="0.25">
      <c r="A2651" t="s">
        <v>1096</v>
      </c>
      <c r="B2651" t="s">
        <v>772</v>
      </c>
      <c r="C2651" t="s">
        <v>1017</v>
      </c>
      <c r="D2651" s="781">
        <v>2</v>
      </c>
      <c r="E2651">
        <v>741020</v>
      </c>
      <c r="F2651" t="s">
        <v>772</v>
      </c>
    </row>
    <row r="2652" spans="1:6" x14ac:dyDescent="0.25">
      <c r="A2652" t="s">
        <v>1096</v>
      </c>
      <c r="B2652" t="s">
        <v>772</v>
      </c>
      <c r="C2652" t="s">
        <v>1017</v>
      </c>
      <c r="D2652" s="781">
        <v>1</v>
      </c>
      <c r="E2652">
        <v>741020</v>
      </c>
      <c r="F2652" t="s">
        <v>772</v>
      </c>
    </row>
    <row r="2653" spans="1:6" x14ac:dyDescent="0.25">
      <c r="A2653" t="s">
        <v>1096</v>
      </c>
      <c r="B2653" t="s">
        <v>772</v>
      </c>
      <c r="C2653" t="s">
        <v>1017</v>
      </c>
      <c r="D2653" s="781">
        <v>1</v>
      </c>
      <c r="E2653">
        <v>741020</v>
      </c>
      <c r="F2653" t="s">
        <v>772</v>
      </c>
    </row>
    <row r="2654" spans="1:6" x14ac:dyDescent="0.25">
      <c r="A2654" t="s">
        <v>1096</v>
      </c>
      <c r="B2654" t="s">
        <v>772</v>
      </c>
      <c r="C2654" t="s">
        <v>1017</v>
      </c>
      <c r="D2654" s="781">
        <v>1</v>
      </c>
      <c r="E2654">
        <v>741020</v>
      </c>
      <c r="F2654" t="s">
        <v>772</v>
      </c>
    </row>
    <row r="2655" spans="1:6" x14ac:dyDescent="0.25">
      <c r="A2655" t="s">
        <v>1096</v>
      </c>
      <c r="B2655" t="s">
        <v>772</v>
      </c>
      <c r="C2655" t="s">
        <v>1017</v>
      </c>
      <c r="D2655" s="781">
        <v>3</v>
      </c>
      <c r="E2655">
        <v>741020</v>
      </c>
      <c r="F2655" t="s">
        <v>772</v>
      </c>
    </row>
    <row r="2656" spans="1:6" x14ac:dyDescent="0.25">
      <c r="A2656" t="s">
        <v>1096</v>
      </c>
      <c r="B2656" t="s">
        <v>772</v>
      </c>
      <c r="C2656" t="s">
        <v>1017</v>
      </c>
      <c r="D2656" s="781">
        <v>1</v>
      </c>
      <c r="E2656">
        <v>741020</v>
      </c>
      <c r="F2656" t="s">
        <v>772</v>
      </c>
    </row>
    <row r="2657" spans="1:6" x14ac:dyDescent="0.25">
      <c r="A2657" t="s">
        <v>1096</v>
      </c>
      <c r="B2657" t="s">
        <v>772</v>
      </c>
      <c r="C2657" t="s">
        <v>1017</v>
      </c>
      <c r="D2657" s="781">
        <v>1</v>
      </c>
      <c r="E2657">
        <v>741020</v>
      </c>
      <c r="F2657" t="s">
        <v>772</v>
      </c>
    </row>
    <row r="2658" spans="1:6" x14ac:dyDescent="0.25">
      <c r="A2658" t="s">
        <v>1096</v>
      </c>
      <c r="B2658" t="s">
        <v>772</v>
      </c>
      <c r="C2658" t="s">
        <v>1017</v>
      </c>
      <c r="D2658" s="781">
        <v>1</v>
      </c>
      <c r="E2658">
        <v>741020</v>
      </c>
      <c r="F2658" t="s">
        <v>772</v>
      </c>
    </row>
    <row r="2659" spans="1:6" x14ac:dyDescent="0.25">
      <c r="A2659" t="s">
        <v>1096</v>
      </c>
      <c r="B2659" t="s">
        <v>772</v>
      </c>
      <c r="C2659" t="s">
        <v>1017</v>
      </c>
      <c r="D2659" s="781">
        <v>1</v>
      </c>
      <c r="E2659">
        <v>741020</v>
      </c>
      <c r="F2659" t="s">
        <v>772</v>
      </c>
    </row>
    <row r="2660" spans="1:6" x14ac:dyDescent="0.25">
      <c r="A2660" t="s">
        <v>1096</v>
      </c>
      <c r="B2660" t="s">
        <v>772</v>
      </c>
      <c r="C2660" t="s">
        <v>1017</v>
      </c>
      <c r="D2660" s="781">
        <v>1</v>
      </c>
      <c r="E2660">
        <v>741020</v>
      </c>
      <c r="F2660" t="s">
        <v>772</v>
      </c>
    </row>
    <row r="2661" spans="1:6" x14ac:dyDescent="0.25">
      <c r="A2661" t="s">
        <v>1096</v>
      </c>
      <c r="B2661" t="s">
        <v>772</v>
      </c>
      <c r="C2661" t="s">
        <v>1017</v>
      </c>
      <c r="D2661" s="781">
        <v>3</v>
      </c>
      <c r="E2661">
        <v>741020</v>
      </c>
      <c r="F2661" t="s">
        <v>772</v>
      </c>
    </row>
    <row r="2662" spans="1:6" x14ac:dyDescent="0.25">
      <c r="A2662" t="s">
        <v>1096</v>
      </c>
      <c r="B2662" t="s">
        <v>772</v>
      </c>
      <c r="C2662" t="s">
        <v>1017</v>
      </c>
      <c r="D2662" s="781">
        <v>1</v>
      </c>
      <c r="E2662">
        <v>741020</v>
      </c>
      <c r="F2662" t="s">
        <v>772</v>
      </c>
    </row>
    <row r="2663" spans="1:6" x14ac:dyDescent="0.25">
      <c r="A2663" t="s">
        <v>1096</v>
      </c>
      <c r="B2663" t="s">
        <v>772</v>
      </c>
      <c r="C2663" t="s">
        <v>1017</v>
      </c>
      <c r="D2663" s="781">
        <v>1</v>
      </c>
      <c r="E2663">
        <v>741020</v>
      </c>
      <c r="F2663" t="s">
        <v>772</v>
      </c>
    </row>
    <row r="2664" spans="1:6" x14ac:dyDescent="0.25">
      <c r="A2664" t="s">
        <v>1096</v>
      </c>
      <c r="B2664" t="s">
        <v>772</v>
      </c>
      <c r="C2664" t="s">
        <v>1017</v>
      </c>
      <c r="D2664" s="781">
        <v>1</v>
      </c>
      <c r="E2664">
        <v>741020</v>
      </c>
      <c r="F2664" t="s">
        <v>772</v>
      </c>
    </row>
    <row r="2665" spans="1:6" x14ac:dyDescent="0.25">
      <c r="A2665" t="s">
        <v>1096</v>
      </c>
      <c r="B2665" t="s">
        <v>772</v>
      </c>
      <c r="C2665" t="s">
        <v>1017</v>
      </c>
      <c r="D2665" s="781">
        <v>1</v>
      </c>
      <c r="E2665">
        <v>741020</v>
      </c>
      <c r="F2665" t="s">
        <v>772</v>
      </c>
    </row>
    <row r="2666" spans="1:6" x14ac:dyDescent="0.25">
      <c r="A2666" t="s">
        <v>1096</v>
      </c>
      <c r="B2666" t="s">
        <v>772</v>
      </c>
      <c r="C2666" t="s">
        <v>1017</v>
      </c>
      <c r="D2666" s="781">
        <v>1</v>
      </c>
      <c r="E2666">
        <v>741020</v>
      </c>
      <c r="F2666" t="s">
        <v>772</v>
      </c>
    </row>
    <row r="2667" spans="1:6" x14ac:dyDescent="0.25">
      <c r="A2667" t="s">
        <v>1096</v>
      </c>
      <c r="B2667" t="s">
        <v>772</v>
      </c>
      <c r="C2667" t="s">
        <v>1017</v>
      </c>
      <c r="D2667" s="781">
        <v>3</v>
      </c>
      <c r="E2667">
        <v>741020</v>
      </c>
      <c r="F2667" t="s">
        <v>772</v>
      </c>
    </row>
    <row r="2668" spans="1:6" x14ac:dyDescent="0.25">
      <c r="A2668" t="s">
        <v>1096</v>
      </c>
      <c r="B2668" t="s">
        <v>772</v>
      </c>
      <c r="C2668" t="s">
        <v>1017</v>
      </c>
      <c r="D2668" s="781">
        <v>3</v>
      </c>
      <c r="E2668">
        <v>741020</v>
      </c>
      <c r="F2668" t="s">
        <v>772</v>
      </c>
    </row>
    <row r="2669" spans="1:6" x14ac:dyDescent="0.25">
      <c r="A2669" t="s">
        <v>1096</v>
      </c>
      <c r="B2669" t="s">
        <v>772</v>
      </c>
      <c r="C2669" t="s">
        <v>1017</v>
      </c>
      <c r="D2669" s="781">
        <v>1</v>
      </c>
      <c r="E2669">
        <v>741020</v>
      </c>
      <c r="F2669" t="s">
        <v>772</v>
      </c>
    </row>
    <row r="2670" spans="1:6" x14ac:dyDescent="0.25">
      <c r="A2670" t="s">
        <v>1096</v>
      </c>
      <c r="B2670" t="s">
        <v>772</v>
      </c>
      <c r="C2670" t="s">
        <v>1017</v>
      </c>
      <c r="D2670" s="781">
        <v>2</v>
      </c>
      <c r="E2670">
        <v>741020</v>
      </c>
      <c r="F2670" t="s">
        <v>772</v>
      </c>
    </row>
    <row r="2671" spans="1:6" x14ac:dyDescent="0.25">
      <c r="A2671" t="s">
        <v>1096</v>
      </c>
      <c r="B2671" t="s">
        <v>772</v>
      </c>
      <c r="C2671" t="s">
        <v>1017</v>
      </c>
      <c r="D2671" s="781">
        <v>1</v>
      </c>
      <c r="E2671">
        <v>741020</v>
      </c>
      <c r="F2671" t="s">
        <v>772</v>
      </c>
    </row>
    <row r="2672" spans="1:6" x14ac:dyDescent="0.25">
      <c r="A2672" t="s">
        <v>1096</v>
      </c>
      <c r="B2672" t="s">
        <v>772</v>
      </c>
      <c r="C2672" t="s">
        <v>1017</v>
      </c>
      <c r="D2672" s="781">
        <v>2</v>
      </c>
      <c r="E2672">
        <v>741020</v>
      </c>
      <c r="F2672" t="s">
        <v>772</v>
      </c>
    </row>
    <row r="2673" spans="1:6" x14ac:dyDescent="0.25">
      <c r="A2673" t="s">
        <v>1096</v>
      </c>
      <c r="B2673" t="s">
        <v>772</v>
      </c>
      <c r="C2673" t="s">
        <v>1017</v>
      </c>
      <c r="D2673" s="781">
        <v>1</v>
      </c>
      <c r="E2673">
        <v>741020</v>
      </c>
      <c r="F2673" t="s">
        <v>772</v>
      </c>
    </row>
    <row r="2674" spans="1:6" x14ac:dyDescent="0.25">
      <c r="A2674" t="s">
        <v>1096</v>
      </c>
      <c r="B2674" t="s">
        <v>772</v>
      </c>
      <c r="C2674" t="s">
        <v>1017</v>
      </c>
      <c r="D2674" s="781">
        <v>1</v>
      </c>
      <c r="E2674">
        <v>741020</v>
      </c>
      <c r="F2674" t="s">
        <v>772</v>
      </c>
    </row>
    <row r="2675" spans="1:6" x14ac:dyDescent="0.25">
      <c r="A2675" t="s">
        <v>1096</v>
      </c>
      <c r="B2675" t="s">
        <v>772</v>
      </c>
      <c r="C2675" t="s">
        <v>1017</v>
      </c>
      <c r="D2675" s="781">
        <v>3</v>
      </c>
      <c r="E2675">
        <v>741020</v>
      </c>
      <c r="F2675" t="s">
        <v>772</v>
      </c>
    </row>
    <row r="2676" spans="1:6" x14ac:dyDescent="0.25">
      <c r="A2676" t="s">
        <v>1096</v>
      </c>
      <c r="B2676" t="s">
        <v>772</v>
      </c>
      <c r="C2676" t="s">
        <v>1017</v>
      </c>
      <c r="D2676" s="781">
        <v>1</v>
      </c>
      <c r="E2676">
        <v>741020</v>
      </c>
      <c r="F2676" t="s">
        <v>772</v>
      </c>
    </row>
    <row r="2677" spans="1:6" x14ac:dyDescent="0.25">
      <c r="A2677" t="s">
        <v>1096</v>
      </c>
      <c r="B2677" t="s">
        <v>772</v>
      </c>
      <c r="C2677" t="s">
        <v>1017</v>
      </c>
      <c r="D2677" s="781">
        <v>1</v>
      </c>
      <c r="E2677">
        <v>741020</v>
      </c>
      <c r="F2677" t="s">
        <v>772</v>
      </c>
    </row>
    <row r="2678" spans="1:6" x14ac:dyDescent="0.25">
      <c r="A2678" t="s">
        <v>1096</v>
      </c>
      <c r="B2678" t="s">
        <v>772</v>
      </c>
      <c r="C2678" t="s">
        <v>1017</v>
      </c>
      <c r="D2678" s="781">
        <v>2</v>
      </c>
      <c r="E2678">
        <v>741020</v>
      </c>
      <c r="F2678" t="s">
        <v>772</v>
      </c>
    </row>
    <row r="2679" spans="1:6" x14ac:dyDescent="0.25">
      <c r="A2679" t="s">
        <v>1096</v>
      </c>
      <c r="B2679" t="s">
        <v>772</v>
      </c>
      <c r="C2679" t="s">
        <v>1017</v>
      </c>
      <c r="D2679" s="781">
        <v>1</v>
      </c>
      <c r="E2679">
        <v>741020</v>
      </c>
      <c r="F2679" t="s">
        <v>772</v>
      </c>
    </row>
    <row r="2680" spans="1:6" x14ac:dyDescent="0.25">
      <c r="A2680" t="s">
        <v>1096</v>
      </c>
      <c r="B2680" t="s">
        <v>772</v>
      </c>
      <c r="C2680" t="s">
        <v>1017</v>
      </c>
      <c r="D2680" s="781">
        <v>2</v>
      </c>
      <c r="E2680">
        <v>741020</v>
      </c>
      <c r="F2680" t="s">
        <v>772</v>
      </c>
    </row>
    <row r="2681" spans="1:6" x14ac:dyDescent="0.25">
      <c r="A2681" t="s">
        <v>1096</v>
      </c>
      <c r="B2681" t="s">
        <v>772</v>
      </c>
      <c r="C2681" t="s">
        <v>1017</v>
      </c>
      <c r="D2681" s="781">
        <v>2</v>
      </c>
      <c r="E2681">
        <v>741020</v>
      </c>
      <c r="F2681" t="s">
        <v>772</v>
      </c>
    </row>
    <row r="2682" spans="1:6" x14ac:dyDescent="0.25">
      <c r="A2682" t="s">
        <v>1096</v>
      </c>
      <c r="B2682" t="s">
        <v>772</v>
      </c>
      <c r="C2682" t="s">
        <v>1017</v>
      </c>
      <c r="D2682" s="781">
        <v>3</v>
      </c>
      <c r="E2682">
        <v>741020</v>
      </c>
      <c r="F2682" t="s">
        <v>772</v>
      </c>
    </row>
    <row r="2683" spans="1:6" x14ac:dyDescent="0.25">
      <c r="A2683" t="s">
        <v>1096</v>
      </c>
      <c r="B2683" t="s">
        <v>772</v>
      </c>
      <c r="C2683" t="s">
        <v>1017</v>
      </c>
      <c r="D2683" s="781">
        <v>1</v>
      </c>
      <c r="E2683">
        <v>741020</v>
      </c>
      <c r="F2683" t="s">
        <v>772</v>
      </c>
    </row>
    <row r="2684" spans="1:6" x14ac:dyDescent="0.25">
      <c r="A2684" t="s">
        <v>1096</v>
      </c>
      <c r="B2684" t="s">
        <v>772</v>
      </c>
      <c r="C2684" t="s">
        <v>1017</v>
      </c>
      <c r="D2684" s="781">
        <v>2</v>
      </c>
      <c r="E2684">
        <v>741020</v>
      </c>
      <c r="F2684" t="s">
        <v>772</v>
      </c>
    </row>
    <row r="2685" spans="1:6" x14ac:dyDescent="0.25">
      <c r="A2685" t="s">
        <v>1096</v>
      </c>
      <c r="B2685" t="s">
        <v>772</v>
      </c>
      <c r="C2685" t="s">
        <v>1017</v>
      </c>
      <c r="D2685" s="781">
        <v>2</v>
      </c>
      <c r="E2685">
        <v>741020</v>
      </c>
      <c r="F2685" t="s">
        <v>772</v>
      </c>
    </row>
    <row r="2686" spans="1:6" x14ac:dyDescent="0.25">
      <c r="A2686" t="s">
        <v>1096</v>
      </c>
      <c r="B2686" t="s">
        <v>772</v>
      </c>
      <c r="C2686" t="s">
        <v>1017</v>
      </c>
      <c r="D2686" s="781">
        <v>2</v>
      </c>
      <c r="E2686">
        <v>741020</v>
      </c>
      <c r="F2686" t="s">
        <v>772</v>
      </c>
    </row>
    <row r="2687" spans="1:6" x14ac:dyDescent="0.25">
      <c r="A2687" t="s">
        <v>1096</v>
      </c>
      <c r="B2687" t="s">
        <v>772</v>
      </c>
      <c r="C2687" t="s">
        <v>1017</v>
      </c>
      <c r="D2687" s="781">
        <v>1</v>
      </c>
      <c r="E2687">
        <v>741020</v>
      </c>
      <c r="F2687" t="s">
        <v>772</v>
      </c>
    </row>
    <row r="2688" spans="1:6" x14ac:dyDescent="0.25">
      <c r="A2688" t="s">
        <v>1096</v>
      </c>
      <c r="B2688" t="s">
        <v>772</v>
      </c>
      <c r="C2688" t="s">
        <v>1017</v>
      </c>
      <c r="D2688" s="781">
        <v>2</v>
      </c>
      <c r="E2688">
        <v>741020</v>
      </c>
      <c r="F2688" t="s">
        <v>772</v>
      </c>
    </row>
    <row r="2689" spans="1:6" x14ac:dyDescent="0.25">
      <c r="A2689" t="s">
        <v>1096</v>
      </c>
      <c r="B2689" t="s">
        <v>772</v>
      </c>
      <c r="C2689" t="s">
        <v>1017</v>
      </c>
      <c r="D2689" s="781">
        <v>4</v>
      </c>
      <c r="E2689">
        <v>741020</v>
      </c>
      <c r="F2689" t="s">
        <v>772</v>
      </c>
    </row>
    <row r="2690" spans="1:6" x14ac:dyDescent="0.25">
      <c r="A2690" t="s">
        <v>1096</v>
      </c>
      <c r="B2690" t="s">
        <v>772</v>
      </c>
      <c r="C2690" t="s">
        <v>1017</v>
      </c>
      <c r="D2690" s="781">
        <v>1</v>
      </c>
      <c r="E2690">
        <v>741020</v>
      </c>
      <c r="F2690" t="s">
        <v>772</v>
      </c>
    </row>
    <row r="2691" spans="1:6" x14ac:dyDescent="0.25">
      <c r="A2691" t="s">
        <v>1096</v>
      </c>
      <c r="B2691" t="s">
        <v>772</v>
      </c>
      <c r="C2691" t="s">
        <v>1017</v>
      </c>
      <c r="D2691" s="781">
        <v>1</v>
      </c>
      <c r="E2691">
        <v>741020</v>
      </c>
      <c r="F2691" t="s">
        <v>772</v>
      </c>
    </row>
    <row r="2692" spans="1:6" x14ac:dyDescent="0.25">
      <c r="A2692" t="s">
        <v>1096</v>
      </c>
      <c r="B2692" t="s">
        <v>772</v>
      </c>
      <c r="C2692" t="s">
        <v>1017</v>
      </c>
      <c r="D2692" s="781">
        <v>1</v>
      </c>
      <c r="E2692">
        <v>741020</v>
      </c>
      <c r="F2692" t="s">
        <v>772</v>
      </c>
    </row>
    <row r="2693" spans="1:6" x14ac:dyDescent="0.25">
      <c r="A2693" t="s">
        <v>1096</v>
      </c>
      <c r="B2693" t="s">
        <v>772</v>
      </c>
      <c r="C2693" t="s">
        <v>1017</v>
      </c>
      <c r="D2693" s="781">
        <v>1</v>
      </c>
      <c r="E2693">
        <v>741020</v>
      </c>
      <c r="F2693" t="s">
        <v>772</v>
      </c>
    </row>
    <row r="2694" spans="1:6" x14ac:dyDescent="0.25">
      <c r="A2694" t="s">
        <v>1096</v>
      </c>
      <c r="B2694" t="s">
        <v>772</v>
      </c>
      <c r="C2694" t="s">
        <v>1017</v>
      </c>
      <c r="D2694" s="781">
        <v>4</v>
      </c>
      <c r="E2694">
        <v>741020</v>
      </c>
      <c r="F2694" t="s">
        <v>772</v>
      </c>
    </row>
    <row r="2695" spans="1:6" x14ac:dyDescent="0.25">
      <c r="A2695" t="s">
        <v>1096</v>
      </c>
      <c r="B2695" t="s">
        <v>772</v>
      </c>
      <c r="C2695" t="s">
        <v>1017</v>
      </c>
      <c r="D2695" s="781">
        <v>3</v>
      </c>
      <c r="E2695">
        <v>741020</v>
      </c>
      <c r="F2695" t="s">
        <v>772</v>
      </c>
    </row>
    <row r="2696" spans="1:6" x14ac:dyDescent="0.25">
      <c r="A2696" t="s">
        <v>1096</v>
      </c>
      <c r="B2696" t="s">
        <v>772</v>
      </c>
      <c r="C2696" t="s">
        <v>1017</v>
      </c>
      <c r="D2696" s="781">
        <v>2</v>
      </c>
      <c r="E2696">
        <v>741020</v>
      </c>
      <c r="F2696" t="s">
        <v>772</v>
      </c>
    </row>
    <row r="2697" spans="1:6" x14ac:dyDescent="0.25">
      <c r="A2697" t="s">
        <v>1096</v>
      </c>
      <c r="B2697" t="s">
        <v>772</v>
      </c>
      <c r="C2697" t="s">
        <v>1017</v>
      </c>
      <c r="D2697" s="781">
        <v>1</v>
      </c>
      <c r="E2697">
        <v>741020</v>
      </c>
      <c r="F2697" t="s">
        <v>772</v>
      </c>
    </row>
    <row r="2698" spans="1:6" x14ac:dyDescent="0.25">
      <c r="A2698" t="s">
        <v>1096</v>
      </c>
      <c r="B2698" t="s">
        <v>772</v>
      </c>
      <c r="C2698" t="s">
        <v>1017</v>
      </c>
      <c r="D2698" s="781">
        <v>1</v>
      </c>
      <c r="E2698">
        <v>741020</v>
      </c>
      <c r="F2698" t="s">
        <v>772</v>
      </c>
    </row>
    <row r="2699" spans="1:6" x14ac:dyDescent="0.25">
      <c r="A2699" t="s">
        <v>1096</v>
      </c>
      <c r="B2699" t="s">
        <v>772</v>
      </c>
      <c r="C2699" t="s">
        <v>1017</v>
      </c>
      <c r="D2699" s="781">
        <v>3</v>
      </c>
      <c r="E2699">
        <v>741020</v>
      </c>
      <c r="F2699" t="s">
        <v>772</v>
      </c>
    </row>
    <row r="2700" spans="1:6" x14ac:dyDescent="0.25">
      <c r="A2700" t="s">
        <v>1096</v>
      </c>
      <c r="B2700" t="s">
        <v>772</v>
      </c>
      <c r="C2700" t="s">
        <v>1017</v>
      </c>
      <c r="D2700" s="781">
        <v>4</v>
      </c>
      <c r="E2700">
        <v>741020</v>
      </c>
      <c r="F2700" t="s">
        <v>772</v>
      </c>
    </row>
    <row r="2701" spans="1:6" x14ac:dyDescent="0.25">
      <c r="A2701" t="s">
        <v>1096</v>
      </c>
      <c r="B2701" t="s">
        <v>772</v>
      </c>
      <c r="C2701" t="s">
        <v>1017</v>
      </c>
      <c r="D2701" s="781">
        <v>4</v>
      </c>
      <c r="E2701">
        <v>741020</v>
      </c>
      <c r="F2701" t="s">
        <v>772</v>
      </c>
    </row>
    <row r="2702" spans="1:6" x14ac:dyDescent="0.25">
      <c r="A2702" t="s">
        <v>1096</v>
      </c>
      <c r="B2702" t="s">
        <v>772</v>
      </c>
      <c r="C2702" t="s">
        <v>1017</v>
      </c>
      <c r="D2702" s="781">
        <v>2</v>
      </c>
      <c r="E2702">
        <v>741020</v>
      </c>
      <c r="F2702" t="s">
        <v>772</v>
      </c>
    </row>
    <row r="2703" spans="1:6" x14ac:dyDescent="0.25">
      <c r="A2703" t="s">
        <v>1096</v>
      </c>
      <c r="B2703" t="s">
        <v>772</v>
      </c>
      <c r="C2703" t="s">
        <v>1017</v>
      </c>
      <c r="D2703" s="781">
        <v>2</v>
      </c>
      <c r="E2703">
        <v>741020</v>
      </c>
      <c r="F2703" t="s">
        <v>772</v>
      </c>
    </row>
    <row r="2704" spans="1:6" x14ac:dyDescent="0.25">
      <c r="A2704" t="s">
        <v>1096</v>
      </c>
      <c r="B2704" t="s">
        <v>772</v>
      </c>
      <c r="C2704" t="s">
        <v>1017</v>
      </c>
      <c r="D2704" s="781">
        <v>2</v>
      </c>
      <c r="E2704">
        <v>741020</v>
      </c>
      <c r="F2704" t="s">
        <v>772</v>
      </c>
    </row>
    <row r="2705" spans="1:6" x14ac:dyDescent="0.25">
      <c r="A2705" t="s">
        <v>1096</v>
      </c>
      <c r="B2705" t="s">
        <v>772</v>
      </c>
      <c r="C2705" t="s">
        <v>1017</v>
      </c>
      <c r="D2705" s="781">
        <v>2</v>
      </c>
      <c r="E2705">
        <v>741020</v>
      </c>
      <c r="F2705" t="s">
        <v>772</v>
      </c>
    </row>
    <row r="2706" spans="1:6" x14ac:dyDescent="0.25">
      <c r="A2706" t="s">
        <v>1096</v>
      </c>
      <c r="B2706" t="s">
        <v>772</v>
      </c>
      <c r="C2706" t="s">
        <v>1017</v>
      </c>
      <c r="D2706" s="781">
        <v>4</v>
      </c>
      <c r="E2706">
        <v>741020</v>
      </c>
      <c r="F2706" t="s">
        <v>772</v>
      </c>
    </row>
    <row r="2707" spans="1:6" x14ac:dyDescent="0.25">
      <c r="A2707" t="s">
        <v>1096</v>
      </c>
      <c r="B2707" t="s">
        <v>772</v>
      </c>
      <c r="C2707" t="s">
        <v>1017</v>
      </c>
      <c r="D2707" s="781">
        <v>2</v>
      </c>
      <c r="E2707">
        <v>741020</v>
      </c>
      <c r="F2707" t="s">
        <v>772</v>
      </c>
    </row>
    <row r="2708" spans="1:6" x14ac:dyDescent="0.25">
      <c r="A2708" t="s">
        <v>1096</v>
      </c>
      <c r="B2708" t="s">
        <v>772</v>
      </c>
      <c r="C2708" t="s">
        <v>1017</v>
      </c>
      <c r="D2708" s="781">
        <v>3</v>
      </c>
      <c r="E2708">
        <v>741020</v>
      </c>
      <c r="F2708" t="s">
        <v>772</v>
      </c>
    </row>
    <row r="2709" spans="1:6" x14ac:dyDescent="0.25">
      <c r="A2709" t="s">
        <v>1096</v>
      </c>
      <c r="B2709" t="s">
        <v>772</v>
      </c>
      <c r="C2709" t="s">
        <v>1017</v>
      </c>
      <c r="D2709" s="781">
        <v>2</v>
      </c>
      <c r="E2709">
        <v>741020</v>
      </c>
      <c r="F2709" t="s">
        <v>772</v>
      </c>
    </row>
    <row r="2710" spans="1:6" x14ac:dyDescent="0.25">
      <c r="A2710" t="s">
        <v>1096</v>
      </c>
      <c r="B2710" t="s">
        <v>772</v>
      </c>
      <c r="C2710" t="s">
        <v>1017</v>
      </c>
      <c r="D2710" s="781">
        <v>2</v>
      </c>
      <c r="E2710">
        <v>741020</v>
      </c>
      <c r="F2710" t="s">
        <v>772</v>
      </c>
    </row>
    <row r="2711" spans="1:6" x14ac:dyDescent="0.25">
      <c r="A2711" t="s">
        <v>1096</v>
      </c>
      <c r="B2711" t="s">
        <v>772</v>
      </c>
      <c r="C2711" t="s">
        <v>1017</v>
      </c>
      <c r="D2711" s="781">
        <v>1</v>
      </c>
      <c r="E2711">
        <v>741020</v>
      </c>
      <c r="F2711" t="s">
        <v>772</v>
      </c>
    </row>
    <row r="2712" spans="1:6" x14ac:dyDescent="0.25">
      <c r="A2712" t="s">
        <v>1096</v>
      </c>
      <c r="B2712" t="s">
        <v>772</v>
      </c>
      <c r="C2712" t="s">
        <v>1017</v>
      </c>
      <c r="D2712" s="781">
        <v>2</v>
      </c>
      <c r="E2712">
        <v>741020</v>
      </c>
      <c r="F2712" t="s">
        <v>772</v>
      </c>
    </row>
    <row r="2713" spans="1:6" x14ac:dyDescent="0.25">
      <c r="A2713" t="s">
        <v>1096</v>
      </c>
      <c r="B2713" t="s">
        <v>772</v>
      </c>
      <c r="C2713" t="s">
        <v>1017</v>
      </c>
      <c r="D2713" s="781">
        <v>2</v>
      </c>
      <c r="E2713">
        <v>741020</v>
      </c>
      <c r="F2713" t="s">
        <v>772</v>
      </c>
    </row>
    <row r="2714" spans="1:6" x14ac:dyDescent="0.25">
      <c r="A2714" t="s">
        <v>1096</v>
      </c>
      <c r="B2714" t="s">
        <v>772</v>
      </c>
      <c r="C2714" t="s">
        <v>1017</v>
      </c>
      <c r="D2714" s="781">
        <v>2</v>
      </c>
      <c r="E2714">
        <v>741020</v>
      </c>
      <c r="F2714" t="s">
        <v>772</v>
      </c>
    </row>
    <row r="2715" spans="1:6" x14ac:dyDescent="0.25">
      <c r="A2715" t="s">
        <v>1096</v>
      </c>
      <c r="B2715" t="s">
        <v>772</v>
      </c>
      <c r="C2715" t="s">
        <v>1017</v>
      </c>
      <c r="D2715" s="781">
        <v>1</v>
      </c>
      <c r="E2715">
        <v>741020</v>
      </c>
      <c r="F2715" t="s">
        <v>772</v>
      </c>
    </row>
    <row r="2716" spans="1:6" x14ac:dyDescent="0.25">
      <c r="A2716" t="s">
        <v>1096</v>
      </c>
      <c r="B2716" t="s">
        <v>772</v>
      </c>
      <c r="C2716" t="s">
        <v>1017</v>
      </c>
      <c r="D2716" s="781">
        <v>1</v>
      </c>
      <c r="E2716">
        <v>741020</v>
      </c>
      <c r="F2716" t="s">
        <v>772</v>
      </c>
    </row>
    <row r="2717" spans="1:6" x14ac:dyDescent="0.25">
      <c r="A2717" t="s">
        <v>1096</v>
      </c>
      <c r="B2717" t="s">
        <v>772</v>
      </c>
      <c r="C2717" t="s">
        <v>1017</v>
      </c>
      <c r="D2717" s="781">
        <v>1</v>
      </c>
      <c r="E2717">
        <v>741020</v>
      </c>
      <c r="F2717" t="s">
        <v>772</v>
      </c>
    </row>
    <row r="2718" spans="1:6" x14ac:dyDescent="0.25">
      <c r="A2718" t="s">
        <v>1096</v>
      </c>
      <c r="B2718" t="s">
        <v>772</v>
      </c>
      <c r="C2718" t="s">
        <v>1017</v>
      </c>
      <c r="D2718" s="781">
        <v>3</v>
      </c>
      <c r="E2718">
        <v>741020</v>
      </c>
      <c r="F2718" t="s">
        <v>772</v>
      </c>
    </row>
    <row r="2719" spans="1:6" x14ac:dyDescent="0.25">
      <c r="A2719" t="s">
        <v>1096</v>
      </c>
      <c r="B2719" t="s">
        <v>772</v>
      </c>
      <c r="C2719" t="s">
        <v>1017</v>
      </c>
      <c r="D2719" s="781">
        <v>2</v>
      </c>
      <c r="E2719">
        <v>741020</v>
      </c>
      <c r="F2719" t="s">
        <v>772</v>
      </c>
    </row>
    <row r="2720" spans="1:6" x14ac:dyDescent="0.25">
      <c r="A2720" t="s">
        <v>1096</v>
      </c>
      <c r="B2720" t="s">
        <v>772</v>
      </c>
      <c r="C2720" t="s">
        <v>1017</v>
      </c>
      <c r="D2720" s="781">
        <v>1</v>
      </c>
      <c r="E2720">
        <v>741020</v>
      </c>
      <c r="F2720" t="s">
        <v>772</v>
      </c>
    </row>
    <row r="2721" spans="1:6" x14ac:dyDescent="0.25">
      <c r="A2721" t="s">
        <v>1096</v>
      </c>
      <c r="B2721" t="s">
        <v>772</v>
      </c>
      <c r="C2721" t="s">
        <v>1017</v>
      </c>
      <c r="D2721" s="781">
        <v>3</v>
      </c>
      <c r="E2721">
        <v>741020</v>
      </c>
      <c r="F2721" t="s">
        <v>772</v>
      </c>
    </row>
    <row r="2722" spans="1:6" x14ac:dyDescent="0.25">
      <c r="A2722" t="s">
        <v>1096</v>
      </c>
      <c r="B2722" t="s">
        <v>772</v>
      </c>
      <c r="C2722" t="s">
        <v>1017</v>
      </c>
      <c r="D2722" s="781">
        <v>1</v>
      </c>
      <c r="E2722">
        <v>741020</v>
      </c>
      <c r="F2722" t="s">
        <v>772</v>
      </c>
    </row>
    <row r="2723" spans="1:6" x14ac:dyDescent="0.25">
      <c r="A2723" t="s">
        <v>1096</v>
      </c>
      <c r="B2723" t="s">
        <v>772</v>
      </c>
      <c r="C2723" t="s">
        <v>1017</v>
      </c>
      <c r="D2723" s="781">
        <v>3</v>
      </c>
      <c r="E2723">
        <v>741020</v>
      </c>
      <c r="F2723" t="s">
        <v>772</v>
      </c>
    </row>
    <row r="2724" spans="1:6" x14ac:dyDescent="0.25">
      <c r="A2724" t="s">
        <v>1096</v>
      </c>
      <c r="B2724" t="s">
        <v>772</v>
      </c>
      <c r="C2724" t="s">
        <v>1017</v>
      </c>
      <c r="D2724" s="781">
        <v>1</v>
      </c>
      <c r="E2724">
        <v>741020</v>
      </c>
      <c r="F2724" t="s">
        <v>772</v>
      </c>
    </row>
    <row r="2725" spans="1:6" x14ac:dyDescent="0.25">
      <c r="A2725" t="s">
        <v>1096</v>
      </c>
      <c r="B2725" t="s">
        <v>772</v>
      </c>
      <c r="C2725" t="s">
        <v>1017</v>
      </c>
      <c r="D2725" s="781">
        <v>3</v>
      </c>
      <c r="E2725">
        <v>741020</v>
      </c>
      <c r="F2725" t="s">
        <v>772</v>
      </c>
    </row>
    <row r="2726" spans="1:6" x14ac:dyDescent="0.25">
      <c r="A2726" t="s">
        <v>1096</v>
      </c>
      <c r="B2726" t="s">
        <v>772</v>
      </c>
      <c r="C2726" t="s">
        <v>1017</v>
      </c>
      <c r="D2726" s="781">
        <v>1</v>
      </c>
      <c r="E2726">
        <v>741020</v>
      </c>
      <c r="F2726" t="s">
        <v>772</v>
      </c>
    </row>
    <row r="2727" spans="1:6" x14ac:dyDescent="0.25">
      <c r="A2727" t="s">
        <v>1096</v>
      </c>
      <c r="B2727" t="s">
        <v>772</v>
      </c>
      <c r="C2727" t="s">
        <v>1017</v>
      </c>
      <c r="D2727" s="781">
        <v>1</v>
      </c>
      <c r="E2727">
        <v>741020</v>
      </c>
      <c r="F2727" t="s">
        <v>772</v>
      </c>
    </row>
    <row r="2728" spans="1:6" x14ac:dyDescent="0.25">
      <c r="A2728" t="s">
        <v>1096</v>
      </c>
      <c r="B2728" t="s">
        <v>772</v>
      </c>
      <c r="C2728" t="s">
        <v>1017</v>
      </c>
      <c r="D2728" s="781">
        <v>1</v>
      </c>
      <c r="E2728">
        <v>741020</v>
      </c>
      <c r="F2728" t="s">
        <v>772</v>
      </c>
    </row>
    <row r="2729" spans="1:6" x14ac:dyDescent="0.25">
      <c r="A2729" t="s">
        <v>1096</v>
      </c>
      <c r="B2729" t="s">
        <v>772</v>
      </c>
      <c r="C2729" t="s">
        <v>1017</v>
      </c>
      <c r="D2729" s="781">
        <v>1</v>
      </c>
      <c r="E2729">
        <v>741020</v>
      </c>
      <c r="F2729" t="s">
        <v>772</v>
      </c>
    </row>
    <row r="2730" spans="1:6" x14ac:dyDescent="0.25">
      <c r="A2730" t="s">
        <v>1096</v>
      </c>
      <c r="B2730" t="s">
        <v>772</v>
      </c>
      <c r="C2730" t="s">
        <v>1017</v>
      </c>
      <c r="D2730" s="781">
        <v>2</v>
      </c>
      <c r="E2730">
        <v>741020</v>
      </c>
      <c r="F2730" t="s">
        <v>772</v>
      </c>
    </row>
    <row r="2731" spans="1:6" x14ac:dyDescent="0.25">
      <c r="A2731" t="s">
        <v>1096</v>
      </c>
      <c r="B2731" t="s">
        <v>772</v>
      </c>
      <c r="C2731" t="s">
        <v>1017</v>
      </c>
      <c r="D2731" s="781">
        <v>2</v>
      </c>
      <c r="E2731">
        <v>741020</v>
      </c>
      <c r="F2731" t="s">
        <v>772</v>
      </c>
    </row>
    <row r="2732" spans="1:6" x14ac:dyDescent="0.25">
      <c r="A2732" t="s">
        <v>1096</v>
      </c>
      <c r="B2732" t="s">
        <v>772</v>
      </c>
      <c r="C2732" t="s">
        <v>1017</v>
      </c>
      <c r="D2732" s="781">
        <v>1</v>
      </c>
      <c r="E2732">
        <v>741020</v>
      </c>
      <c r="F2732" t="s">
        <v>772</v>
      </c>
    </row>
    <row r="2733" spans="1:6" x14ac:dyDescent="0.25">
      <c r="A2733" t="s">
        <v>1096</v>
      </c>
      <c r="B2733" t="s">
        <v>772</v>
      </c>
      <c r="C2733" t="s">
        <v>1017</v>
      </c>
      <c r="D2733" s="781">
        <v>3</v>
      </c>
      <c r="E2733">
        <v>741020</v>
      </c>
      <c r="F2733" t="s">
        <v>772</v>
      </c>
    </row>
    <row r="2734" spans="1:6" x14ac:dyDescent="0.25">
      <c r="A2734" t="s">
        <v>1096</v>
      </c>
      <c r="B2734" t="s">
        <v>772</v>
      </c>
      <c r="C2734" t="s">
        <v>1017</v>
      </c>
      <c r="D2734" s="781">
        <v>1</v>
      </c>
      <c r="E2734">
        <v>741020</v>
      </c>
      <c r="F2734" t="s">
        <v>772</v>
      </c>
    </row>
    <row r="2735" spans="1:6" x14ac:dyDescent="0.25">
      <c r="A2735" t="s">
        <v>1096</v>
      </c>
      <c r="B2735" t="s">
        <v>772</v>
      </c>
      <c r="C2735" t="s">
        <v>1017</v>
      </c>
      <c r="D2735" s="781">
        <v>4</v>
      </c>
      <c r="E2735">
        <v>741020</v>
      </c>
      <c r="F2735" t="s">
        <v>772</v>
      </c>
    </row>
    <row r="2736" spans="1:6" x14ac:dyDescent="0.25">
      <c r="A2736" t="s">
        <v>1096</v>
      </c>
      <c r="B2736" t="s">
        <v>772</v>
      </c>
      <c r="C2736" t="s">
        <v>1017</v>
      </c>
      <c r="D2736" s="781">
        <v>3</v>
      </c>
      <c r="E2736">
        <v>741020</v>
      </c>
      <c r="F2736" t="s">
        <v>772</v>
      </c>
    </row>
    <row r="2737" spans="1:6" x14ac:dyDescent="0.25">
      <c r="A2737" t="s">
        <v>1096</v>
      </c>
      <c r="B2737" t="s">
        <v>772</v>
      </c>
      <c r="C2737" t="s">
        <v>1017</v>
      </c>
      <c r="D2737" s="781">
        <v>2</v>
      </c>
      <c r="E2737">
        <v>741020</v>
      </c>
      <c r="F2737" t="s">
        <v>772</v>
      </c>
    </row>
    <row r="2738" spans="1:6" x14ac:dyDescent="0.25">
      <c r="A2738" t="s">
        <v>1096</v>
      </c>
      <c r="B2738" t="s">
        <v>772</v>
      </c>
      <c r="C2738" t="s">
        <v>1017</v>
      </c>
      <c r="D2738" s="781">
        <v>1</v>
      </c>
      <c r="E2738">
        <v>741020</v>
      </c>
      <c r="F2738" t="s">
        <v>772</v>
      </c>
    </row>
    <row r="2739" spans="1:6" x14ac:dyDescent="0.25">
      <c r="A2739" t="s">
        <v>1096</v>
      </c>
      <c r="B2739" t="s">
        <v>772</v>
      </c>
      <c r="C2739" t="s">
        <v>1017</v>
      </c>
      <c r="D2739" s="781">
        <v>1</v>
      </c>
      <c r="E2739">
        <v>741020</v>
      </c>
      <c r="F2739" t="s">
        <v>772</v>
      </c>
    </row>
    <row r="2740" spans="1:6" x14ac:dyDescent="0.25">
      <c r="A2740" t="s">
        <v>1096</v>
      </c>
      <c r="B2740" t="s">
        <v>772</v>
      </c>
      <c r="C2740" t="s">
        <v>1017</v>
      </c>
      <c r="D2740" s="781">
        <v>1</v>
      </c>
      <c r="E2740">
        <v>741020</v>
      </c>
      <c r="F2740" t="s">
        <v>772</v>
      </c>
    </row>
    <row r="2741" spans="1:6" x14ac:dyDescent="0.25">
      <c r="A2741" t="s">
        <v>1096</v>
      </c>
      <c r="B2741" t="s">
        <v>772</v>
      </c>
      <c r="C2741" t="s">
        <v>1017</v>
      </c>
      <c r="D2741" s="781">
        <v>1</v>
      </c>
      <c r="E2741">
        <v>741020</v>
      </c>
      <c r="F2741" t="s">
        <v>772</v>
      </c>
    </row>
    <row r="2742" spans="1:6" x14ac:dyDescent="0.25">
      <c r="A2742" t="s">
        <v>1096</v>
      </c>
      <c r="B2742" t="s">
        <v>772</v>
      </c>
      <c r="C2742" t="s">
        <v>1017</v>
      </c>
      <c r="D2742" s="781">
        <v>1</v>
      </c>
      <c r="E2742">
        <v>741020</v>
      </c>
      <c r="F2742" t="s">
        <v>772</v>
      </c>
    </row>
    <row r="2743" spans="1:6" x14ac:dyDescent="0.25">
      <c r="A2743" t="s">
        <v>1096</v>
      </c>
      <c r="B2743" t="s">
        <v>772</v>
      </c>
      <c r="C2743" t="s">
        <v>1017</v>
      </c>
      <c r="D2743" s="781">
        <v>3</v>
      </c>
      <c r="E2743">
        <v>741020</v>
      </c>
      <c r="F2743" t="s">
        <v>772</v>
      </c>
    </row>
    <row r="2744" spans="1:6" x14ac:dyDescent="0.25">
      <c r="A2744" t="s">
        <v>1096</v>
      </c>
      <c r="B2744" t="s">
        <v>772</v>
      </c>
      <c r="C2744" t="s">
        <v>1017</v>
      </c>
      <c r="D2744" s="781">
        <v>2</v>
      </c>
      <c r="E2744">
        <v>741020</v>
      </c>
      <c r="F2744" t="s">
        <v>772</v>
      </c>
    </row>
    <row r="2745" spans="1:6" x14ac:dyDescent="0.25">
      <c r="A2745" t="s">
        <v>1096</v>
      </c>
      <c r="B2745" t="s">
        <v>772</v>
      </c>
      <c r="C2745" t="s">
        <v>1017</v>
      </c>
      <c r="D2745" s="781">
        <v>4</v>
      </c>
      <c r="E2745">
        <v>741020</v>
      </c>
      <c r="F2745" t="s">
        <v>772</v>
      </c>
    </row>
    <row r="2746" spans="1:6" x14ac:dyDescent="0.25">
      <c r="A2746" t="s">
        <v>1096</v>
      </c>
      <c r="B2746" t="s">
        <v>772</v>
      </c>
      <c r="C2746" t="s">
        <v>1017</v>
      </c>
      <c r="D2746" s="781">
        <v>1</v>
      </c>
      <c r="E2746">
        <v>741020</v>
      </c>
      <c r="F2746" t="s">
        <v>772</v>
      </c>
    </row>
    <row r="2747" spans="1:6" x14ac:dyDescent="0.25">
      <c r="A2747" t="s">
        <v>1096</v>
      </c>
      <c r="B2747" t="s">
        <v>772</v>
      </c>
      <c r="C2747" t="s">
        <v>1017</v>
      </c>
      <c r="D2747" s="781">
        <v>1</v>
      </c>
      <c r="E2747">
        <v>741020</v>
      </c>
      <c r="F2747" t="s">
        <v>772</v>
      </c>
    </row>
    <row r="2748" spans="1:6" x14ac:dyDescent="0.25">
      <c r="A2748" t="s">
        <v>1096</v>
      </c>
      <c r="B2748" t="s">
        <v>772</v>
      </c>
      <c r="C2748" t="s">
        <v>1017</v>
      </c>
      <c r="D2748" s="781">
        <v>3</v>
      </c>
      <c r="E2748">
        <v>741020</v>
      </c>
      <c r="F2748" t="s">
        <v>772</v>
      </c>
    </row>
    <row r="2749" spans="1:6" x14ac:dyDescent="0.25">
      <c r="A2749" t="s">
        <v>1096</v>
      </c>
      <c r="B2749" t="s">
        <v>772</v>
      </c>
      <c r="C2749" t="s">
        <v>1017</v>
      </c>
      <c r="D2749" s="781">
        <v>3</v>
      </c>
      <c r="E2749">
        <v>741020</v>
      </c>
      <c r="F2749" t="s">
        <v>772</v>
      </c>
    </row>
    <row r="2750" spans="1:6" x14ac:dyDescent="0.25">
      <c r="A2750" t="s">
        <v>1096</v>
      </c>
      <c r="B2750" t="s">
        <v>772</v>
      </c>
      <c r="C2750" t="s">
        <v>1017</v>
      </c>
      <c r="D2750" s="781">
        <v>4</v>
      </c>
      <c r="E2750">
        <v>741020</v>
      </c>
      <c r="F2750" t="s">
        <v>772</v>
      </c>
    </row>
    <row r="2751" spans="1:6" x14ac:dyDescent="0.25">
      <c r="A2751" t="s">
        <v>1096</v>
      </c>
      <c r="B2751" t="s">
        <v>772</v>
      </c>
      <c r="C2751" t="s">
        <v>1017</v>
      </c>
      <c r="D2751" s="781">
        <v>2</v>
      </c>
      <c r="E2751">
        <v>741020</v>
      </c>
      <c r="F2751" t="s">
        <v>772</v>
      </c>
    </row>
    <row r="2752" spans="1:6" x14ac:dyDescent="0.25">
      <c r="A2752" t="s">
        <v>1096</v>
      </c>
      <c r="B2752" t="s">
        <v>772</v>
      </c>
      <c r="C2752" t="s">
        <v>1017</v>
      </c>
      <c r="D2752" s="781">
        <v>-3</v>
      </c>
      <c r="E2752">
        <v>741020</v>
      </c>
      <c r="F2752" t="s">
        <v>772</v>
      </c>
    </row>
    <row r="2753" spans="1:6" x14ac:dyDescent="0.25">
      <c r="A2753" t="s">
        <v>1096</v>
      </c>
      <c r="B2753" t="s">
        <v>772</v>
      </c>
      <c r="C2753" t="s">
        <v>1017</v>
      </c>
      <c r="D2753" s="781">
        <v>1</v>
      </c>
      <c r="E2753">
        <v>741020</v>
      </c>
      <c r="F2753" t="s">
        <v>772</v>
      </c>
    </row>
    <row r="2754" spans="1:6" x14ac:dyDescent="0.25">
      <c r="A2754" t="s">
        <v>1096</v>
      </c>
      <c r="B2754" t="s">
        <v>772</v>
      </c>
      <c r="C2754" t="s">
        <v>1017</v>
      </c>
      <c r="D2754" s="781">
        <v>1</v>
      </c>
      <c r="E2754">
        <v>741020</v>
      </c>
      <c r="F2754" t="s">
        <v>772</v>
      </c>
    </row>
    <row r="2755" spans="1:6" x14ac:dyDescent="0.25">
      <c r="A2755" t="s">
        <v>1096</v>
      </c>
      <c r="B2755" t="s">
        <v>772</v>
      </c>
      <c r="C2755" t="s">
        <v>1017</v>
      </c>
      <c r="D2755" s="781">
        <v>1</v>
      </c>
      <c r="E2755">
        <v>741020</v>
      </c>
      <c r="F2755" t="s">
        <v>772</v>
      </c>
    </row>
    <row r="2756" spans="1:6" x14ac:dyDescent="0.25">
      <c r="A2756" t="s">
        <v>1096</v>
      </c>
      <c r="B2756" t="s">
        <v>772</v>
      </c>
      <c r="C2756" t="s">
        <v>1017</v>
      </c>
      <c r="D2756" s="781">
        <v>2</v>
      </c>
      <c r="E2756">
        <v>741020</v>
      </c>
      <c r="F2756" t="s">
        <v>772</v>
      </c>
    </row>
    <row r="2757" spans="1:6" x14ac:dyDescent="0.25">
      <c r="A2757" t="s">
        <v>1096</v>
      </c>
      <c r="B2757" t="s">
        <v>772</v>
      </c>
      <c r="C2757" t="s">
        <v>1017</v>
      </c>
      <c r="D2757" s="781">
        <v>2</v>
      </c>
      <c r="E2757">
        <v>741020</v>
      </c>
      <c r="F2757" t="s">
        <v>772</v>
      </c>
    </row>
    <row r="2758" spans="1:6" x14ac:dyDescent="0.25">
      <c r="A2758" t="s">
        <v>1096</v>
      </c>
      <c r="B2758" t="s">
        <v>772</v>
      </c>
      <c r="C2758" t="s">
        <v>1017</v>
      </c>
      <c r="D2758" s="781">
        <v>1</v>
      </c>
      <c r="E2758">
        <v>741020</v>
      </c>
      <c r="F2758" t="s">
        <v>772</v>
      </c>
    </row>
    <row r="2759" spans="1:6" x14ac:dyDescent="0.25">
      <c r="A2759" t="s">
        <v>1096</v>
      </c>
      <c r="B2759" t="s">
        <v>772</v>
      </c>
      <c r="C2759" t="s">
        <v>1017</v>
      </c>
      <c r="D2759" s="781">
        <v>2</v>
      </c>
      <c r="E2759">
        <v>741020</v>
      </c>
      <c r="F2759" t="s">
        <v>772</v>
      </c>
    </row>
    <row r="2760" spans="1:6" x14ac:dyDescent="0.25">
      <c r="A2760" t="s">
        <v>1096</v>
      </c>
      <c r="B2760" t="s">
        <v>772</v>
      </c>
      <c r="C2760" t="s">
        <v>1017</v>
      </c>
      <c r="D2760" s="781">
        <v>2</v>
      </c>
      <c r="E2760">
        <v>741020</v>
      </c>
      <c r="F2760" t="s">
        <v>772</v>
      </c>
    </row>
    <row r="2761" spans="1:6" x14ac:dyDescent="0.25">
      <c r="A2761" t="s">
        <v>1096</v>
      </c>
      <c r="B2761" t="s">
        <v>772</v>
      </c>
      <c r="C2761" t="s">
        <v>1017</v>
      </c>
      <c r="D2761" s="781">
        <v>1</v>
      </c>
      <c r="E2761">
        <v>741020</v>
      </c>
      <c r="F2761" t="s">
        <v>772</v>
      </c>
    </row>
    <row r="2762" spans="1:6" x14ac:dyDescent="0.25">
      <c r="A2762" t="s">
        <v>1096</v>
      </c>
      <c r="B2762" t="s">
        <v>772</v>
      </c>
      <c r="C2762" t="s">
        <v>1017</v>
      </c>
      <c r="D2762" s="781">
        <v>1</v>
      </c>
      <c r="E2762">
        <v>741020</v>
      </c>
      <c r="F2762" t="s">
        <v>772</v>
      </c>
    </row>
    <row r="2763" spans="1:6" x14ac:dyDescent="0.25">
      <c r="A2763" t="s">
        <v>1096</v>
      </c>
      <c r="B2763" t="s">
        <v>772</v>
      </c>
      <c r="C2763" t="s">
        <v>1017</v>
      </c>
      <c r="D2763" s="781">
        <v>1</v>
      </c>
      <c r="E2763">
        <v>741020</v>
      </c>
      <c r="F2763" t="s">
        <v>772</v>
      </c>
    </row>
    <row r="2764" spans="1:6" x14ac:dyDescent="0.25">
      <c r="A2764" t="s">
        <v>1096</v>
      </c>
      <c r="B2764" t="s">
        <v>772</v>
      </c>
      <c r="C2764" t="s">
        <v>1017</v>
      </c>
      <c r="D2764" s="781">
        <v>1</v>
      </c>
      <c r="E2764">
        <v>741020</v>
      </c>
      <c r="F2764" t="s">
        <v>772</v>
      </c>
    </row>
    <row r="2765" spans="1:6" x14ac:dyDescent="0.25">
      <c r="A2765" t="s">
        <v>1096</v>
      </c>
      <c r="B2765" t="s">
        <v>772</v>
      </c>
      <c r="C2765" t="s">
        <v>1017</v>
      </c>
      <c r="D2765" s="781">
        <v>3</v>
      </c>
      <c r="E2765">
        <v>741020</v>
      </c>
      <c r="F2765" t="s">
        <v>772</v>
      </c>
    </row>
    <row r="2766" spans="1:6" x14ac:dyDescent="0.25">
      <c r="A2766" t="s">
        <v>1096</v>
      </c>
      <c r="B2766" t="s">
        <v>772</v>
      </c>
      <c r="C2766" t="s">
        <v>1017</v>
      </c>
      <c r="D2766" s="781">
        <v>2</v>
      </c>
      <c r="E2766">
        <v>741020</v>
      </c>
      <c r="F2766" t="s">
        <v>772</v>
      </c>
    </row>
    <row r="2767" spans="1:6" x14ac:dyDescent="0.25">
      <c r="A2767" t="s">
        <v>1096</v>
      </c>
      <c r="B2767" t="s">
        <v>772</v>
      </c>
      <c r="C2767" t="s">
        <v>1017</v>
      </c>
      <c r="D2767" s="781">
        <v>3</v>
      </c>
      <c r="E2767">
        <v>741020</v>
      </c>
      <c r="F2767" t="s">
        <v>772</v>
      </c>
    </row>
    <row r="2768" spans="1:6" x14ac:dyDescent="0.25">
      <c r="A2768" t="s">
        <v>1096</v>
      </c>
      <c r="B2768" t="s">
        <v>772</v>
      </c>
      <c r="C2768" t="s">
        <v>1017</v>
      </c>
      <c r="D2768" s="781">
        <v>2</v>
      </c>
      <c r="E2768">
        <v>741020</v>
      </c>
      <c r="F2768" t="s">
        <v>772</v>
      </c>
    </row>
    <row r="2769" spans="1:6" x14ac:dyDescent="0.25">
      <c r="A2769" t="s">
        <v>1096</v>
      </c>
      <c r="B2769" t="s">
        <v>772</v>
      </c>
      <c r="C2769" t="s">
        <v>1017</v>
      </c>
      <c r="D2769" s="781">
        <v>2</v>
      </c>
      <c r="E2769">
        <v>741020</v>
      </c>
      <c r="F2769" t="s">
        <v>772</v>
      </c>
    </row>
    <row r="2770" spans="1:6" x14ac:dyDescent="0.25">
      <c r="A2770" t="s">
        <v>1096</v>
      </c>
      <c r="B2770" t="s">
        <v>772</v>
      </c>
      <c r="C2770" t="s">
        <v>1017</v>
      </c>
      <c r="D2770" s="781">
        <v>4</v>
      </c>
      <c r="E2770">
        <v>741020</v>
      </c>
      <c r="F2770" t="s">
        <v>772</v>
      </c>
    </row>
    <row r="2771" spans="1:6" x14ac:dyDescent="0.25">
      <c r="A2771" t="s">
        <v>1096</v>
      </c>
      <c r="B2771" t="s">
        <v>772</v>
      </c>
      <c r="C2771" t="s">
        <v>1017</v>
      </c>
      <c r="D2771" s="781">
        <v>1</v>
      </c>
      <c r="E2771">
        <v>741020</v>
      </c>
      <c r="F2771" t="s">
        <v>772</v>
      </c>
    </row>
    <row r="2772" spans="1:6" x14ac:dyDescent="0.25">
      <c r="A2772" t="s">
        <v>1096</v>
      </c>
      <c r="B2772" t="s">
        <v>772</v>
      </c>
      <c r="C2772" t="s">
        <v>1017</v>
      </c>
      <c r="D2772" s="781">
        <v>1</v>
      </c>
      <c r="E2772">
        <v>741020</v>
      </c>
      <c r="F2772" t="s">
        <v>772</v>
      </c>
    </row>
    <row r="2773" spans="1:6" x14ac:dyDescent="0.25">
      <c r="A2773" t="s">
        <v>1096</v>
      </c>
      <c r="B2773" t="s">
        <v>772</v>
      </c>
      <c r="C2773" t="s">
        <v>1017</v>
      </c>
      <c r="D2773" s="781">
        <v>3</v>
      </c>
      <c r="E2773">
        <v>741020</v>
      </c>
      <c r="F2773" t="s">
        <v>772</v>
      </c>
    </row>
    <row r="2774" spans="1:6" x14ac:dyDescent="0.25">
      <c r="A2774" t="s">
        <v>1096</v>
      </c>
      <c r="B2774" t="s">
        <v>772</v>
      </c>
      <c r="C2774" t="s">
        <v>1017</v>
      </c>
      <c r="D2774" s="781">
        <v>3</v>
      </c>
      <c r="E2774">
        <v>741020</v>
      </c>
      <c r="F2774" t="s">
        <v>772</v>
      </c>
    </row>
    <row r="2775" spans="1:6" x14ac:dyDescent="0.25">
      <c r="A2775" t="s">
        <v>1096</v>
      </c>
      <c r="B2775" t="s">
        <v>772</v>
      </c>
      <c r="C2775" t="s">
        <v>1017</v>
      </c>
      <c r="D2775" s="781">
        <v>2</v>
      </c>
      <c r="E2775">
        <v>741020</v>
      </c>
      <c r="F2775" t="s">
        <v>772</v>
      </c>
    </row>
    <row r="2776" spans="1:6" x14ac:dyDescent="0.25">
      <c r="A2776" t="s">
        <v>1096</v>
      </c>
      <c r="B2776" t="s">
        <v>772</v>
      </c>
      <c r="C2776" t="s">
        <v>1017</v>
      </c>
      <c r="D2776" s="781">
        <v>3</v>
      </c>
      <c r="E2776">
        <v>741020</v>
      </c>
      <c r="F2776" t="s">
        <v>772</v>
      </c>
    </row>
    <row r="2777" spans="1:6" x14ac:dyDescent="0.25">
      <c r="A2777" t="s">
        <v>1096</v>
      </c>
      <c r="B2777" t="s">
        <v>772</v>
      </c>
      <c r="C2777" t="s">
        <v>1017</v>
      </c>
      <c r="D2777" s="781">
        <v>3</v>
      </c>
      <c r="E2777">
        <v>741020</v>
      </c>
      <c r="F2777" t="s">
        <v>772</v>
      </c>
    </row>
    <row r="2778" spans="1:6" x14ac:dyDescent="0.25">
      <c r="A2778" t="s">
        <v>1096</v>
      </c>
      <c r="B2778" t="s">
        <v>772</v>
      </c>
      <c r="C2778" t="s">
        <v>1017</v>
      </c>
      <c r="D2778" s="781">
        <v>1</v>
      </c>
      <c r="E2778">
        <v>741020</v>
      </c>
      <c r="F2778" t="s">
        <v>772</v>
      </c>
    </row>
    <row r="2779" spans="1:6" x14ac:dyDescent="0.25">
      <c r="A2779" t="s">
        <v>1096</v>
      </c>
      <c r="B2779" t="s">
        <v>772</v>
      </c>
      <c r="C2779" t="s">
        <v>1017</v>
      </c>
      <c r="D2779" s="781">
        <v>3</v>
      </c>
      <c r="E2779">
        <v>741020</v>
      </c>
      <c r="F2779" t="s">
        <v>772</v>
      </c>
    </row>
    <row r="2780" spans="1:6" x14ac:dyDescent="0.25">
      <c r="A2780" t="s">
        <v>1096</v>
      </c>
      <c r="B2780" t="s">
        <v>772</v>
      </c>
      <c r="C2780" t="s">
        <v>1017</v>
      </c>
      <c r="D2780" s="781">
        <v>3</v>
      </c>
      <c r="E2780">
        <v>741020</v>
      </c>
      <c r="F2780" t="s">
        <v>772</v>
      </c>
    </row>
    <row r="2781" spans="1:6" x14ac:dyDescent="0.25">
      <c r="A2781" t="s">
        <v>1096</v>
      </c>
      <c r="B2781" t="s">
        <v>772</v>
      </c>
      <c r="C2781" t="s">
        <v>1017</v>
      </c>
      <c r="D2781" s="781">
        <v>2</v>
      </c>
      <c r="E2781">
        <v>741020</v>
      </c>
      <c r="F2781" t="s">
        <v>772</v>
      </c>
    </row>
    <row r="2782" spans="1:6" x14ac:dyDescent="0.25">
      <c r="A2782" t="s">
        <v>1096</v>
      </c>
      <c r="B2782" t="s">
        <v>772</v>
      </c>
      <c r="C2782" t="s">
        <v>1017</v>
      </c>
      <c r="D2782" s="781">
        <v>2</v>
      </c>
      <c r="E2782">
        <v>741020</v>
      </c>
      <c r="F2782" t="s">
        <v>772</v>
      </c>
    </row>
    <row r="2783" spans="1:6" x14ac:dyDescent="0.25">
      <c r="A2783" t="s">
        <v>1096</v>
      </c>
      <c r="B2783" t="s">
        <v>772</v>
      </c>
      <c r="C2783" t="s">
        <v>1017</v>
      </c>
      <c r="D2783" s="781">
        <v>1</v>
      </c>
      <c r="E2783">
        <v>741020</v>
      </c>
      <c r="F2783" t="s">
        <v>772</v>
      </c>
    </row>
    <row r="2784" spans="1:6" x14ac:dyDescent="0.25">
      <c r="A2784" t="s">
        <v>1096</v>
      </c>
      <c r="B2784" t="s">
        <v>772</v>
      </c>
      <c r="C2784" t="s">
        <v>1017</v>
      </c>
      <c r="D2784" s="781">
        <v>1</v>
      </c>
      <c r="E2784">
        <v>741020</v>
      </c>
      <c r="F2784" t="s">
        <v>772</v>
      </c>
    </row>
    <row r="2785" spans="1:6" x14ac:dyDescent="0.25">
      <c r="A2785" t="s">
        <v>1096</v>
      </c>
      <c r="B2785" t="s">
        <v>772</v>
      </c>
      <c r="C2785" t="s">
        <v>1017</v>
      </c>
      <c r="D2785" s="781">
        <v>1</v>
      </c>
      <c r="E2785">
        <v>741020</v>
      </c>
      <c r="F2785" t="s">
        <v>772</v>
      </c>
    </row>
    <row r="2786" spans="1:6" x14ac:dyDescent="0.25">
      <c r="A2786" t="s">
        <v>1096</v>
      </c>
      <c r="B2786" t="s">
        <v>772</v>
      </c>
      <c r="C2786" t="s">
        <v>1017</v>
      </c>
      <c r="D2786" s="781">
        <v>-3</v>
      </c>
      <c r="E2786">
        <v>741020</v>
      </c>
      <c r="F2786" t="s">
        <v>772</v>
      </c>
    </row>
    <row r="2787" spans="1:6" x14ac:dyDescent="0.25">
      <c r="A2787" t="s">
        <v>1096</v>
      </c>
      <c r="B2787" t="s">
        <v>772</v>
      </c>
      <c r="C2787" t="s">
        <v>1017</v>
      </c>
      <c r="D2787" s="781">
        <v>-1</v>
      </c>
      <c r="E2787">
        <v>741020</v>
      </c>
      <c r="F2787" t="s">
        <v>772</v>
      </c>
    </row>
    <row r="2788" spans="1:6" x14ac:dyDescent="0.25">
      <c r="A2788" t="s">
        <v>1096</v>
      </c>
      <c r="B2788" t="s">
        <v>772</v>
      </c>
      <c r="C2788" t="s">
        <v>1017</v>
      </c>
      <c r="D2788" s="781">
        <v>2</v>
      </c>
      <c r="E2788">
        <v>741020</v>
      </c>
      <c r="F2788" t="s">
        <v>772</v>
      </c>
    </row>
    <row r="2789" spans="1:6" x14ac:dyDescent="0.25">
      <c r="A2789" t="s">
        <v>1096</v>
      </c>
      <c r="B2789" t="s">
        <v>772</v>
      </c>
      <c r="C2789" t="s">
        <v>1017</v>
      </c>
      <c r="D2789" s="781">
        <v>1</v>
      </c>
      <c r="E2789">
        <v>741020</v>
      </c>
      <c r="F2789" t="s">
        <v>772</v>
      </c>
    </row>
    <row r="2790" spans="1:6" x14ac:dyDescent="0.25">
      <c r="A2790" t="s">
        <v>1096</v>
      </c>
      <c r="B2790" t="s">
        <v>772</v>
      </c>
      <c r="C2790" t="s">
        <v>1017</v>
      </c>
      <c r="D2790" s="781">
        <v>1</v>
      </c>
      <c r="E2790">
        <v>741020</v>
      </c>
      <c r="F2790" t="s">
        <v>772</v>
      </c>
    </row>
    <row r="2791" spans="1:6" x14ac:dyDescent="0.25">
      <c r="A2791" t="s">
        <v>1096</v>
      </c>
      <c r="B2791" t="s">
        <v>772</v>
      </c>
      <c r="C2791" t="s">
        <v>1017</v>
      </c>
      <c r="D2791" s="781">
        <v>1</v>
      </c>
      <c r="E2791">
        <v>741020</v>
      </c>
      <c r="F2791" t="s">
        <v>772</v>
      </c>
    </row>
    <row r="2792" spans="1:6" x14ac:dyDescent="0.25">
      <c r="A2792" t="s">
        <v>1096</v>
      </c>
      <c r="B2792" t="s">
        <v>772</v>
      </c>
      <c r="C2792" t="s">
        <v>1017</v>
      </c>
      <c r="D2792" s="781">
        <v>1</v>
      </c>
      <c r="E2792">
        <v>741020</v>
      </c>
      <c r="F2792" t="s">
        <v>772</v>
      </c>
    </row>
    <row r="2793" spans="1:6" x14ac:dyDescent="0.25">
      <c r="A2793" t="s">
        <v>1096</v>
      </c>
      <c r="B2793" t="s">
        <v>772</v>
      </c>
      <c r="C2793" t="s">
        <v>1017</v>
      </c>
      <c r="D2793" s="781">
        <v>1</v>
      </c>
      <c r="E2793">
        <v>741020</v>
      </c>
      <c r="F2793" t="s">
        <v>772</v>
      </c>
    </row>
    <row r="2794" spans="1:6" x14ac:dyDescent="0.25">
      <c r="A2794" t="s">
        <v>1096</v>
      </c>
      <c r="B2794" t="s">
        <v>772</v>
      </c>
      <c r="C2794" t="s">
        <v>1017</v>
      </c>
      <c r="D2794" s="781">
        <v>2</v>
      </c>
      <c r="E2794">
        <v>741020</v>
      </c>
      <c r="F2794" t="s">
        <v>772</v>
      </c>
    </row>
    <row r="2795" spans="1:6" x14ac:dyDescent="0.25">
      <c r="A2795" t="s">
        <v>1096</v>
      </c>
      <c r="B2795" t="s">
        <v>772</v>
      </c>
      <c r="C2795" t="s">
        <v>1017</v>
      </c>
      <c r="D2795" s="781">
        <v>2</v>
      </c>
      <c r="E2795">
        <v>741020</v>
      </c>
      <c r="F2795" t="s">
        <v>772</v>
      </c>
    </row>
    <row r="2796" spans="1:6" x14ac:dyDescent="0.25">
      <c r="A2796" t="s">
        <v>1096</v>
      </c>
      <c r="B2796" t="s">
        <v>772</v>
      </c>
      <c r="C2796" t="s">
        <v>1017</v>
      </c>
      <c r="D2796" s="781">
        <v>1</v>
      </c>
      <c r="E2796">
        <v>741020</v>
      </c>
      <c r="F2796" t="s">
        <v>772</v>
      </c>
    </row>
    <row r="2797" spans="1:6" x14ac:dyDescent="0.25">
      <c r="A2797" t="s">
        <v>1096</v>
      </c>
      <c r="B2797" t="s">
        <v>772</v>
      </c>
      <c r="C2797" t="s">
        <v>1017</v>
      </c>
      <c r="D2797" s="781">
        <v>1</v>
      </c>
      <c r="E2797">
        <v>741020</v>
      </c>
      <c r="F2797" t="s">
        <v>772</v>
      </c>
    </row>
    <row r="2798" spans="1:6" x14ac:dyDescent="0.25">
      <c r="A2798" t="s">
        <v>1096</v>
      </c>
      <c r="B2798" t="s">
        <v>772</v>
      </c>
      <c r="C2798" t="s">
        <v>1017</v>
      </c>
      <c r="D2798" s="781">
        <v>2</v>
      </c>
      <c r="E2798">
        <v>741020</v>
      </c>
      <c r="F2798" t="s">
        <v>772</v>
      </c>
    </row>
    <row r="2799" spans="1:6" x14ac:dyDescent="0.25">
      <c r="A2799" t="s">
        <v>1096</v>
      </c>
      <c r="B2799" t="s">
        <v>772</v>
      </c>
      <c r="C2799" t="s">
        <v>1017</v>
      </c>
      <c r="D2799" s="781">
        <v>1</v>
      </c>
      <c r="E2799">
        <v>741020</v>
      </c>
      <c r="F2799" t="s">
        <v>772</v>
      </c>
    </row>
    <row r="2800" spans="1:6" x14ac:dyDescent="0.25">
      <c r="A2800" t="s">
        <v>1096</v>
      </c>
      <c r="B2800" t="s">
        <v>772</v>
      </c>
      <c r="C2800" t="s">
        <v>1017</v>
      </c>
      <c r="D2800" s="781">
        <v>3</v>
      </c>
      <c r="E2800">
        <v>741020</v>
      </c>
      <c r="F2800" t="s">
        <v>772</v>
      </c>
    </row>
    <row r="2801" spans="1:6" x14ac:dyDescent="0.25">
      <c r="A2801" t="s">
        <v>1096</v>
      </c>
      <c r="B2801" t="s">
        <v>772</v>
      </c>
      <c r="C2801" t="s">
        <v>1017</v>
      </c>
      <c r="D2801" s="781">
        <v>2</v>
      </c>
      <c r="E2801">
        <v>741020</v>
      </c>
      <c r="F2801" t="s">
        <v>772</v>
      </c>
    </row>
    <row r="2802" spans="1:6" x14ac:dyDescent="0.25">
      <c r="A2802" t="s">
        <v>1096</v>
      </c>
      <c r="B2802" t="s">
        <v>772</v>
      </c>
      <c r="C2802" t="s">
        <v>1017</v>
      </c>
      <c r="D2802" s="781">
        <v>3</v>
      </c>
      <c r="E2802">
        <v>741020</v>
      </c>
      <c r="F2802" t="s">
        <v>772</v>
      </c>
    </row>
    <row r="2803" spans="1:6" x14ac:dyDescent="0.25">
      <c r="A2803" t="s">
        <v>1096</v>
      </c>
      <c r="B2803" t="s">
        <v>772</v>
      </c>
      <c r="C2803" t="s">
        <v>1017</v>
      </c>
      <c r="D2803" s="781">
        <v>1</v>
      </c>
      <c r="E2803">
        <v>741020</v>
      </c>
      <c r="F2803" t="s">
        <v>772</v>
      </c>
    </row>
    <row r="2804" spans="1:6" x14ac:dyDescent="0.25">
      <c r="A2804" t="s">
        <v>1096</v>
      </c>
      <c r="B2804" t="s">
        <v>772</v>
      </c>
      <c r="C2804" t="s">
        <v>1017</v>
      </c>
      <c r="D2804" s="781">
        <v>1</v>
      </c>
      <c r="E2804">
        <v>741020</v>
      </c>
      <c r="F2804" t="s">
        <v>772</v>
      </c>
    </row>
    <row r="2805" spans="1:6" x14ac:dyDescent="0.25">
      <c r="A2805" t="s">
        <v>1096</v>
      </c>
      <c r="B2805" t="s">
        <v>772</v>
      </c>
      <c r="C2805" t="s">
        <v>1017</v>
      </c>
      <c r="D2805" s="781">
        <v>1</v>
      </c>
      <c r="E2805">
        <v>741020</v>
      </c>
      <c r="F2805" t="s">
        <v>772</v>
      </c>
    </row>
    <row r="2806" spans="1:6" x14ac:dyDescent="0.25">
      <c r="A2806" t="s">
        <v>1096</v>
      </c>
      <c r="B2806" t="s">
        <v>772</v>
      </c>
      <c r="C2806" t="s">
        <v>1017</v>
      </c>
      <c r="D2806" s="781">
        <v>1</v>
      </c>
      <c r="E2806">
        <v>741020</v>
      </c>
      <c r="F2806" t="s">
        <v>772</v>
      </c>
    </row>
    <row r="2807" spans="1:6" x14ac:dyDescent="0.25">
      <c r="A2807" t="s">
        <v>1096</v>
      </c>
      <c r="B2807" t="s">
        <v>772</v>
      </c>
      <c r="C2807" t="s">
        <v>1017</v>
      </c>
      <c r="D2807" s="781">
        <v>1</v>
      </c>
      <c r="E2807">
        <v>741020</v>
      </c>
      <c r="F2807" t="s">
        <v>772</v>
      </c>
    </row>
    <row r="2808" spans="1:6" x14ac:dyDescent="0.25">
      <c r="A2808" t="s">
        <v>1096</v>
      </c>
      <c r="B2808" t="s">
        <v>772</v>
      </c>
      <c r="C2808" t="s">
        <v>1017</v>
      </c>
      <c r="D2808" s="781">
        <v>5</v>
      </c>
      <c r="E2808">
        <v>741020</v>
      </c>
      <c r="F2808" t="s">
        <v>772</v>
      </c>
    </row>
    <row r="2809" spans="1:6" x14ac:dyDescent="0.25">
      <c r="A2809" t="s">
        <v>1096</v>
      </c>
      <c r="B2809" t="s">
        <v>772</v>
      </c>
      <c r="C2809" t="s">
        <v>1017</v>
      </c>
      <c r="D2809" s="781">
        <v>1</v>
      </c>
      <c r="E2809">
        <v>741020</v>
      </c>
      <c r="F2809" t="s">
        <v>772</v>
      </c>
    </row>
    <row r="2810" spans="1:6" x14ac:dyDescent="0.25">
      <c r="A2810" t="s">
        <v>1096</v>
      </c>
      <c r="B2810" t="s">
        <v>772</v>
      </c>
      <c r="C2810" t="s">
        <v>1017</v>
      </c>
      <c r="D2810" s="781">
        <v>2</v>
      </c>
      <c r="E2810">
        <v>741020</v>
      </c>
      <c r="F2810" t="s">
        <v>772</v>
      </c>
    </row>
    <row r="2811" spans="1:6" x14ac:dyDescent="0.25">
      <c r="A2811" t="s">
        <v>1096</v>
      </c>
      <c r="B2811" t="s">
        <v>772</v>
      </c>
      <c r="C2811" t="s">
        <v>1017</v>
      </c>
      <c r="D2811" s="781">
        <v>1</v>
      </c>
      <c r="E2811">
        <v>741020</v>
      </c>
      <c r="F2811" t="s">
        <v>772</v>
      </c>
    </row>
    <row r="2812" spans="1:6" x14ac:dyDescent="0.25">
      <c r="A2812" t="s">
        <v>1096</v>
      </c>
      <c r="B2812" t="s">
        <v>772</v>
      </c>
      <c r="C2812" t="s">
        <v>1017</v>
      </c>
      <c r="D2812" s="781">
        <v>1</v>
      </c>
      <c r="E2812">
        <v>741020</v>
      </c>
      <c r="F2812" t="s">
        <v>772</v>
      </c>
    </row>
    <row r="2813" spans="1:6" x14ac:dyDescent="0.25">
      <c r="A2813" t="s">
        <v>1096</v>
      </c>
      <c r="B2813" t="s">
        <v>772</v>
      </c>
      <c r="C2813" t="s">
        <v>1017</v>
      </c>
      <c r="D2813" s="781">
        <v>1</v>
      </c>
      <c r="E2813">
        <v>741020</v>
      </c>
      <c r="F2813" t="s">
        <v>772</v>
      </c>
    </row>
    <row r="2814" spans="1:6" x14ac:dyDescent="0.25">
      <c r="A2814" t="s">
        <v>1096</v>
      </c>
      <c r="B2814" t="s">
        <v>772</v>
      </c>
      <c r="C2814" t="s">
        <v>1017</v>
      </c>
      <c r="D2814" s="781">
        <v>2</v>
      </c>
      <c r="E2814">
        <v>741020</v>
      </c>
      <c r="F2814" t="s">
        <v>772</v>
      </c>
    </row>
    <row r="2815" spans="1:6" x14ac:dyDescent="0.25">
      <c r="A2815" t="s">
        <v>1096</v>
      </c>
      <c r="B2815" t="s">
        <v>772</v>
      </c>
      <c r="C2815" t="s">
        <v>1017</v>
      </c>
      <c r="D2815" s="781">
        <v>1</v>
      </c>
      <c r="E2815">
        <v>741020</v>
      </c>
      <c r="F2815" t="s">
        <v>772</v>
      </c>
    </row>
    <row r="2816" spans="1:6" x14ac:dyDescent="0.25">
      <c r="A2816" t="s">
        <v>1096</v>
      </c>
      <c r="B2816" t="s">
        <v>772</v>
      </c>
      <c r="C2816" t="s">
        <v>1017</v>
      </c>
      <c r="D2816" s="781">
        <v>2</v>
      </c>
      <c r="E2816">
        <v>741020</v>
      </c>
      <c r="F2816" t="s">
        <v>772</v>
      </c>
    </row>
    <row r="2817" spans="1:6" x14ac:dyDescent="0.25">
      <c r="A2817" t="s">
        <v>1096</v>
      </c>
      <c r="B2817" t="s">
        <v>772</v>
      </c>
      <c r="C2817" t="s">
        <v>1017</v>
      </c>
      <c r="D2817" s="781">
        <v>3</v>
      </c>
      <c r="E2817">
        <v>741020</v>
      </c>
      <c r="F2817" t="s">
        <v>772</v>
      </c>
    </row>
    <row r="2818" spans="1:6" x14ac:dyDescent="0.25">
      <c r="A2818" t="s">
        <v>1096</v>
      </c>
      <c r="B2818" t="s">
        <v>772</v>
      </c>
      <c r="C2818" t="s">
        <v>1017</v>
      </c>
      <c r="D2818" s="781">
        <v>1</v>
      </c>
      <c r="E2818">
        <v>741020</v>
      </c>
      <c r="F2818" t="s">
        <v>772</v>
      </c>
    </row>
    <row r="2819" spans="1:6" x14ac:dyDescent="0.25">
      <c r="A2819" t="s">
        <v>1096</v>
      </c>
      <c r="B2819" t="s">
        <v>772</v>
      </c>
      <c r="C2819" t="s">
        <v>1017</v>
      </c>
      <c r="D2819" s="781">
        <v>1</v>
      </c>
      <c r="E2819">
        <v>741020</v>
      </c>
      <c r="F2819" t="s">
        <v>772</v>
      </c>
    </row>
    <row r="2820" spans="1:6" x14ac:dyDescent="0.25">
      <c r="A2820" t="s">
        <v>1096</v>
      </c>
      <c r="B2820" t="s">
        <v>772</v>
      </c>
      <c r="C2820" t="s">
        <v>1017</v>
      </c>
      <c r="D2820" s="781">
        <v>1</v>
      </c>
      <c r="E2820">
        <v>741020</v>
      </c>
      <c r="F2820" t="s">
        <v>772</v>
      </c>
    </row>
    <row r="2821" spans="1:6" x14ac:dyDescent="0.25">
      <c r="A2821" t="s">
        <v>1096</v>
      </c>
      <c r="B2821" t="s">
        <v>772</v>
      </c>
      <c r="C2821" t="s">
        <v>1017</v>
      </c>
      <c r="D2821" s="781">
        <v>3</v>
      </c>
      <c r="E2821">
        <v>741020</v>
      </c>
      <c r="F2821" t="s">
        <v>772</v>
      </c>
    </row>
    <row r="2822" spans="1:6" x14ac:dyDescent="0.25">
      <c r="A2822" t="s">
        <v>1096</v>
      </c>
      <c r="B2822" t="s">
        <v>772</v>
      </c>
      <c r="C2822" t="s">
        <v>1017</v>
      </c>
      <c r="D2822" s="781">
        <v>1</v>
      </c>
      <c r="E2822">
        <v>741020</v>
      </c>
      <c r="F2822" t="s">
        <v>772</v>
      </c>
    </row>
    <row r="2823" spans="1:6" x14ac:dyDescent="0.25">
      <c r="A2823" t="s">
        <v>1096</v>
      </c>
      <c r="B2823" t="s">
        <v>772</v>
      </c>
      <c r="C2823" t="s">
        <v>1017</v>
      </c>
      <c r="D2823" s="781">
        <v>2</v>
      </c>
      <c r="E2823">
        <v>741020</v>
      </c>
      <c r="F2823" t="s">
        <v>772</v>
      </c>
    </row>
    <row r="2824" spans="1:6" x14ac:dyDescent="0.25">
      <c r="A2824" t="s">
        <v>1096</v>
      </c>
      <c r="B2824" t="s">
        <v>772</v>
      </c>
      <c r="C2824" t="s">
        <v>1017</v>
      </c>
      <c r="D2824" s="781">
        <v>1</v>
      </c>
      <c r="E2824">
        <v>741020</v>
      </c>
      <c r="F2824" t="s">
        <v>772</v>
      </c>
    </row>
    <row r="2825" spans="1:6" x14ac:dyDescent="0.25">
      <c r="A2825" t="s">
        <v>1096</v>
      </c>
      <c r="B2825" t="s">
        <v>772</v>
      </c>
      <c r="C2825" t="s">
        <v>1017</v>
      </c>
      <c r="D2825" s="781">
        <v>3</v>
      </c>
      <c r="E2825">
        <v>741020</v>
      </c>
      <c r="F2825" t="s">
        <v>772</v>
      </c>
    </row>
    <row r="2826" spans="1:6" x14ac:dyDescent="0.25">
      <c r="A2826" t="s">
        <v>1096</v>
      </c>
      <c r="B2826" t="s">
        <v>772</v>
      </c>
      <c r="C2826" t="s">
        <v>1017</v>
      </c>
      <c r="D2826" s="781">
        <v>2</v>
      </c>
      <c r="E2826">
        <v>741020</v>
      </c>
      <c r="F2826" t="s">
        <v>772</v>
      </c>
    </row>
    <row r="2827" spans="1:6" x14ac:dyDescent="0.25">
      <c r="A2827" t="s">
        <v>1096</v>
      </c>
      <c r="B2827" t="s">
        <v>772</v>
      </c>
      <c r="C2827" t="s">
        <v>1017</v>
      </c>
      <c r="D2827" s="781">
        <v>1</v>
      </c>
      <c r="E2827">
        <v>741020</v>
      </c>
      <c r="F2827" t="s">
        <v>772</v>
      </c>
    </row>
    <row r="2828" spans="1:6" x14ac:dyDescent="0.25">
      <c r="A2828" t="s">
        <v>1096</v>
      </c>
      <c r="B2828" t="s">
        <v>772</v>
      </c>
      <c r="C2828" t="s">
        <v>1017</v>
      </c>
      <c r="D2828" s="781">
        <v>1</v>
      </c>
      <c r="E2828">
        <v>741020</v>
      </c>
      <c r="F2828" t="s">
        <v>772</v>
      </c>
    </row>
    <row r="2829" spans="1:6" x14ac:dyDescent="0.25">
      <c r="A2829" t="s">
        <v>1096</v>
      </c>
      <c r="B2829" t="s">
        <v>772</v>
      </c>
      <c r="C2829" t="s">
        <v>1017</v>
      </c>
      <c r="D2829" s="781">
        <v>2</v>
      </c>
      <c r="E2829">
        <v>741020</v>
      </c>
      <c r="F2829" t="s">
        <v>772</v>
      </c>
    </row>
    <row r="2830" spans="1:6" x14ac:dyDescent="0.25">
      <c r="A2830" t="s">
        <v>1096</v>
      </c>
      <c r="B2830" t="s">
        <v>772</v>
      </c>
      <c r="C2830" t="s">
        <v>1017</v>
      </c>
      <c r="D2830" s="781">
        <v>2</v>
      </c>
      <c r="E2830">
        <v>741020</v>
      </c>
      <c r="F2830" t="s">
        <v>772</v>
      </c>
    </row>
    <row r="2831" spans="1:6" x14ac:dyDescent="0.25">
      <c r="A2831" t="s">
        <v>1096</v>
      </c>
      <c r="B2831" t="s">
        <v>772</v>
      </c>
      <c r="C2831" t="s">
        <v>1017</v>
      </c>
      <c r="D2831" s="781">
        <v>3</v>
      </c>
      <c r="E2831">
        <v>741020</v>
      </c>
      <c r="F2831" t="s">
        <v>772</v>
      </c>
    </row>
    <row r="2832" spans="1:6" x14ac:dyDescent="0.25">
      <c r="A2832" t="s">
        <v>1096</v>
      </c>
      <c r="B2832" t="s">
        <v>772</v>
      </c>
      <c r="C2832" t="s">
        <v>1017</v>
      </c>
      <c r="D2832" s="781">
        <v>2</v>
      </c>
      <c r="E2832">
        <v>741020</v>
      </c>
      <c r="F2832" t="s">
        <v>772</v>
      </c>
    </row>
    <row r="2833" spans="1:6" x14ac:dyDescent="0.25">
      <c r="A2833" t="s">
        <v>1096</v>
      </c>
      <c r="B2833" t="s">
        <v>772</v>
      </c>
      <c r="C2833" t="s">
        <v>1017</v>
      </c>
      <c r="D2833" s="781">
        <v>1</v>
      </c>
      <c r="E2833">
        <v>741020</v>
      </c>
      <c r="F2833" t="s">
        <v>772</v>
      </c>
    </row>
    <row r="2834" spans="1:6" x14ac:dyDescent="0.25">
      <c r="A2834" t="s">
        <v>1096</v>
      </c>
      <c r="B2834" t="s">
        <v>772</v>
      </c>
      <c r="C2834" t="s">
        <v>1017</v>
      </c>
      <c r="D2834" s="781">
        <v>1</v>
      </c>
      <c r="E2834">
        <v>741020</v>
      </c>
      <c r="F2834" t="s">
        <v>772</v>
      </c>
    </row>
    <row r="2835" spans="1:6" x14ac:dyDescent="0.25">
      <c r="A2835" t="s">
        <v>1096</v>
      </c>
      <c r="B2835" t="s">
        <v>772</v>
      </c>
      <c r="C2835" t="s">
        <v>1017</v>
      </c>
      <c r="D2835" s="781">
        <v>3</v>
      </c>
      <c r="E2835">
        <v>741020</v>
      </c>
      <c r="F2835" t="s">
        <v>772</v>
      </c>
    </row>
    <row r="2836" spans="1:6" x14ac:dyDescent="0.25">
      <c r="A2836" t="s">
        <v>1096</v>
      </c>
      <c r="B2836" t="s">
        <v>772</v>
      </c>
      <c r="C2836" t="s">
        <v>1017</v>
      </c>
      <c r="D2836" s="781">
        <v>1</v>
      </c>
      <c r="E2836">
        <v>741020</v>
      </c>
      <c r="F2836" t="s">
        <v>772</v>
      </c>
    </row>
    <row r="2837" spans="1:6" x14ac:dyDescent="0.25">
      <c r="A2837" t="s">
        <v>1096</v>
      </c>
      <c r="B2837" t="s">
        <v>772</v>
      </c>
      <c r="C2837" t="s">
        <v>1017</v>
      </c>
      <c r="D2837" s="781">
        <v>1</v>
      </c>
      <c r="E2837">
        <v>741020</v>
      </c>
      <c r="F2837" t="s">
        <v>772</v>
      </c>
    </row>
    <row r="2838" spans="1:6" x14ac:dyDescent="0.25">
      <c r="A2838" t="s">
        <v>1096</v>
      </c>
      <c r="B2838" t="s">
        <v>772</v>
      </c>
      <c r="C2838" t="s">
        <v>1017</v>
      </c>
      <c r="D2838" s="781">
        <v>2</v>
      </c>
      <c r="E2838">
        <v>741020</v>
      </c>
      <c r="F2838" t="s">
        <v>772</v>
      </c>
    </row>
    <row r="2839" spans="1:6" x14ac:dyDescent="0.25">
      <c r="A2839" t="s">
        <v>1096</v>
      </c>
      <c r="B2839" t="s">
        <v>772</v>
      </c>
      <c r="C2839" t="s">
        <v>1017</v>
      </c>
      <c r="D2839" s="781">
        <v>1</v>
      </c>
      <c r="E2839">
        <v>741020</v>
      </c>
      <c r="F2839" t="s">
        <v>772</v>
      </c>
    </row>
    <row r="2840" spans="1:6" x14ac:dyDescent="0.25">
      <c r="A2840" t="s">
        <v>1096</v>
      </c>
      <c r="B2840" t="s">
        <v>772</v>
      </c>
      <c r="C2840" t="s">
        <v>1017</v>
      </c>
      <c r="D2840" s="781">
        <v>1</v>
      </c>
      <c r="E2840">
        <v>741020</v>
      </c>
      <c r="F2840" t="s">
        <v>772</v>
      </c>
    </row>
    <row r="2841" spans="1:6" x14ac:dyDescent="0.25">
      <c r="A2841" t="s">
        <v>1096</v>
      </c>
      <c r="B2841" t="s">
        <v>772</v>
      </c>
      <c r="C2841" t="s">
        <v>1017</v>
      </c>
      <c r="D2841" s="781">
        <v>2</v>
      </c>
      <c r="E2841">
        <v>741020</v>
      </c>
      <c r="F2841" t="s">
        <v>772</v>
      </c>
    </row>
    <row r="2842" spans="1:6" x14ac:dyDescent="0.25">
      <c r="A2842" t="s">
        <v>1096</v>
      </c>
      <c r="B2842" t="s">
        <v>772</v>
      </c>
      <c r="C2842" t="s">
        <v>1017</v>
      </c>
      <c r="D2842" s="781">
        <v>2</v>
      </c>
      <c r="E2842">
        <v>741020</v>
      </c>
      <c r="F2842" t="s">
        <v>772</v>
      </c>
    </row>
    <row r="2843" spans="1:6" x14ac:dyDescent="0.25">
      <c r="A2843" t="s">
        <v>1096</v>
      </c>
      <c r="B2843" t="s">
        <v>772</v>
      </c>
      <c r="C2843" t="s">
        <v>1017</v>
      </c>
      <c r="D2843" s="781">
        <v>1</v>
      </c>
      <c r="E2843">
        <v>741020</v>
      </c>
      <c r="F2843" t="s">
        <v>772</v>
      </c>
    </row>
    <row r="2844" spans="1:6" x14ac:dyDescent="0.25">
      <c r="A2844" t="s">
        <v>1096</v>
      </c>
      <c r="B2844" t="s">
        <v>772</v>
      </c>
      <c r="C2844" t="s">
        <v>1017</v>
      </c>
      <c r="D2844" s="781">
        <v>1</v>
      </c>
      <c r="E2844">
        <v>741020</v>
      </c>
      <c r="F2844" t="s">
        <v>772</v>
      </c>
    </row>
    <row r="2845" spans="1:6" x14ac:dyDescent="0.25">
      <c r="A2845" t="s">
        <v>1096</v>
      </c>
      <c r="B2845" t="s">
        <v>772</v>
      </c>
      <c r="C2845" t="s">
        <v>1017</v>
      </c>
      <c r="D2845" s="781">
        <v>1</v>
      </c>
      <c r="E2845">
        <v>741020</v>
      </c>
      <c r="F2845" t="s">
        <v>772</v>
      </c>
    </row>
    <row r="2846" spans="1:6" x14ac:dyDescent="0.25">
      <c r="A2846" t="s">
        <v>1096</v>
      </c>
      <c r="B2846" t="s">
        <v>772</v>
      </c>
      <c r="C2846" t="s">
        <v>1017</v>
      </c>
      <c r="D2846" s="781">
        <v>2</v>
      </c>
      <c r="E2846">
        <v>741020</v>
      </c>
      <c r="F2846" t="s">
        <v>772</v>
      </c>
    </row>
    <row r="2847" spans="1:6" x14ac:dyDescent="0.25">
      <c r="A2847" t="s">
        <v>1096</v>
      </c>
      <c r="B2847" t="s">
        <v>772</v>
      </c>
      <c r="C2847" t="s">
        <v>1017</v>
      </c>
      <c r="D2847" s="781">
        <v>1</v>
      </c>
      <c r="E2847">
        <v>741020</v>
      </c>
      <c r="F2847" t="s">
        <v>772</v>
      </c>
    </row>
    <row r="2848" spans="1:6" x14ac:dyDescent="0.25">
      <c r="A2848" t="s">
        <v>1096</v>
      </c>
      <c r="B2848" t="s">
        <v>772</v>
      </c>
      <c r="C2848" t="s">
        <v>1017</v>
      </c>
      <c r="D2848" s="781">
        <v>3</v>
      </c>
      <c r="E2848">
        <v>741020</v>
      </c>
      <c r="F2848" t="s">
        <v>772</v>
      </c>
    </row>
    <row r="2849" spans="1:6" x14ac:dyDescent="0.25">
      <c r="A2849" t="s">
        <v>1096</v>
      </c>
      <c r="B2849" t="s">
        <v>772</v>
      </c>
      <c r="C2849" t="s">
        <v>1017</v>
      </c>
      <c r="D2849" s="781">
        <v>4</v>
      </c>
      <c r="E2849">
        <v>741020</v>
      </c>
      <c r="F2849" t="s">
        <v>772</v>
      </c>
    </row>
    <row r="2850" spans="1:6" x14ac:dyDescent="0.25">
      <c r="A2850" t="s">
        <v>1096</v>
      </c>
      <c r="B2850" t="s">
        <v>772</v>
      </c>
      <c r="C2850" t="s">
        <v>1017</v>
      </c>
      <c r="D2850" s="781">
        <v>2</v>
      </c>
      <c r="E2850">
        <v>741020</v>
      </c>
      <c r="F2850" t="s">
        <v>772</v>
      </c>
    </row>
    <row r="2851" spans="1:6" x14ac:dyDescent="0.25">
      <c r="A2851" t="s">
        <v>1096</v>
      </c>
      <c r="B2851" t="s">
        <v>772</v>
      </c>
      <c r="C2851" t="s">
        <v>1017</v>
      </c>
      <c r="D2851" s="781">
        <v>2</v>
      </c>
      <c r="E2851">
        <v>741020</v>
      </c>
      <c r="F2851" t="s">
        <v>772</v>
      </c>
    </row>
    <row r="2852" spans="1:6" x14ac:dyDescent="0.25">
      <c r="A2852" t="s">
        <v>1096</v>
      </c>
      <c r="B2852" t="s">
        <v>772</v>
      </c>
      <c r="C2852" t="s">
        <v>1017</v>
      </c>
      <c r="D2852" s="781">
        <v>2</v>
      </c>
      <c r="E2852">
        <v>741020</v>
      </c>
      <c r="F2852" t="s">
        <v>772</v>
      </c>
    </row>
    <row r="2853" spans="1:6" x14ac:dyDescent="0.25">
      <c r="A2853" t="s">
        <v>1096</v>
      </c>
      <c r="B2853" t="s">
        <v>772</v>
      </c>
      <c r="C2853" t="s">
        <v>1017</v>
      </c>
      <c r="D2853" s="781">
        <v>1</v>
      </c>
      <c r="E2853">
        <v>741020</v>
      </c>
      <c r="F2853" t="s">
        <v>772</v>
      </c>
    </row>
    <row r="2854" spans="1:6" x14ac:dyDescent="0.25">
      <c r="A2854" t="s">
        <v>1096</v>
      </c>
      <c r="B2854" t="s">
        <v>772</v>
      </c>
      <c r="C2854" t="s">
        <v>1017</v>
      </c>
      <c r="D2854" s="781">
        <v>3</v>
      </c>
      <c r="E2854">
        <v>741020</v>
      </c>
      <c r="F2854" t="s">
        <v>772</v>
      </c>
    </row>
    <row r="2855" spans="1:6" x14ac:dyDescent="0.25">
      <c r="A2855" t="s">
        <v>1096</v>
      </c>
      <c r="B2855" t="s">
        <v>772</v>
      </c>
      <c r="C2855" t="s">
        <v>1017</v>
      </c>
      <c r="D2855" s="781">
        <v>3</v>
      </c>
      <c r="E2855">
        <v>741020</v>
      </c>
      <c r="F2855" t="s">
        <v>772</v>
      </c>
    </row>
    <row r="2856" spans="1:6" x14ac:dyDescent="0.25">
      <c r="A2856" t="s">
        <v>1096</v>
      </c>
      <c r="B2856" t="s">
        <v>772</v>
      </c>
      <c r="C2856" t="s">
        <v>1017</v>
      </c>
      <c r="D2856" s="781">
        <v>2</v>
      </c>
      <c r="E2856">
        <v>741020</v>
      </c>
      <c r="F2856" t="s">
        <v>772</v>
      </c>
    </row>
    <row r="2857" spans="1:6" x14ac:dyDescent="0.25">
      <c r="A2857" t="s">
        <v>1096</v>
      </c>
      <c r="B2857" t="s">
        <v>772</v>
      </c>
      <c r="C2857" t="s">
        <v>1017</v>
      </c>
      <c r="D2857" s="781">
        <v>4</v>
      </c>
      <c r="E2857">
        <v>741020</v>
      </c>
      <c r="F2857" t="s">
        <v>772</v>
      </c>
    </row>
    <row r="2858" spans="1:6" x14ac:dyDescent="0.25">
      <c r="A2858" t="s">
        <v>1096</v>
      </c>
      <c r="B2858" t="s">
        <v>772</v>
      </c>
      <c r="C2858" t="s">
        <v>1017</v>
      </c>
      <c r="D2858" s="781">
        <v>2</v>
      </c>
      <c r="E2858">
        <v>741020</v>
      </c>
      <c r="F2858" t="s">
        <v>772</v>
      </c>
    </row>
    <row r="2859" spans="1:6" x14ac:dyDescent="0.25">
      <c r="A2859" t="s">
        <v>1096</v>
      </c>
      <c r="B2859" t="s">
        <v>772</v>
      </c>
      <c r="C2859" t="s">
        <v>1017</v>
      </c>
      <c r="D2859" s="781">
        <v>2</v>
      </c>
      <c r="E2859">
        <v>741020</v>
      </c>
      <c r="F2859" t="s">
        <v>772</v>
      </c>
    </row>
    <row r="2860" spans="1:6" x14ac:dyDescent="0.25">
      <c r="A2860" t="s">
        <v>1096</v>
      </c>
      <c r="B2860" t="s">
        <v>772</v>
      </c>
      <c r="C2860" t="s">
        <v>1017</v>
      </c>
      <c r="D2860" s="781">
        <v>3</v>
      </c>
      <c r="E2860">
        <v>741020</v>
      </c>
      <c r="F2860" t="s">
        <v>772</v>
      </c>
    </row>
    <row r="2861" spans="1:6" x14ac:dyDescent="0.25">
      <c r="A2861" t="s">
        <v>1096</v>
      </c>
      <c r="B2861" t="s">
        <v>772</v>
      </c>
      <c r="C2861" t="s">
        <v>1017</v>
      </c>
      <c r="D2861" s="781">
        <v>1</v>
      </c>
      <c r="E2861">
        <v>741020</v>
      </c>
      <c r="F2861" t="s">
        <v>772</v>
      </c>
    </row>
    <row r="2862" spans="1:6" x14ac:dyDescent="0.25">
      <c r="A2862" t="s">
        <v>1096</v>
      </c>
      <c r="B2862" t="s">
        <v>772</v>
      </c>
      <c r="C2862" t="s">
        <v>1017</v>
      </c>
      <c r="D2862" s="781">
        <v>1</v>
      </c>
      <c r="E2862">
        <v>741020</v>
      </c>
      <c r="F2862" t="s">
        <v>772</v>
      </c>
    </row>
    <row r="2863" spans="1:6" x14ac:dyDescent="0.25">
      <c r="A2863" t="s">
        <v>1096</v>
      </c>
      <c r="B2863" t="s">
        <v>772</v>
      </c>
      <c r="C2863" t="s">
        <v>1017</v>
      </c>
      <c r="D2863" s="781">
        <v>1</v>
      </c>
      <c r="E2863">
        <v>741020</v>
      </c>
      <c r="F2863" t="s">
        <v>772</v>
      </c>
    </row>
    <row r="2864" spans="1:6" x14ac:dyDescent="0.25">
      <c r="A2864" t="s">
        <v>1096</v>
      </c>
      <c r="B2864" t="s">
        <v>772</v>
      </c>
      <c r="C2864" t="s">
        <v>1017</v>
      </c>
      <c r="D2864" s="781">
        <v>1</v>
      </c>
      <c r="E2864">
        <v>741020</v>
      </c>
      <c r="F2864" t="s">
        <v>772</v>
      </c>
    </row>
    <row r="2865" spans="1:6" x14ac:dyDescent="0.25">
      <c r="A2865" t="s">
        <v>1096</v>
      </c>
      <c r="B2865" t="s">
        <v>772</v>
      </c>
      <c r="C2865" t="s">
        <v>1017</v>
      </c>
      <c r="D2865" s="781">
        <v>2</v>
      </c>
      <c r="E2865">
        <v>741020</v>
      </c>
      <c r="F2865" t="s">
        <v>772</v>
      </c>
    </row>
    <row r="2866" spans="1:6" x14ac:dyDescent="0.25">
      <c r="A2866" t="s">
        <v>1096</v>
      </c>
      <c r="B2866" t="s">
        <v>772</v>
      </c>
      <c r="C2866" t="s">
        <v>1017</v>
      </c>
      <c r="D2866" s="781">
        <v>2</v>
      </c>
      <c r="E2866">
        <v>741020</v>
      </c>
      <c r="F2866" t="s">
        <v>772</v>
      </c>
    </row>
    <row r="2867" spans="1:6" x14ac:dyDescent="0.25">
      <c r="A2867" t="s">
        <v>1096</v>
      </c>
      <c r="B2867" t="s">
        <v>772</v>
      </c>
      <c r="C2867" t="s">
        <v>1017</v>
      </c>
      <c r="D2867" s="781">
        <v>2</v>
      </c>
      <c r="E2867">
        <v>741020</v>
      </c>
      <c r="F2867" t="s">
        <v>772</v>
      </c>
    </row>
    <row r="2868" spans="1:6" x14ac:dyDescent="0.25">
      <c r="A2868" t="s">
        <v>1096</v>
      </c>
      <c r="B2868" t="s">
        <v>772</v>
      </c>
      <c r="C2868" t="s">
        <v>1017</v>
      </c>
      <c r="D2868" s="781">
        <v>3</v>
      </c>
      <c r="E2868">
        <v>741020</v>
      </c>
      <c r="F2868" t="s">
        <v>772</v>
      </c>
    </row>
    <row r="2869" spans="1:6" x14ac:dyDescent="0.25">
      <c r="A2869" t="s">
        <v>1096</v>
      </c>
      <c r="B2869" t="s">
        <v>772</v>
      </c>
      <c r="C2869" t="s">
        <v>1017</v>
      </c>
      <c r="D2869" s="781">
        <v>4</v>
      </c>
      <c r="E2869">
        <v>741020</v>
      </c>
      <c r="F2869" t="s">
        <v>772</v>
      </c>
    </row>
    <row r="2870" spans="1:6" x14ac:dyDescent="0.25">
      <c r="A2870" t="s">
        <v>1096</v>
      </c>
      <c r="B2870" t="s">
        <v>772</v>
      </c>
      <c r="C2870" t="s">
        <v>1017</v>
      </c>
      <c r="D2870" s="781">
        <v>3</v>
      </c>
      <c r="E2870">
        <v>741020</v>
      </c>
      <c r="F2870" t="s">
        <v>772</v>
      </c>
    </row>
    <row r="2871" spans="1:6" x14ac:dyDescent="0.25">
      <c r="A2871" t="s">
        <v>1096</v>
      </c>
      <c r="B2871" t="s">
        <v>772</v>
      </c>
      <c r="C2871" t="s">
        <v>1017</v>
      </c>
      <c r="D2871" s="781">
        <v>2</v>
      </c>
      <c r="E2871">
        <v>741020</v>
      </c>
      <c r="F2871" t="s">
        <v>772</v>
      </c>
    </row>
    <row r="2872" spans="1:6" x14ac:dyDescent="0.25">
      <c r="A2872" t="s">
        <v>1096</v>
      </c>
      <c r="B2872" t="s">
        <v>772</v>
      </c>
      <c r="C2872" t="s">
        <v>1017</v>
      </c>
      <c r="D2872" s="781">
        <v>3</v>
      </c>
      <c r="E2872">
        <v>741020</v>
      </c>
      <c r="F2872" t="s">
        <v>772</v>
      </c>
    </row>
    <row r="2873" spans="1:6" x14ac:dyDescent="0.25">
      <c r="A2873" t="s">
        <v>1096</v>
      </c>
      <c r="B2873" t="s">
        <v>772</v>
      </c>
      <c r="C2873" t="s">
        <v>1017</v>
      </c>
      <c r="D2873" s="781">
        <v>4</v>
      </c>
      <c r="E2873">
        <v>741020</v>
      </c>
      <c r="F2873" t="s">
        <v>772</v>
      </c>
    </row>
    <row r="2874" spans="1:6" x14ac:dyDescent="0.25">
      <c r="A2874" t="s">
        <v>1096</v>
      </c>
      <c r="B2874" t="s">
        <v>772</v>
      </c>
      <c r="C2874" t="s">
        <v>1017</v>
      </c>
      <c r="D2874" s="781">
        <v>2</v>
      </c>
      <c r="E2874">
        <v>741020</v>
      </c>
      <c r="F2874" t="s">
        <v>772</v>
      </c>
    </row>
    <row r="2875" spans="1:6" x14ac:dyDescent="0.25">
      <c r="A2875" t="s">
        <v>1096</v>
      </c>
      <c r="B2875" t="s">
        <v>772</v>
      </c>
      <c r="C2875" t="s">
        <v>1017</v>
      </c>
      <c r="D2875" s="781">
        <v>2</v>
      </c>
      <c r="E2875">
        <v>741020</v>
      </c>
      <c r="F2875" t="s">
        <v>772</v>
      </c>
    </row>
    <row r="2876" spans="1:6" x14ac:dyDescent="0.25">
      <c r="A2876" t="s">
        <v>1096</v>
      </c>
      <c r="B2876" t="s">
        <v>772</v>
      </c>
      <c r="C2876" t="s">
        <v>1017</v>
      </c>
      <c r="D2876" s="781">
        <v>2</v>
      </c>
      <c r="E2876">
        <v>741020</v>
      </c>
      <c r="F2876" t="s">
        <v>772</v>
      </c>
    </row>
    <row r="2877" spans="1:6" x14ac:dyDescent="0.25">
      <c r="A2877" t="s">
        <v>1096</v>
      </c>
      <c r="B2877" t="s">
        <v>772</v>
      </c>
      <c r="C2877" t="s">
        <v>1017</v>
      </c>
      <c r="D2877" s="781">
        <v>2</v>
      </c>
      <c r="E2877">
        <v>741020</v>
      </c>
      <c r="F2877" t="s">
        <v>772</v>
      </c>
    </row>
    <row r="2878" spans="1:6" x14ac:dyDescent="0.25">
      <c r="A2878" t="s">
        <v>1096</v>
      </c>
      <c r="B2878" t="s">
        <v>772</v>
      </c>
      <c r="C2878" t="s">
        <v>1017</v>
      </c>
      <c r="D2878" s="781">
        <v>2</v>
      </c>
      <c r="E2878">
        <v>741020</v>
      </c>
      <c r="F2878" t="s">
        <v>772</v>
      </c>
    </row>
    <row r="2879" spans="1:6" x14ac:dyDescent="0.25">
      <c r="A2879" t="s">
        <v>1096</v>
      </c>
      <c r="B2879" t="s">
        <v>772</v>
      </c>
      <c r="C2879" t="s">
        <v>1017</v>
      </c>
      <c r="D2879" s="781">
        <v>3</v>
      </c>
      <c r="E2879">
        <v>741020</v>
      </c>
      <c r="F2879" t="s">
        <v>772</v>
      </c>
    </row>
    <row r="2880" spans="1:6" x14ac:dyDescent="0.25">
      <c r="A2880" t="s">
        <v>1096</v>
      </c>
      <c r="B2880" t="s">
        <v>772</v>
      </c>
      <c r="C2880" t="s">
        <v>1017</v>
      </c>
      <c r="D2880" s="781">
        <v>1</v>
      </c>
      <c r="E2880">
        <v>741020</v>
      </c>
      <c r="F2880" t="s">
        <v>772</v>
      </c>
    </row>
    <row r="2881" spans="1:6" x14ac:dyDescent="0.25">
      <c r="A2881" t="s">
        <v>1096</v>
      </c>
      <c r="B2881" t="s">
        <v>772</v>
      </c>
      <c r="C2881" t="s">
        <v>1017</v>
      </c>
      <c r="D2881" s="781">
        <v>2</v>
      </c>
      <c r="E2881">
        <v>741020</v>
      </c>
      <c r="F2881" t="s">
        <v>772</v>
      </c>
    </row>
    <row r="2882" spans="1:6" x14ac:dyDescent="0.25">
      <c r="A2882" t="s">
        <v>1096</v>
      </c>
      <c r="B2882" t="s">
        <v>772</v>
      </c>
      <c r="C2882" t="s">
        <v>1017</v>
      </c>
      <c r="D2882" s="781">
        <v>1</v>
      </c>
      <c r="E2882">
        <v>741020</v>
      </c>
      <c r="F2882" t="s">
        <v>772</v>
      </c>
    </row>
    <row r="2883" spans="1:6" x14ac:dyDescent="0.25">
      <c r="A2883" t="s">
        <v>1096</v>
      </c>
      <c r="B2883" t="s">
        <v>772</v>
      </c>
      <c r="C2883" t="s">
        <v>1017</v>
      </c>
      <c r="D2883" s="781">
        <v>1</v>
      </c>
      <c r="E2883">
        <v>741020</v>
      </c>
      <c r="F2883" t="s">
        <v>772</v>
      </c>
    </row>
    <row r="2884" spans="1:6" x14ac:dyDescent="0.25">
      <c r="A2884" t="s">
        <v>1096</v>
      </c>
      <c r="B2884" t="s">
        <v>772</v>
      </c>
      <c r="C2884" t="s">
        <v>1017</v>
      </c>
      <c r="D2884" s="781">
        <v>2</v>
      </c>
      <c r="E2884">
        <v>741020</v>
      </c>
      <c r="F2884" t="s">
        <v>772</v>
      </c>
    </row>
    <row r="2885" spans="1:6" x14ac:dyDescent="0.25">
      <c r="A2885" t="s">
        <v>1096</v>
      </c>
      <c r="B2885" t="s">
        <v>772</v>
      </c>
      <c r="C2885" t="s">
        <v>1017</v>
      </c>
      <c r="D2885" s="781">
        <v>2</v>
      </c>
      <c r="E2885">
        <v>741020</v>
      </c>
      <c r="F2885" t="s">
        <v>772</v>
      </c>
    </row>
    <row r="2886" spans="1:6" x14ac:dyDescent="0.25">
      <c r="A2886" t="s">
        <v>1096</v>
      </c>
      <c r="B2886" t="s">
        <v>772</v>
      </c>
      <c r="C2886" t="s">
        <v>1017</v>
      </c>
      <c r="D2886" s="781">
        <v>3</v>
      </c>
      <c r="E2886">
        <v>741020</v>
      </c>
      <c r="F2886" t="s">
        <v>772</v>
      </c>
    </row>
    <row r="2887" spans="1:6" x14ac:dyDescent="0.25">
      <c r="A2887" t="s">
        <v>1096</v>
      </c>
      <c r="B2887" t="s">
        <v>772</v>
      </c>
      <c r="C2887" t="s">
        <v>1017</v>
      </c>
      <c r="D2887" s="781">
        <v>2</v>
      </c>
      <c r="E2887">
        <v>741020</v>
      </c>
      <c r="F2887" t="s">
        <v>772</v>
      </c>
    </row>
    <row r="2888" spans="1:6" x14ac:dyDescent="0.25">
      <c r="A2888" t="s">
        <v>1096</v>
      </c>
      <c r="B2888" t="s">
        <v>772</v>
      </c>
      <c r="C2888" t="s">
        <v>1017</v>
      </c>
      <c r="D2888" s="781">
        <v>1</v>
      </c>
      <c r="E2888">
        <v>741020</v>
      </c>
      <c r="F2888" t="s">
        <v>772</v>
      </c>
    </row>
    <row r="2889" spans="1:6" x14ac:dyDescent="0.25">
      <c r="A2889" t="s">
        <v>1096</v>
      </c>
      <c r="B2889" t="s">
        <v>772</v>
      </c>
      <c r="C2889" t="s">
        <v>1017</v>
      </c>
      <c r="D2889" s="781">
        <v>1</v>
      </c>
      <c r="E2889">
        <v>741020</v>
      </c>
      <c r="F2889" t="s">
        <v>772</v>
      </c>
    </row>
    <row r="2890" spans="1:6" x14ac:dyDescent="0.25">
      <c r="A2890" t="s">
        <v>1096</v>
      </c>
      <c r="B2890" t="s">
        <v>772</v>
      </c>
      <c r="C2890" t="s">
        <v>1017</v>
      </c>
      <c r="D2890" s="781">
        <v>1</v>
      </c>
      <c r="E2890">
        <v>741020</v>
      </c>
      <c r="F2890" t="s">
        <v>772</v>
      </c>
    </row>
    <row r="2891" spans="1:6" x14ac:dyDescent="0.25">
      <c r="A2891" t="s">
        <v>1096</v>
      </c>
      <c r="B2891" t="s">
        <v>772</v>
      </c>
      <c r="C2891" t="s">
        <v>1017</v>
      </c>
      <c r="D2891" s="781">
        <v>1</v>
      </c>
      <c r="E2891">
        <v>741020</v>
      </c>
      <c r="F2891" t="s">
        <v>772</v>
      </c>
    </row>
    <row r="2892" spans="1:6" x14ac:dyDescent="0.25">
      <c r="A2892" t="s">
        <v>1096</v>
      </c>
      <c r="B2892" t="s">
        <v>772</v>
      </c>
      <c r="C2892" t="s">
        <v>1017</v>
      </c>
      <c r="D2892" s="781">
        <v>3</v>
      </c>
      <c r="E2892">
        <v>741020</v>
      </c>
      <c r="F2892" t="s">
        <v>772</v>
      </c>
    </row>
    <row r="2893" spans="1:6" x14ac:dyDescent="0.25">
      <c r="A2893" t="s">
        <v>1096</v>
      </c>
      <c r="B2893" t="s">
        <v>772</v>
      </c>
      <c r="C2893" t="s">
        <v>1017</v>
      </c>
      <c r="D2893" s="781">
        <v>1</v>
      </c>
      <c r="E2893">
        <v>741020</v>
      </c>
      <c r="F2893" t="s">
        <v>772</v>
      </c>
    </row>
    <row r="2894" spans="1:6" x14ac:dyDescent="0.25">
      <c r="A2894" t="s">
        <v>1096</v>
      </c>
      <c r="B2894" t="s">
        <v>772</v>
      </c>
      <c r="C2894" t="s">
        <v>1017</v>
      </c>
      <c r="D2894" s="781">
        <v>3</v>
      </c>
      <c r="E2894">
        <v>741020</v>
      </c>
      <c r="F2894" t="s">
        <v>772</v>
      </c>
    </row>
    <row r="2895" spans="1:6" x14ac:dyDescent="0.25">
      <c r="A2895" t="s">
        <v>1096</v>
      </c>
      <c r="B2895" t="s">
        <v>772</v>
      </c>
      <c r="C2895" t="s">
        <v>1017</v>
      </c>
      <c r="D2895" s="781">
        <v>4</v>
      </c>
      <c r="E2895">
        <v>741020</v>
      </c>
      <c r="F2895" t="s">
        <v>772</v>
      </c>
    </row>
    <row r="2896" spans="1:6" x14ac:dyDescent="0.25">
      <c r="A2896" t="s">
        <v>1096</v>
      </c>
      <c r="B2896" t="s">
        <v>772</v>
      </c>
      <c r="C2896" t="s">
        <v>1017</v>
      </c>
      <c r="D2896" s="781">
        <v>2</v>
      </c>
      <c r="E2896">
        <v>741020</v>
      </c>
      <c r="F2896" t="s">
        <v>772</v>
      </c>
    </row>
    <row r="2897" spans="1:6" x14ac:dyDescent="0.25">
      <c r="A2897" t="s">
        <v>1096</v>
      </c>
      <c r="B2897" t="s">
        <v>772</v>
      </c>
      <c r="C2897" t="s">
        <v>1017</v>
      </c>
      <c r="D2897" s="781">
        <v>3</v>
      </c>
      <c r="E2897">
        <v>741020</v>
      </c>
      <c r="F2897" t="s">
        <v>772</v>
      </c>
    </row>
    <row r="2898" spans="1:6" x14ac:dyDescent="0.25">
      <c r="A2898" t="s">
        <v>1096</v>
      </c>
      <c r="B2898" t="s">
        <v>772</v>
      </c>
      <c r="C2898" t="s">
        <v>1017</v>
      </c>
      <c r="D2898" s="781">
        <v>2</v>
      </c>
      <c r="E2898">
        <v>741020</v>
      </c>
      <c r="F2898" t="s">
        <v>772</v>
      </c>
    </row>
    <row r="2899" spans="1:6" x14ac:dyDescent="0.25">
      <c r="A2899" t="s">
        <v>1096</v>
      </c>
      <c r="B2899" t="s">
        <v>772</v>
      </c>
      <c r="C2899" t="s">
        <v>1017</v>
      </c>
      <c r="D2899" s="781">
        <v>1</v>
      </c>
      <c r="E2899">
        <v>741020</v>
      </c>
      <c r="F2899" t="s">
        <v>772</v>
      </c>
    </row>
    <row r="2900" spans="1:6" x14ac:dyDescent="0.25">
      <c r="A2900" t="s">
        <v>1096</v>
      </c>
      <c r="B2900" t="s">
        <v>772</v>
      </c>
      <c r="C2900" t="s">
        <v>1017</v>
      </c>
      <c r="D2900" s="781">
        <v>3</v>
      </c>
      <c r="E2900">
        <v>741020</v>
      </c>
      <c r="F2900" t="s">
        <v>772</v>
      </c>
    </row>
    <row r="2901" spans="1:6" x14ac:dyDescent="0.25">
      <c r="A2901" t="s">
        <v>1096</v>
      </c>
      <c r="B2901" t="s">
        <v>772</v>
      </c>
      <c r="C2901" t="s">
        <v>1017</v>
      </c>
      <c r="D2901" s="781">
        <v>3</v>
      </c>
      <c r="E2901">
        <v>741020</v>
      </c>
      <c r="F2901" t="s">
        <v>772</v>
      </c>
    </row>
    <row r="2902" spans="1:6" x14ac:dyDescent="0.25">
      <c r="A2902" t="s">
        <v>1096</v>
      </c>
      <c r="B2902" t="s">
        <v>772</v>
      </c>
      <c r="C2902" t="s">
        <v>1017</v>
      </c>
      <c r="D2902" s="781">
        <v>2</v>
      </c>
      <c r="E2902">
        <v>741020</v>
      </c>
      <c r="F2902" t="s">
        <v>772</v>
      </c>
    </row>
    <row r="2903" spans="1:6" x14ac:dyDescent="0.25">
      <c r="A2903" t="s">
        <v>1096</v>
      </c>
      <c r="B2903" t="s">
        <v>772</v>
      </c>
      <c r="C2903" t="s">
        <v>1017</v>
      </c>
      <c r="D2903" s="781">
        <v>4</v>
      </c>
      <c r="E2903">
        <v>741020</v>
      </c>
      <c r="F2903" t="s">
        <v>772</v>
      </c>
    </row>
    <row r="2904" spans="1:6" x14ac:dyDescent="0.25">
      <c r="A2904" t="s">
        <v>1096</v>
      </c>
      <c r="B2904" t="s">
        <v>772</v>
      </c>
      <c r="C2904" t="s">
        <v>1017</v>
      </c>
      <c r="D2904" s="781">
        <v>2</v>
      </c>
      <c r="E2904">
        <v>741020</v>
      </c>
      <c r="F2904" t="s">
        <v>772</v>
      </c>
    </row>
    <row r="2905" spans="1:6" x14ac:dyDescent="0.25">
      <c r="A2905" t="s">
        <v>1096</v>
      </c>
      <c r="B2905" t="s">
        <v>772</v>
      </c>
      <c r="C2905" t="s">
        <v>1017</v>
      </c>
      <c r="D2905" s="781">
        <v>1</v>
      </c>
      <c r="E2905">
        <v>741020</v>
      </c>
      <c r="F2905" t="s">
        <v>772</v>
      </c>
    </row>
    <row r="2906" spans="1:6" x14ac:dyDescent="0.25">
      <c r="A2906" t="s">
        <v>1096</v>
      </c>
      <c r="B2906" t="s">
        <v>772</v>
      </c>
      <c r="C2906" t="s">
        <v>1017</v>
      </c>
      <c r="D2906" s="781">
        <v>2</v>
      </c>
      <c r="E2906">
        <v>741020</v>
      </c>
      <c r="F2906" t="s">
        <v>772</v>
      </c>
    </row>
    <row r="2907" spans="1:6" x14ac:dyDescent="0.25">
      <c r="A2907" t="s">
        <v>1096</v>
      </c>
      <c r="B2907" t="s">
        <v>772</v>
      </c>
      <c r="C2907" t="s">
        <v>1017</v>
      </c>
      <c r="D2907" s="781">
        <v>3</v>
      </c>
      <c r="E2907">
        <v>741020</v>
      </c>
      <c r="F2907" t="s">
        <v>772</v>
      </c>
    </row>
    <row r="2908" spans="1:6" x14ac:dyDescent="0.25">
      <c r="A2908" t="s">
        <v>1096</v>
      </c>
      <c r="B2908" t="s">
        <v>772</v>
      </c>
      <c r="C2908" t="s">
        <v>1017</v>
      </c>
      <c r="D2908" s="781">
        <v>1</v>
      </c>
      <c r="E2908">
        <v>741020</v>
      </c>
      <c r="F2908" t="s">
        <v>772</v>
      </c>
    </row>
    <row r="2909" spans="1:6" x14ac:dyDescent="0.25">
      <c r="A2909" t="s">
        <v>1096</v>
      </c>
      <c r="B2909" t="s">
        <v>772</v>
      </c>
      <c r="C2909" t="s">
        <v>1017</v>
      </c>
      <c r="D2909" s="781">
        <v>2</v>
      </c>
      <c r="E2909">
        <v>741020</v>
      </c>
      <c r="F2909" t="s">
        <v>772</v>
      </c>
    </row>
    <row r="2910" spans="1:6" x14ac:dyDescent="0.25">
      <c r="A2910" t="s">
        <v>1096</v>
      </c>
      <c r="B2910" t="s">
        <v>772</v>
      </c>
      <c r="C2910" t="s">
        <v>1017</v>
      </c>
      <c r="D2910" s="781">
        <v>1</v>
      </c>
      <c r="E2910">
        <v>741020</v>
      </c>
      <c r="F2910" t="s">
        <v>772</v>
      </c>
    </row>
    <row r="2911" spans="1:6" x14ac:dyDescent="0.25">
      <c r="A2911" t="s">
        <v>1096</v>
      </c>
      <c r="B2911" t="s">
        <v>772</v>
      </c>
      <c r="C2911" t="s">
        <v>1017</v>
      </c>
      <c r="D2911" s="781">
        <v>2</v>
      </c>
      <c r="E2911">
        <v>741020</v>
      </c>
      <c r="F2911" t="s">
        <v>772</v>
      </c>
    </row>
    <row r="2912" spans="1:6" x14ac:dyDescent="0.25">
      <c r="A2912" t="s">
        <v>1096</v>
      </c>
      <c r="B2912" t="s">
        <v>772</v>
      </c>
      <c r="C2912" t="s">
        <v>1017</v>
      </c>
      <c r="D2912" s="781">
        <v>1</v>
      </c>
      <c r="E2912">
        <v>741020</v>
      </c>
      <c r="F2912" t="s">
        <v>772</v>
      </c>
    </row>
    <row r="2913" spans="1:6" x14ac:dyDescent="0.25">
      <c r="A2913" t="s">
        <v>1096</v>
      </c>
      <c r="B2913" t="s">
        <v>772</v>
      </c>
      <c r="C2913" t="s">
        <v>1017</v>
      </c>
      <c r="D2913" s="781">
        <v>2</v>
      </c>
      <c r="E2913">
        <v>741020</v>
      </c>
      <c r="F2913" t="s">
        <v>772</v>
      </c>
    </row>
    <row r="2914" spans="1:6" x14ac:dyDescent="0.25">
      <c r="A2914" t="s">
        <v>1096</v>
      </c>
      <c r="B2914" t="s">
        <v>772</v>
      </c>
      <c r="C2914" t="s">
        <v>1017</v>
      </c>
      <c r="D2914" s="781">
        <v>1</v>
      </c>
      <c r="E2914">
        <v>741020</v>
      </c>
      <c r="F2914" t="s">
        <v>772</v>
      </c>
    </row>
    <row r="2915" spans="1:6" x14ac:dyDescent="0.25">
      <c r="A2915" t="s">
        <v>1096</v>
      </c>
      <c r="B2915" t="s">
        <v>772</v>
      </c>
      <c r="C2915" t="s">
        <v>1017</v>
      </c>
      <c r="D2915" s="781">
        <v>2</v>
      </c>
      <c r="E2915">
        <v>741020</v>
      </c>
      <c r="F2915" t="s">
        <v>772</v>
      </c>
    </row>
    <row r="2916" spans="1:6" x14ac:dyDescent="0.25">
      <c r="A2916" t="s">
        <v>1096</v>
      </c>
      <c r="B2916" t="s">
        <v>772</v>
      </c>
      <c r="C2916" t="s">
        <v>1017</v>
      </c>
      <c r="D2916" s="781">
        <v>1</v>
      </c>
      <c r="E2916">
        <v>741020</v>
      </c>
      <c r="F2916" t="s">
        <v>772</v>
      </c>
    </row>
    <row r="2917" spans="1:6" x14ac:dyDescent="0.25">
      <c r="A2917" t="s">
        <v>1096</v>
      </c>
      <c r="B2917" t="s">
        <v>772</v>
      </c>
      <c r="C2917" t="s">
        <v>1017</v>
      </c>
      <c r="D2917" s="781">
        <v>1</v>
      </c>
      <c r="E2917">
        <v>741020</v>
      </c>
      <c r="F2917" t="s">
        <v>772</v>
      </c>
    </row>
    <row r="2918" spans="1:6" x14ac:dyDescent="0.25">
      <c r="A2918" t="s">
        <v>1096</v>
      </c>
      <c r="B2918" t="s">
        <v>772</v>
      </c>
      <c r="C2918" t="s">
        <v>1017</v>
      </c>
      <c r="D2918" s="781">
        <v>1</v>
      </c>
      <c r="E2918">
        <v>741020</v>
      </c>
      <c r="F2918" t="s">
        <v>772</v>
      </c>
    </row>
    <row r="2919" spans="1:6" x14ac:dyDescent="0.25">
      <c r="A2919" t="s">
        <v>1096</v>
      </c>
      <c r="B2919" t="s">
        <v>772</v>
      </c>
      <c r="C2919" t="s">
        <v>1017</v>
      </c>
      <c r="D2919" s="781">
        <v>1</v>
      </c>
      <c r="E2919">
        <v>741020</v>
      </c>
      <c r="F2919" t="s">
        <v>772</v>
      </c>
    </row>
    <row r="2920" spans="1:6" x14ac:dyDescent="0.25">
      <c r="A2920" t="s">
        <v>1096</v>
      </c>
      <c r="B2920" t="s">
        <v>772</v>
      </c>
      <c r="C2920" t="s">
        <v>1017</v>
      </c>
      <c r="D2920" s="781">
        <v>2</v>
      </c>
      <c r="E2920">
        <v>741020</v>
      </c>
      <c r="F2920" t="s">
        <v>772</v>
      </c>
    </row>
    <row r="2921" spans="1:6" x14ac:dyDescent="0.25">
      <c r="A2921" t="s">
        <v>1096</v>
      </c>
      <c r="B2921" t="s">
        <v>772</v>
      </c>
      <c r="C2921" t="s">
        <v>1017</v>
      </c>
      <c r="D2921" s="781">
        <v>1</v>
      </c>
      <c r="E2921">
        <v>741020</v>
      </c>
      <c r="F2921" t="s">
        <v>772</v>
      </c>
    </row>
    <row r="2922" spans="1:6" x14ac:dyDescent="0.25">
      <c r="A2922" t="s">
        <v>1096</v>
      </c>
      <c r="B2922" t="s">
        <v>772</v>
      </c>
      <c r="C2922" t="s">
        <v>1017</v>
      </c>
      <c r="D2922" s="781">
        <v>2</v>
      </c>
      <c r="E2922">
        <v>741020</v>
      </c>
      <c r="F2922" t="s">
        <v>772</v>
      </c>
    </row>
    <row r="2923" spans="1:6" x14ac:dyDescent="0.25">
      <c r="A2923" t="s">
        <v>1096</v>
      </c>
      <c r="B2923" t="s">
        <v>772</v>
      </c>
      <c r="C2923" t="s">
        <v>1017</v>
      </c>
      <c r="D2923" s="781">
        <v>2</v>
      </c>
      <c r="E2923">
        <v>741020</v>
      </c>
      <c r="F2923" t="s">
        <v>772</v>
      </c>
    </row>
    <row r="2924" spans="1:6" x14ac:dyDescent="0.25">
      <c r="A2924" t="s">
        <v>1096</v>
      </c>
      <c r="B2924" t="s">
        <v>772</v>
      </c>
      <c r="C2924" t="s">
        <v>1017</v>
      </c>
      <c r="D2924" s="781">
        <v>3</v>
      </c>
      <c r="E2924">
        <v>741020</v>
      </c>
      <c r="F2924" t="s">
        <v>772</v>
      </c>
    </row>
    <row r="2925" spans="1:6" x14ac:dyDescent="0.25">
      <c r="A2925" t="s">
        <v>1096</v>
      </c>
      <c r="B2925" t="s">
        <v>772</v>
      </c>
      <c r="C2925" t="s">
        <v>1017</v>
      </c>
      <c r="D2925" s="781">
        <v>1</v>
      </c>
      <c r="E2925">
        <v>741020</v>
      </c>
      <c r="F2925" t="s">
        <v>772</v>
      </c>
    </row>
    <row r="2926" spans="1:6" x14ac:dyDescent="0.25">
      <c r="A2926" t="s">
        <v>1096</v>
      </c>
      <c r="B2926" t="s">
        <v>772</v>
      </c>
      <c r="C2926" t="s">
        <v>1017</v>
      </c>
      <c r="D2926" s="781">
        <v>2</v>
      </c>
      <c r="E2926">
        <v>741020</v>
      </c>
      <c r="F2926" t="s">
        <v>772</v>
      </c>
    </row>
    <row r="2927" spans="1:6" x14ac:dyDescent="0.25">
      <c r="A2927" t="s">
        <v>1096</v>
      </c>
      <c r="B2927" t="s">
        <v>772</v>
      </c>
      <c r="C2927" t="s">
        <v>1017</v>
      </c>
      <c r="D2927" s="781">
        <v>2</v>
      </c>
      <c r="E2927">
        <v>741020</v>
      </c>
      <c r="F2927" t="s">
        <v>772</v>
      </c>
    </row>
    <row r="2928" spans="1:6" x14ac:dyDescent="0.25">
      <c r="A2928" t="s">
        <v>1096</v>
      </c>
      <c r="B2928" t="s">
        <v>772</v>
      </c>
      <c r="C2928" t="s">
        <v>1017</v>
      </c>
      <c r="D2928" s="781">
        <v>1</v>
      </c>
      <c r="E2928">
        <v>741020</v>
      </c>
      <c r="F2928" t="s">
        <v>772</v>
      </c>
    </row>
    <row r="2929" spans="1:6" x14ac:dyDescent="0.25">
      <c r="A2929" t="s">
        <v>1096</v>
      </c>
      <c r="B2929" t="s">
        <v>772</v>
      </c>
      <c r="C2929" t="s">
        <v>1017</v>
      </c>
      <c r="D2929" s="781">
        <v>1</v>
      </c>
      <c r="E2929">
        <v>741020</v>
      </c>
      <c r="F2929" t="s">
        <v>772</v>
      </c>
    </row>
    <row r="2930" spans="1:6" x14ac:dyDescent="0.25">
      <c r="A2930" t="s">
        <v>1096</v>
      </c>
      <c r="B2930" t="s">
        <v>772</v>
      </c>
      <c r="C2930" t="s">
        <v>1017</v>
      </c>
      <c r="D2930" s="781">
        <v>1</v>
      </c>
      <c r="E2930">
        <v>741020</v>
      </c>
      <c r="F2930" t="s">
        <v>772</v>
      </c>
    </row>
    <row r="2931" spans="1:6" x14ac:dyDescent="0.25">
      <c r="A2931" t="s">
        <v>1096</v>
      </c>
      <c r="B2931" t="s">
        <v>772</v>
      </c>
      <c r="C2931" t="s">
        <v>1017</v>
      </c>
      <c r="D2931" s="781">
        <v>1</v>
      </c>
      <c r="E2931">
        <v>741020</v>
      </c>
      <c r="F2931" t="s">
        <v>772</v>
      </c>
    </row>
    <row r="2932" spans="1:6" x14ac:dyDescent="0.25">
      <c r="A2932" t="s">
        <v>1096</v>
      </c>
      <c r="B2932" t="s">
        <v>772</v>
      </c>
      <c r="C2932" t="s">
        <v>1017</v>
      </c>
      <c r="D2932" s="781">
        <v>3</v>
      </c>
      <c r="E2932">
        <v>741020</v>
      </c>
      <c r="F2932" t="s">
        <v>772</v>
      </c>
    </row>
    <row r="2933" spans="1:6" x14ac:dyDescent="0.25">
      <c r="A2933" t="s">
        <v>1096</v>
      </c>
      <c r="B2933" t="s">
        <v>772</v>
      </c>
      <c r="C2933" t="s">
        <v>1017</v>
      </c>
      <c r="D2933" s="781">
        <v>3</v>
      </c>
      <c r="E2933">
        <v>741020</v>
      </c>
      <c r="F2933" t="s">
        <v>772</v>
      </c>
    </row>
    <row r="2934" spans="1:6" x14ac:dyDescent="0.25">
      <c r="A2934" t="s">
        <v>1096</v>
      </c>
      <c r="B2934" t="s">
        <v>772</v>
      </c>
      <c r="C2934" t="s">
        <v>1017</v>
      </c>
      <c r="D2934" s="781">
        <v>4</v>
      </c>
      <c r="E2934">
        <v>741020</v>
      </c>
      <c r="F2934" t="s">
        <v>772</v>
      </c>
    </row>
    <row r="2935" spans="1:6" x14ac:dyDescent="0.25">
      <c r="A2935" t="s">
        <v>1096</v>
      </c>
      <c r="B2935" t="s">
        <v>772</v>
      </c>
      <c r="C2935" t="s">
        <v>1017</v>
      </c>
      <c r="D2935" s="781">
        <v>1</v>
      </c>
      <c r="E2935">
        <v>741020</v>
      </c>
      <c r="F2935" t="s">
        <v>772</v>
      </c>
    </row>
    <row r="2936" spans="1:6" x14ac:dyDescent="0.25">
      <c r="A2936" t="s">
        <v>1096</v>
      </c>
      <c r="B2936" t="s">
        <v>772</v>
      </c>
      <c r="C2936" t="s">
        <v>1017</v>
      </c>
      <c r="D2936" s="781">
        <v>1</v>
      </c>
      <c r="E2936">
        <v>741020</v>
      </c>
      <c r="F2936" t="s">
        <v>772</v>
      </c>
    </row>
    <row r="2937" spans="1:6" x14ac:dyDescent="0.25">
      <c r="A2937" t="s">
        <v>1096</v>
      </c>
      <c r="B2937" t="s">
        <v>772</v>
      </c>
      <c r="C2937" t="s">
        <v>1017</v>
      </c>
      <c r="D2937" s="781">
        <v>4</v>
      </c>
      <c r="E2937">
        <v>741020</v>
      </c>
      <c r="F2937" t="s">
        <v>772</v>
      </c>
    </row>
    <row r="2938" spans="1:6" x14ac:dyDescent="0.25">
      <c r="A2938" t="s">
        <v>1096</v>
      </c>
      <c r="B2938" t="s">
        <v>772</v>
      </c>
      <c r="C2938" t="s">
        <v>1017</v>
      </c>
      <c r="D2938" s="781">
        <v>1</v>
      </c>
      <c r="E2938">
        <v>741020</v>
      </c>
      <c r="F2938" t="s">
        <v>772</v>
      </c>
    </row>
    <row r="2939" spans="1:6" x14ac:dyDescent="0.25">
      <c r="A2939" t="s">
        <v>1096</v>
      </c>
      <c r="B2939" t="s">
        <v>772</v>
      </c>
      <c r="C2939" t="s">
        <v>1017</v>
      </c>
      <c r="D2939" s="781">
        <v>2</v>
      </c>
      <c r="E2939">
        <v>741020</v>
      </c>
      <c r="F2939" t="s">
        <v>772</v>
      </c>
    </row>
    <row r="2940" spans="1:6" x14ac:dyDescent="0.25">
      <c r="A2940" t="s">
        <v>1096</v>
      </c>
      <c r="B2940" t="s">
        <v>772</v>
      </c>
      <c r="C2940" t="s">
        <v>1017</v>
      </c>
      <c r="D2940" s="781">
        <v>1</v>
      </c>
      <c r="E2940">
        <v>741020</v>
      </c>
      <c r="F2940" t="s">
        <v>772</v>
      </c>
    </row>
    <row r="2941" spans="1:6" x14ac:dyDescent="0.25">
      <c r="A2941" t="s">
        <v>1096</v>
      </c>
      <c r="B2941" t="s">
        <v>772</v>
      </c>
      <c r="C2941" t="s">
        <v>1017</v>
      </c>
      <c r="D2941" s="781">
        <v>1</v>
      </c>
      <c r="E2941">
        <v>741020</v>
      </c>
      <c r="F2941" t="s">
        <v>772</v>
      </c>
    </row>
    <row r="2942" spans="1:6" x14ac:dyDescent="0.25">
      <c r="A2942" t="s">
        <v>1096</v>
      </c>
      <c r="B2942" t="s">
        <v>772</v>
      </c>
      <c r="C2942" t="s">
        <v>1017</v>
      </c>
      <c r="D2942" s="781">
        <v>2</v>
      </c>
      <c r="E2942">
        <v>741020</v>
      </c>
      <c r="F2942" t="s">
        <v>772</v>
      </c>
    </row>
    <row r="2943" spans="1:6" x14ac:dyDescent="0.25">
      <c r="A2943" t="s">
        <v>1096</v>
      </c>
      <c r="B2943" t="s">
        <v>772</v>
      </c>
      <c r="C2943" t="s">
        <v>1017</v>
      </c>
      <c r="D2943" s="781">
        <v>2</v>
      </c>
      <c r="E2943">
        <v>741020</v>
      </c>
      <c r="F2943" t="s">
        <v>772</v>
      </c>
    </row>
    <row r="2944" spans="1:6" x14ac:dyDescent="0.25">
      <c r="A2944" t="s">
        <v>1096</v>
      </c>
      <c r="B2944" t="s">
        <v>772</v>
      </c>
      <c r="C2944" t="s">
        <v>1017</v>
      </c>
      <c r="D2944" s="781">
        <v>1</v>
      </c>
      <c r="E2944">
        <v>741020</v>
      </c>
      <c r="F2944" t="s">
        <v>772</v>
      </c>
    </row>
    <row r="2945" spans="1:6" x14ac:dyDescent="0.25">
      <c r="A2945" t="s">
        <v>1096</v>
      </c>
      <c r="B2945" t="s">
        <v>772</v>
      </c>
      <c r="C2945" t="s">
        <v>1017</v>
      </c>
      <c r="D2945" s="781">
        <v>2</v>
      </c>
      <c r="E2945">
        <v>741020</v>
      </c>
      <c r="F2945" t="s">
        <v>772</v>
      </c>
    </row>
    <row r="2946" spans="1:6" x14ac:dyDescent="0.25">
      <c r="A2946" t="s">
        <v>1096</v>
      </c>
      <c r="B2946" t="s">
        <v>772</v>
      </c>
      <c r="C2946" t="s">
        <v>1017</v>
      </c>
      <c r="D2946" s="781">
        <v>1</v>
      </c>
      <c r="E2946">
        <v>741020</v>
      </c>
      <c r="F2946" t="s">
        <v>772</v>
      </c>
    </row>
    <row r="2947" spans="1:6" x14ac:dyDescent="0.25">
      <c r="A2947" t="s">
        <v>1096</v>
      </c>
      <c r="B2947" t="s">
        <v>772</v>
      </c>
      <c r="C2947" t="s">
        <v>1017</v>
      </c>
      <c r="D2947" s="781">
        <v>1</v>
      </c>
      <c r="E2947">
        <v>741020</v>
      </c>
      <c r="F2947" t="s">
        <v>772</v>
      </c>
    </row>
    <row r="2948" spans="1:6" x14ac:dyDescent="0.25">
      <c r="A2948" t="s">
        <v>1096</v>
      </c>
      <c r="B2948" t="s">
        <v>772</v>
      </c>
      <c r="C2948" t="s">
        <v>1017</v>
      </c>
      <c r="D2948" s="781">
        <v>2</v>
      </c>
      <c r="E2948">
        <v>741020</v>
      </c>
      <c r="F2948" t="s">
        <v>772</v>
      </c>
    </row>
    <row r="2949" spans="1:6" x14ac:dyDescent="0.25">
      <c r="A2949" t="s">
        <v>1096</v>
      </c>
      <c r="B2949" t="s">
        <v>772</v>
      </c>
      <c r="C2949" t="s">
        <v>1017</v>
      </c>
      <c r="D2949" s="781">
        <v>1</v>
      </c>
      <c r="E2949">
        <v>741020</v>
      </c>
      <c r="F2949" t="s">
        <v>772</v>
      </c>
    </row>
    <row r="2950" spans="1:6" x14ac:dyDescent="0.25">
      <c r="A2950" t="s">
        <v>1096</v>
      </c>
      <c r="B2950" t="s">
        <v>772</v>
      </c>
      <c r="C2950" t="s">
        <v>1017</v>
      </c>
      <c r="D2950" s="781">
        <v>1</v>
      </c>
      <c r="E2950">
        <v>741020</v>
      </c>
      <c r="F2950" t="s">
        <v>772</v>
      </c>
    </row>
    <row r="2951" spans="1:6" x14ac:dyDescent="0.25">
      <c r="A2951" t="s">
        <v>1096</v>
      </c>
      <c r="B2951" t="s">
        <v>772</v>
      </c>
      <c r="C2951" t="s">
        <v>1017</v>
      </c>
      <c r="D2951" s="781">
        <v>3</v>
      </c>
      <c r="E2951">
        <v>741020</v>
      </c>
      <c r="F2951" t="s">
        <v>772</v>
      </c>
    </row>
    <row r="2952" spans="1:6" x14ac:dyDescent="0.25">
      <c r="A2952" t="s">
        <v>1096</v>
      </c>
      <c r="B2952" t="s">
        <v>772</v>
      </c>
      <c r="C2952" t="s">
        <v>1017</v>
      </c>
      <c r="D2952" s="781">
        <v>2</v>
      </c>
      <c r="E2952">
        <v>741020</v>
      </c>
      <c r="F2952" t="s">
        <v>772</v>
      </c>
    </row>
    <row r="2953" spans="1:6" x14ac:dyDescent="0.25">
      <c r="A2953" t="s">
        <v>1096</v>
      </c>
      <c r="B2953" t="s">
        <v>772</v>
      </c>
      <c r="C2953" t="s">
        <v>1017</v>
      </c>
      <c r="D2953" s="781">
        <v>2</v>
      </c>
      <c r="E2953">
        <v>741020</v>
      </c>
      <c r="F2953" t="s">
        <v>772</v>
      </c>
    </row>
    <row r="2954" spans="1:6" x14ac:dyDescent="0.25">
      <c r="A2954" t="s">
        <v>1096</v>
      </c>
      <c r="B2954" t="s">
        <v>772</v>
      </c>
      <c r="C2954" t="s">
        <v>1017</v>
      </c>
      <c r="D2954" s="781">
        <v>1</v>
      </c>
      <c r="E2954">
        <v>741020</v>
      </c>
      <c r="F2954" t="s">
        <v>772</v>
      </c>
    </row>
    <row r="2955" spans="1:6" x14ac:dyDescent="0.25">
      <c r="A2955" t="s">
        <v>1096</v>
      </c>
      <c r="B2955" t="s">
        <v>772</v>
      </c>
      <c r="C2955" t="s">
        <v>1017</v>
      </c>
      <c r="D2955" s="781">
        <v>1</v>
      </c>
      <c r="E2955">
        <v>741020</v>
      </c>
      <c r="F2955" t="s">
        <v>772</v>
      </c>
    </row>
    <row r="2956" spans="1:6" x14ac:dyDescent="0.25">
      <c r="A2956" t="s">
        <v>1096</v>
      </c>
      <c r="B2956" t="s">
        <v>772</v>
      </c>
      <c r="C2956" t="s">
        <v>1017</v>
      </c>
      <c r="D2956" s="781">
        <v>1</v>
      </c>
      <c r="E2956">
        <v>741020</v>
      </c>
      <c r="F2956" t="s">
        <v>772</v>
      </c>
    </row>
    <row r="2957" spans="1:6" x14ac:dyDescent="0.25">
      <c r="A2957" t="s">
        <v>1096</v>
      </c>
      <c r="B2957" t="s">
        <v>772</v>
      </c>
      <c r="C2957" t="s">
        <v>1017</v>
      </c>
      <c r="D2957" s="781">
        <v>1</v>
      </c>
      <c r="E2957">
        <v>741020</v>
      </c>
      <c r="F2957" t="s">
        <v>772</v>
      </c>
    </row>
    <row r="2958" spans="1:6" x14ac:dyDescent="0.25">
      <c r="A2958" t="s">
        <v>1096</v>
      </c>
      <c r="B2958" t="s">
        <v>772</v>
      </c>
      <c r="C2958" t="s">
        <v>1017</v>
      </c>
      <c r="D2958" s="781">
        <v>2</v>
      </c>
      <c r="E2958">
        <v>741020</v>
      </c>
      <c r="F2958" t="s">
        <v>772</v>
      </c>
    </row>
    <row r="2959" spans="1:6" x14ac:dyDescent="0.25">
      <c r="A2959" t="s">
        <v>1096</v>
      </c>
      <c r="B2959" t="s">
        <v>772</v>
      </c>
      <c r="C2959" t="s">
        <v>1017</v>
      </c>
      <c r="D2959" s="781">
        <v>1</v>
      </c>
      <c r="E2959">
        <v>741020</v>
      </c>
      <c r="F2959" t="s">
        <v>772</v>
      </c>
    </row>
    <row r="2960" spans="1:6" x14ac:dyDescent="0.25">
      <c r="A2960" t="s">
        <v>1096</v>
      </c>
      <c r="B2960" t="s">
        <v>772</v>
      </c>
      <c r="C2960" t="s">
        <v>1017</v>
      </c>
      <c r="D2960" s="781">
        <v>2</v>
      </c>
      <c r="E2960">
        <v>741020</v>
      </c>
      <c r="F2960" t="s">
        <v>772</v>
      </c>
    </row>
    <row r="2961" spans="1:6" x14ac:dyDescent="0.25">
      <c r="A2961" t="s">
        <v>1096</v>
      </c>
      <c r="B2961" t="s">
        <v>772</v>
      </c>
      <c r="C2961" t="s">
        <v>1017</v>
      </c>
      <c r="D2961" s="781">
        <v>1</v>
      </c>
      <c r="E2961">
        <v>741020</v>
      </c>
      <c r="F2961" t="s">
        <v>772</v>
      </c>
    </row>
    <row r="2962" spans="1:6" x14ac:dyDescent="0.25">
      <c r="A2962" t="s">
        <v>1096</v>
      </c>
      <c r="B2962" t="s">
        <v>772</v>
      </c>
      <c r="C2962" t="s">
        <v>1017</v>
      </c>
      <c r="D2962" s="781">
        <v>1</v>
      </c>
      <c r="E2962">
        <v>741020</v>
      </c>
      <c r="F2962" t="s">
        <v>772</v>
      </c>
    </row>
    <row r="2963" spans="1:6" x14ac:dyDescent="0.25">
      <c r="A2963" t="s">
        <v>1096</v>
      </c>
      <c r="B2963" t="s">
        <v>772</v>
      </c>
      <c r="C2963" t="s">
        <v>1017</v>
      </c>
      <c r="D2963" s="781">
        <v>2</v>
      </c>
      <c r="E2963">
        <v>741020</v>
      </c>
      <c r="F2963" t="s">
        <v>772</v>
      </c>
    </row>
    <row r="2964" spans="1:6" x14ac:dyDescent="0.25">
      <c r="A2964" t="s">
        <v>1096</v>
      </c>
      <c r="B2964" t="s">
        <v>772</v>
      </c>
      <c r="C2964" t="s">
        <v>1017</v>
      </c>
      <c r="D2964" s="781">
        <v>1</v>
      </c>
      <c r="E2964">
        <v>741020</v>
      </c>
      <c r="F2964" t="s">
        <v>772</v>
      </c>
    </row>
    <row r="2965" spans="1:6" x14ac:dyDescent="0.25">
      <c r="A2965" t="s">
        <v>1096</v>
      </c>
      <c r="B2965" t="s">
        <v>772</v>
      </c>
      <c r="C2965" t="s">
        <v>1017</v>
      </c>
      <c r="D2965" s="781">
        <v>-1</v>
      </c>
      <c r="E2965">
        <v>741020</v>
      </c>
      <c r="F2965" t="s">
        <v>772</v>
      </c>
    </row>
    <row r="2966" spans="1:6" x14ac:dyDescent="0.25">
      <c r="A2966" t="s">
        <v>1096</v>
      </c>
      <c r="B2966" t="s">
        <v>772</v>
      </c>
      <c r="C2966" t="s">
        <v>1017</v>
      </c>
      <c r="D2966" s="781">
        <v>2</v>
      </c>
      <c r="E2966">
        <v>741020</v>
      </c>
      <c r="F2966" t="s">
        <v>772</v>
      </c>
    </row>
    <row r="2967" spans="1:6" x14ac:dyDescent="0.25">
      <c r="A2967" t="s">
        <v>1096</v>
      </c>
      <c r="B2967" t="s">
        <v>772</v>
      </c>
      <c r="C2967" t="s">
        <v>1017</v>
      </c>
      <c r="D2967" s="781">
        <v>1</v>
      </c>
      <c r="E2967">
        <v>741020</v>
      </c>
      <c r="F2967" t="s">
        <v>772</v>
      </c>
    </row>
    <row r="2968" spans="1:6" x14ac:dyDescent="0.25">
      <c r="A2968" t="s">
        <v>1096</v>
      </c>
      <c r="B2968" t="s">
        <v>772</v>
      </c>
      <c r="C2968" t="s">
        <v>1017</v>
      </c>
      <c r="D2968" s="781">
        <v>1</v>
      </c>
      <c r="E2968">
        <v>741020</v>
      </c>
      <c r="F2968" t="s">
        <v>772</v>
      </c>
    </row>
    <row r="2969" spans="1:6" x14ac:dyDescent="0.25">
      <c r="A2969" t="s">
        <v>1096</v>
      </c>
      <c r="B2969" t="s">
        <v>772</v>
      </c>
      <c r="C2969" t="s">
        <v>1017</v>
      </c>
      <c r="D2969" s="781">
        <v>2</v>
      </c>
      <c r="E2969">
        <v>741020</v>
      </c>
      <c r="F2969" t="s">
        <v>772</v>
      </c>
    </row>
    <row r="2970" spans="1:6" x14ac:dyDescent="0.25">
      <c r="A2970" t="s">
        <v>1096</v>
      </c>
      <c r="B2970" t="s">
        <v>772</v>
      </c>
      <c r="C2970" t="s">
        <v>1017</v>
      </c>
      <c r="D2970" s="781">
        <v>2</v>
      </c>
      <c r="E2970">
        <v>741020</v>
      </c>
      <c r="F2970" t="s">
        <v>772</v>
      </c>
    </row>
    <row r="2971" spans="1:6" x14ac:dyDescent="0.25">
      <c r="A2971" t="s">
        <v>1096</v>
      </c>
      <c r="B2971" t="s">
        <v>772</v>
      </c>
      <c r="C2971" t="s">
        <v>1017</v>
      </c>
      <c r="D2971" s="781">
        <v>1</v>
      </c>
      <c r="E2971">
        <v>741020</v>
      </c>
      <c r="F2971" t="s">
        <v>772</v>
      </c>
    </row>
    <row r="2972" spans="1:6" x14ac:dyDescent="0.25">
      <c r="A2972" t="s">
        <v>1096</v>
      </c>
      <c r="B2972" t="s">
        <v>772</v>
      </c>
      <c r="C2972" t="s">
        <v>1017</v>
      </c>
      <c r="D2972" s="781">
        <v>2</v>
      </c>
      <c r="E2972">
        <v>741020</v>
      </c>
      <c r="F2972" t="s">
        <v>772</v>
      </c>
    </row>
    <row r="2973" spans="1:6" x14ac:dyDescent="0.25">
      <c r="A2973" t="s">
        <v>1096</v>
      </c>
      <c r="B2973" t="s">
        <v>772</v>
      </c>
      <c r="C2973" t="s">
        <v>1017</v>
      </c>
      <c r="D2973" s="781">
        <v>1</v>
      </c>
      <c r="E2973">
        <v>741020</v>
      </c>
      <c r="F2973" t="s">
        <v>772</v>
      </c>
    </row>
    <row r="2974" spans="1:6" x14ac:dyDescent="0.25">
      <c r="A2974" t="s">
        <v>1096</v>
      </c>
      <c r="B2974" t="s">
        <v>772</v>
      </c>
      <c r="C2974" t="s">
        <v>1017</v>
      </c>
      <c r="D2974" s="781">
        <v>3</v>
      </c>
      <c r="E2974">
        <v>741020</v>
      </c>
      <c r="F2974" t="s">
        <v>772</v>
      </c>
    </row>
    <row r="2975" spans="1:6" x14ac:dyDescent="0.25">
      <c r="A2975" t="s">
        <v>1096</v>
      </c>
      <c r="B2975" t="s">
        <v>772</v>
      </c>
      <c r="C2975" t="s">
        <v>1017</v>
      </c>
      <c r="D2975" s="781">
        <v>1</v>
      </c>
      <c r="E2975">
        <v>741020</v>
      </c>
      <c r="F2975" t="s">
        <v>772</v>
      </c>
    </row>
    <row r="2976" spans="1:6" x14ac:dyDescent="0.25">
      <c r="A2976" t="s">
        <v>1096</v>
      </c>
      <c r="B2976" t="s">
        <v>772</v>
      </c>
      <c r="C2976" t="s">
        <v>1017</v>
      </c>
      <c r="D2976" s="781">
        <v>1</v>
      </c>
      <c r="E2976">
        <v>741020</v>
      </c>
      <c r="F2976" t="s">
        <v>772</v>
      </c>
    </row>
    <row r="2977" spans="1:6" x14ac:dyDescent="0.25">
      <c r="A2977" t="s">
        <v>1096</v>
      </c>
      <c r="B2977" t="s">
        <v>772</v>
      </c>
      <c r="C2977" t="s">
        <v>1017</v>
      </c>
      <c r="D2977" s="781">
        <v>3</v>
      </c>
      <c r="E2977">
        <v>741020</v>
      </c>
      <c r="F2977" t="s">
        <v>772</v>
      </c>
    </row>
    <row r="2978" spans="1:6" x14ac:dyDescent="0.25">
      <c r="A2978" t="s">
        <v>1096</v>
      </c>
      <c r="B2978" t="s">
        <v>772</v>
      </c>
      <c r="C2978" t="s">
        <v>1017</v>
      </c>
      <c r="D2978" s="781">
        <v>3</v>
      </c>
      <c r="E2978">
        <v>741020</v>
      </c>
      <c r="F2978" t="s">
        <v>772</v>
      </c>
    </row>
    <row r="2979" spans="1:6" x14ac:dyDescent="0.25">
      <c r="A2979" t="s">
        <v>1096</v>
      </c>
      <c r="B2979" t="s">
        <v>772</v>
      </c>
      <c r="C2979" t="s">
        <v>1017</v>
      </c>
      <c r="D2979" s="781">
        <v>1</v>
      </c>
      <c r="E2979">
        <v>741020</v>
      </c>
      <c r="F2979" t="s">
        <v>772</v>
      </c>
    </row>
    <row r="2980" spans="1:6" x14ac:dyDescent="0.25">
      <c r="A2980" t="s">
        <v>1096</v>
      </c>
      <c r="B2980" t="s">
        <v>772</v>
      </c>
      <c r="C2980" t="s">
        <v>1017</v>
      </c>
      <c r="D2980" s="781">
        <v>2</v>
      </c>
      <c r="E2980">
        <v>741020</v>
      </c>
      <c r="F2980" t="s">
        <v>772</v>
      </c>
    </row>
    <row r="2981" spans="1:6" x14ac:dyDescent="0.25">
      <c r="A2981" t="s">
        <v>1096</v>
      </c>
      <c r="B2981" t="s">
        <v>772</v>
      </c>
      <c r="C2981" t="s">
        <v>1017</v>
      </c>
      <c r="D2981" s="781">
        <v>1</v>
      </c>
      <c r="E2981">
        <v>741020</v>
      </c>
      <c r="F2981" t="s">
        <v>772</v>
      </c>
    </row>
    <row r="2982" spans="1:6" x14ac:dyDescent="0.25">
      <c r="A2982" t="s">
        <v>1096</v>
      </c>
      <c r="B2982" t="s">
        <v>772</v>
      </c>
      <c r="C2982" t="s">
        <v>1017</v>
      </c>
      <c r="D2982" s="781">
        <v>1</v>
      </c>
      <c r="E2982">
        <v>741020</v>
      </c>
      <c r="F2982" t="s">
        <v>772</v>
      </c>
    </row>
    <row r="2983" spans="1:6" x14ac:dyDescent="0.25">
      <c r="A2983" t="s">
        <v>1096</v>
      </c>
      <c r="B2983" t="s">
        <v>772</v>
      </c>
      <c r="C2983" t="s">
        <v>1017</v>
      </c>
      <c r="D2983" s="781">
        <v>2</v>
      </c>
      <c r="E2983">
        <v>741020</v>
      </c>
      <c r="F2983" t="s">
        <v>772</v>
      </c>
    </row>
    <row r="2984" spans="1:6" x14ac:dyDescent="0.25">
      <c r="A2984" t="s">
        <v>1096</v>
      </c>
      <c r="B2984" t="s">
        <v>772</v>
      </c>
      <c r="C2984" t="s">
        <v>1017</v>
      </c>
      <c r="D2984" s="781">
        <v>4</v>
      </c>
      <c r="E2984">
        <v>741020</v>
      </c>
      <c r="F2984" t="s">
        <v>772</v>
      </c>
    </row>
    <row r="2985" spans="1:6" x14ac:dyDescent="0.25">
      <c r="A2985" t="s">
        <v>1096</v>
      </c>
      <c r="B2985" t="s">
        <v>772</v>
      </c>
      <c r="C2985" t="s">
        <v>1017</v>
      </c>
      <c r="D2985" s="781">
        <v>2</v>
      </c>
      <c r="E2985">
        <v>741020</v>
      </c>
      <c r="F2985" t="s">
        <v>772</v>
      </c>
    </row>
    <row r="2986" spans="1:6" x14ac:dyDescent="0.25">
      <c r="A2986" t="s">
        <v>1096</v>
      </c>
      <c r="B2986" t="s">
        <v>772</v>
      </c>
      <c r="C2986" t="s">
        <v>1017</v>
      </c>
      <c r="D2986" s="781">
        <v>2</v>
      </c>
      <c r="E2986">
        <v>741020</v>
      </c>
      <c r="F2986" t="s">
        <v>772</v>
      </c>
    </row>
    <row r="2987" spans="1:6" x14ac:dyDescent="0.25">
      <c r="A2987" t="s">
        <v>1096</v>
      </c>
      <c r="B2987" t="s">
        <v>772</v>
      </c>
      <c r="C2987" t="s">
        <v>1017</v>
      </c>
      <c r="D2987" s="781">
        <v>2</v>
      </c>
      <c r="E2987">
        <v>741020</v>
      </c>
      <c r="F2987" t="s">
        <v>772</v>
      </c>
    </row>
    <row r="2988" spans="1:6" x14ac:dyDescent="0.25">
      <c r="A2988" t="s">
        <v>1096</v>
      </c>
      <c r="B2988" t="s">
        <v>772</v>
      </c>
      <c r="C2988" t="s">
        <v>1017</v>
      </c>
      <c r="D2988" s="781">
        <v>1</v>
      </c>
      <c r="E2988">
        <v>741020</v>
      </c>
      <c r="F2988" t="s">
        <v>772</v>
      </c>
    </row>
    <row r="2989" spans="1:6" x14ac:dyDescent="0.25">
      <c r="A2989" t="s">
        <v>1096</v>
      </c>
      <c r="B2989" t="s">
        <v>772</v>
      </c>
      <c r="C2989" t="s">
        <v>1017</v>
      </c>
      <c r="D2989" s="781">
        <v>2</v>
      </c>
      <c r="E2989">
        <v>741020</v>
      </c>
      <c r="F2989" t="s">
        <v>772</v>
      </c>
    </row>
    <row r="2990" spans="1:6" x14ac:dyDescent="0.25">
      <c r="A2990" t="s">
        <v>1096</v>
      </c>
      <c r="B2990" t="s">
        <v>772</v>
      </c>
      <c r="C2990" t="s">
        <v>1017</v>
      </c>
      <c r="D2990" s="781">
        <v>4</v>
      </c>
      <c r="E2990">
        <v>741020</v>
      </c>
      <c r="F2990" t="s">
        <v>772</v>
      </c>
    </row>
    <row r="2991" spans="1:6" x14ac:dyDescent="0.25">
      <c r="A2991" t="s">
        <v>1096</v>
      </c>
      <c r="B2991" t="s">
        <v>772</v>
      </c>
      <c r="C2991" t="s">
        <v>1017</v>
      </c>
      <c r="D2991" s="781">
        <v>2</v>
      </c>
      <c r="E2991">
        <v>741020</v>
      </c>
      <c r="F2991" t="s">
        <v>772</v>
      </c>
    </row>
    <row r="2992" spans="1:6" x14ac:dyDescent="0.25">
      <c r="A2992" t="s">
        <v>1096</v>
      </c>
      <c r="B2992" t="s">
        <v>772</v>
      </c>
      <c r="C2992" t="s">
        <v>1017</v>
      </c>
      <c r="D2992" s="781">
        <v>1</v>
      </c>
      <c r="E2992">
        <v>741020</v>
      </c>
      <c r="F2992" t="s">
        <v>772</v>
      </c>
    </row>
    <row r="2993" spans="1:6" x14ac:dyDescent="0.25">
      <c r="A2993" t="s">
        <v>1096</v>
      </c>
      <c r="B2993" t="s">
        <v>772</v>
      </c>
      <c r="C2993" t="s">
        <v>1017</v>
      </c>
      <c r="D2993" s="781">
        <v>3</v>
      </c>
      <c r="E2993">
        <v>741020</v>
      </c>
      <c r="F2993" t="s">
        <v>772</v>
      </c>
    </row>
    <row r="2994" spans="1:6" x14ac:dyDescent="0.25">
      <c r="A2994" t="s">
        <v>1096</v>
      </c>
      <c r="B2994" t="s">
        <v>772</v>
      </c>
      <c r="C2994" t="s">
        <v>1017</v>
      </c>
      <c r="D2994" s="781">
        <v>2</v>
      </c>
      <c r="E2994">
        <v>741020</v>
      </c>
      <c r="F2994" t="s">
        <v>772</v>
      </c>
    </row>
    <row r="2995" spans="1:6" x14ac:dyDescent="0.25">
      <c r="A2995" t="s">
        <v>1096</v>
      </c>
      <c r="B2995" t="s">
        <v>772</v>
      </c>
      <c r="C2995" t="s">
        <v>1017</v>
      </c>
      <c r="D2995" s="781">
        <v>1</v>
      </c>
      <c r="E2995">
        <v>741020</v>
      </c>
      <c r="F2995" t="s">
        <v>772</v>
      </c>
    </row>
    <row r="2996" spans="1:6" x14ac:dyDescent="0.25">
      <c r="A2996" t="s">
        <v>1096</v>
      </c>
      <c r="B2996" t="s">
        <v>772</v>
      </c>
      <c r="C2996" t="s">
        <v>1017</v>
      </c>
      <c r="D2996" s="781">
        <v>3</v>
      </c>
      <c r="E2996">
        <v>741020</v>
      </c>
      <c r="F2996" t="s">
        <v>772</v>
      </c>
    </row>
    <row r="2997" spans="1:6" x14ac:dyDescent="0.25">
      <c r="A2997" t="s">
        <v>1096</v>
      </c>
      <c r="B2997" t="s">
        <v>772</v>
      </c>
      <c r="C2997" t="s">
        <v>1017</v>
      </c>
      <c r="D2997" s="781">
        <v>1</v>
      </c>
      <c r="E2997">
        <v>741020</v>
      </c>
      <c r="F2997" t="s">
        <v>772</v>
      </c>
    </row>
    <row r="2998" spans="1:6" x14ac:dyDescent="0.25">
      <c r="A2998" t="s">
        <v>1096</v>
      </c>
      <c r="B2998" t="s">
        <v>772</v>
      </c>
      <c r="C2998" t="s">
        <v>1017</v>
      </c>
      <c r="D2998" s="781">
        <v>1</v>
      </c>
      <c r="E2998">
        <v>741020</v>
      </c>
      <c r="F2998" t="s">
        <v>772</v>
      </c>
    </row>
    <row r="2999" spans="1:6" x14ac:dyDescent="0.25">
      <c r="A2999" t="s">
        <v>1096</v>
      </c>
      <c r="B2999" t="s">
        <v>772</v>
      </c>
      <c r="C2999" t="s">
        <v>1017</v>
      </c>
      <c r="D2999" s="781">
        <v>2</v>
      </c>
      <c r="E2999">
        <v>741020</v>
      </c>
      <c r="F2999" t="s">
        <v>772</v>
      </c>
    </row>
    <row r="3000" spans="1:6" x14ac:dyDescent="0.25">
      <c r="A3000" t="s">
        <v>1096</v>
      </c>
      <c r="B3000" t="s">
        <v>772</v>
      </c>
      <c r="C3000" t="s">
        <v>1017</v>
      </c>
      <c r="D3000" s="781">
        <v>4</v>
      </c>
      <c r="E3000">
        <v>741020</v>
      </c>
      <c r="F3000" t="s">
        <v>772</v>
      </c>
    </row>
    <row r="3001" spans="1:6" x14ac:dyDescent="0.25">
      <c r="A3001" t="s">
        <v>1096</v>
      </c>
      <c r="B3001" t="s">
        <v>772</v>
      </c>
      <c r="C3001" t="s">
        <v>1017</v>
      </c>
      <c r="D3001" s="781">
        <v>2</v>
      </c>
      <c r="E3001">
        <v>741020</v>
      </c>
      <c r="F3001" t="s">
        <v>772</v>
      </c>
    </row>
    <row r="3002" spans="1:6" x14ac:dyDescent="0.25">
      <c r="A3002" t="s">
        <v>1096</v>
      </c>
      <c r="B3002" t="s">
        <v>772</v>
      </c>
      <c r="C3002" t="s">
        <v>1017</v>
      </c>
      <c r="D3002" s="781">
        <v>2</v>
      </c>
      <c r="E3002">
        <v>741020</v>
      </c>
      <c r="F3002" t="s">
        <v>772</v>
      </c>
    </row>
    <row r="3003" spans="1:6" x14ac:dyDescent="0.25">
      <c r="A3003" t="s">
        <v>1096</v>
      </c>
      <c r="B3003" t="s">
        <v>772</v>
      </c>
      <c r="C3003" t="s">
        <v>1017</v>
      </c>
      <c r="D3003" s="781">
        <v>2</v>
      </c>
      <c r="E3003">
        <v>741020</v>
      </c>
      <c r="F3003" t="s">
        <v>772</v>
      </c>
    </row>
    <row r="3004" spans="1:6" x14ac:dyDescent="0.25">
      <c r="A3004" t="s">
        <v>1096</v>
      </c>
      <c r="B3004" t="s">
        <v>772</v>
      </c>
      <c r="C3004" t="s">
        <v>1017</v>
      </c>
      <c r="D3004" s="781">
        <v>2</v>
      </c>
      <c r="E3004">
        <v>741020</v>
      </c>
      <c r="F3004" t="s">
        <v>772</v>
      </c>
    </row>
    <row r="3005" spans="1:6" x14ac:dyDescent="0.25">
      <c r="A3005" t="s">
        <v>1096</v>
      </c>
      <c r="B3005" t="s">
        <v>772</v>
      </c>
      <c r="C3005" t="s">
        <v>1017</v>
      </c>
      <c r="D3005" s="781">
        <v>2</v>
      </c>
      <c r="E3005">
        <v>741020</v>
      </c>
      <c r="F3005" t="s">
        <v>772</v>
      </c>
    </row>
    <row r="3006" spans="1:6" x14ac:dyDescent="0.25">
      <c r="A3006" t="s">
        <v>1096</v>
      </c>
      <c r="B3006" t="s">
        <v>772</v>
      </c>
      <c r="C3006" t="s">
        <v>1017</v>
      </c>
      <c r="D3006" s="781">
        <v>2</v>
      </c>
      <c r="E3006">
        <v>741020</v>
      </c>
      <c r="F3006" t="s">
        <v>772</v>
      </c>
    </row>
    <row r="3007" spans="1:6" x14ac:dyDescent="0.25">
      <c r="A3007" t="s">
        <v>1096</v>
      </c>
      <c r="B3007" t="s">
        <v>772</v>
      </c>
      <c r="C3007" t="s">
        <v>1017</v>
      </c>
      <c r="D3007" s="781">
        <v>3</v>
      </c>
      <c r="E3007">
        <v>741020</v>
      </c>
      <c r="F3007" t="s">
        <v>772</v>
      </c>
    </row>
    <row r="3008" spans="1:6" x14ac:dyDescent="0.25">
      <c r="A3008" t="s">
        <v>1096</v>
      </c>
      <c r="B3008" t="s">
        <v>772</v>
      </c>
      <c r="C3008" t="s">
        <v>1017</v>
      </c>
      <c r="D3008" s="781">
        <v>4</v>
      </c>
      <c r="E3008">
        <v>741020</v>
      </c>
      <c r="F3008" t="s">
        <v>772</v>
      </c>
    </row>
    <row r="3009" spans="1:6" x14ac:dyDescent="0.25">
      <c r="A3009" t="s">
        <v>1096</v>
      </c>
      <c r="B3009" t="s">
        <v>772</v>
      </c>
      <c r="C3009" t="s">
        <v>1017</v>
      </c>
      <c r="D3009" s="781">
        <v>1</v>
      </c>
      <c r="E3009">
        <v>741020</v>
      </c>
      <c r="F3009" t="s">
        <v>772</v>
      </c>
    </row>
    <row r="3010" spans="1:6" x14ac:dyDescent="0.25">
      <c r="A3010" t="s">
        <v>1096</v>
      </c>
      <c r="B3010" t="s">
        <v>772</v>
      </c>
      <c r="C3010" t="s">
        <v>1017</v>
      </c>
      <c r="D3010" s="781">
        <v>2</v>
      </c>
      <c r="E3010">
        <v>741020</v>
      </c>
      <c r="F3010" t="s">
        <v>772</v>
      </c>
    </row>
    <row r="3011" spans="1:6" x14ac:dyDescent="0.25">
      <c r="A3011" t="s">
        <v>1096</v>
      </c>
      <c r="B3011" t="s">
        <v>772</v>
      </c>
      <c r="C3011" t="s">
        <v>1017</v>
      </c>
      <c r="D3011" s="781">
        <v>1</v>
      </c>
      <c r="E3011">
        <v>741020</v>
      </c>
      <c r="F3011" t="s">
        <v>772</v>
      </c>
    </row>
    <row r="3012" spans="1:6" x14ac:dyDescent="0.25">
      <c r="A3012" t="s">
        <v>1096</v>
      </c>
      <c r="B3012" t="s">
        <v>772</v>
      </c>
      <c r="C3012" t="s">
        <v>1017</v>
      </c>
      <c r="D3012" s="781">
        <v>2</v>
      </c>
      <c r="E3012">
        <v>741020</v>
      </c>
      <c r="F3012" t="s">
        <v>772</v>
      </c>
    </row>
    <row r="3013" spans="1:6" x14ac:dyDescent="0.25">
      <c r="A3013" t="s">
        <v>1096</v>
      </c>
      <c r="B3013" t="s">
        <v>772</v>
      </c>
      <c r="C3013" t="s">
        <v>1017</v>
      </c>
      <c r="D3013" s="781">
        <v>1</v>
      </c>
      <c r="E3013">
        <v>741020</v>
      </c>
      <c r="F3013" t="s">
        <v>772</v>
      </c>
    </row>
    <row r="3014" spans="1:6" x14ac:dyDescent="0.25">
      <c r="A3014" t="s">
        <v>1096</v>
      </c>
      <c r="B3014" t="s">
        <v>772</v>
      </c>
      <c r="C3014" t="s">
        <v>1017</v>
      </c>
      <c r="D3014" s="781">
        <v>3</v>
      </c>
      <c r="E3014">
        <v>741020</v>
      </c>
      <c r="F3014" t="s">
        <v>772</v>
      </c>
    </row>
    <row r="3015" spans="1:6" x14ac:dyDescent="0.25">
      <c r="A3015" t="s">
        <v>1096</v>
      </c>
      <c r="B3015" t="s">
        <v>772</v>
      </c>
      <c r="C3015" t="s">
        <v>1017</v>
      </c>
      <c r="D3015" s="781">
        <v>1</v>
      </c>
      <c r="E3015">
        <v>741020</v>
      </c>
      <c r="F3015" t="s">
        <v>772</v>
      </c>
    </row>
    <row r="3016" spans="1:6" x14ac:dyDescent="0.25">
      <c r="A3016" t="s">
        <v>1096</v>
      </c>
      <c r="B3016" t="s">
        <v>772</v>
      </c>
      <c r="C3016" t="s">
        <v>1017</v>
      </c>
      <c r="D3016" s="781">
        <v>1</v>
      </c>
      <c r="E3016">
        <v>741020</v>
      </c>
      <c r="F3016" t="s">
        <v>772</v>
      </c>
    </row>
    <row r="3017" spans="1:6" x14ac:dyDescent="0.25">
      <c r="A3017" t="s">
        <v>1096</v>
      </c>
      <c r="B3017" t="s">
        <v>772</v>
      </c>
      <c r="C3017" t="s">
        <v>1017</v>
      </c>
      <c r="D3017" s="781">
        <v>2</v>
      </c>
      <c r="E3017">
        <v>741020</v>
      </c>
      <c r="F3017" t="s">
        <v>772</v>
      </c>
    </row>
    <row r="3018" spans="1:6" x14ac:dyDescent="0.25">
      <c r="A3018" t="s">
        <v>1096</v>
      </c>
      <c r="B3018" t="s">
        <v>772</v>
      </c>
      <c r="C3018" t="s">
        <v>1017</v>
      </c>
      <c r="D3018" s="781">
        <v>1</v>
      </c>
      <c r="E3018">
        <v>741020</v>
      </c>
      <c r="F3018" t="s">
        <v>772</v>
      </c>
    </row>
    <row r="3019" spans="1:6" x14ac:dyDescent="0.25">
      <c r="A3019" t="s">
        <v>1096</v>
      </c>
      <c r="B3019" t="s">
        <v>772</v>
      </c>
      <c r="C3019" t="s">
        <v>1017</v>
      </c>
      <c r="D3019" s="781">
        <v>2</v>
      </c>
      <c r="E3019">
        <v>741020</v>
      </c>
      <c r="F3019" t="s">
        <v>772</v>
      </c>
    </row>
    <row r="3020" spans="1:6" x14ac:dyDescent="0.25">
      <c r="A3020" t="s">
        <v>1096</v>
      </c>
      <c r="B3020" t="s">
        <v>772</v>
      </c>
      <c r="C3020" t="s">
        <v>1017</v>
      </c>
      <c r="D3020" s="781">
        <v>1</v>
      </c>
      <c r="E3020">
        <v>741020</v>
      </c>
      <c r="F3020" t="s">
        <v>772</v>
      </c>
    </row>
    <row r="3021" spans="1:6" x14ac:dyDescent="0.25">
      <c r="A3021" t="s">
        <v>1096</v>
      </c>
      <c r="B3021" t="s">
        <v>772</v>
      </c>
      <c r="C3021" t="s">
        <v>1017</v>
      </c>
      <c r="D3021" s="781">
        <v>3</v>
      </c>
      <c r="E3021">
        <v>741020</v>
      </c>
      <c r="F3021" t="s">
        <v>772</v>
      </c>
    </row>
    <row r="3022" spans="1:6" x14ac:dyDescent="0.25">
      <c r="A3022" t="s">
        <v>1096</v>
      </c>
      <c r="B3022" t="s">
        <v>772</v>
      </c>
      <c r="C3022" t="s">
        <v>1017</v>
      </c>
      <c r="D3022" s="781">
        <v>3</v>
      </c>
      <c r="E3022">
        <v>741020</v>
      </c>
      <c r="F3022" t="s">
        <v>772</v>
      </c>
    </row>
    <row r="3023" spans="1:6" x14ac:dyDescent="0.25">
      <c r="A3023" t="s">
        <v>1096</v>
      </c>
      <c r="B3023" t="s">
        <v>772</v>
      </c>
      <c r="C3023" t="s">
        <v>1017</v>
      </c>
      <c r="D3023" s="781">
        <v>1</v>
      </c>
      <c r="E3023">
        <v>741020</v>
      </c>
      <c r="F3023" t="s">
        <v>772</v>
      </c>
    </row>
    <row r="3024" spans="1:6" x14ac:dyDescent="0.25">
      <c r="A3024" t="s">
        <v>1096</v>
      </c>
      <c r="B3024" t="s">
        <v>772</v>
      </c>
      <c r="C3024" t="s">
        <v>1017</v>
      </c>
      <c r="D3024" s="781">
        <v>3</v>
      </c>
      <c r="E3024">
        <v>741020</v>
      </c>
      <c r="F3024" t="s">
        <v>772</v>
      </c>
    </row>
    <row r="3025" spans="1:6" x14ac:dyDescent="0.25">
      <c r="A3025" t="s">
        <v>1096</v>
      </c>
      <c r="B3025" t="s">
        <v>772</v>
      </c>
      <c r="C3025" t="s">
        <v>1017</v>
      </c>
      <c r="D3025" s="781">
        <v>3</v>
      </c>
      <c r="E3025">
        <v>741020</v>
      </c>
      <c r="F3025" t="s">
        <v>772</v>
      </c>
    </row>
    <row r="3026" spans="1:6" x14ac:dyDescent="0.25">
      <c r="A3026" t="s">
        <v>1096</v>
      </c>
      <c r="B3026" t="s">
        <v>772</v>
      </c>
      <c r="C3026" t="s">
        <v>1017</v>
      </c>
      <c r="D3026" s="781">
        <v>2</v>
      </c>
      <c r="E3026">
        <v>741020</v>
      </c>
      <c r="F3026" t="s">
        <v>772</v>
      </c>
    </row>
    <row r="3027" spans="1:6" x14ac:dyDescent="0.25">
      <c r="A3027" t="s">
        <v>1096</v>
      </c>
      <c r="B3027" t="s">
        <v>772</v>
      </c>
      <c r="C3027" t="s">
        <v>1017</v>
      </c>
      <c r="D3027" s="781">
        <v>2</v>
      </c>
      <c r="E3027">
        <v>741020</v>
      </c>
      <c r="F3027" t="s">
        <v>772</v>
      </c>
    </row>
    <row r="3028" spans="1:6" x14ac:dyDescent="0.25">
      <c r="A3028" t="s">
        <v>1096</v>
      </c>
      <c r="B3028" t="s">
        <v>772</v>
      </c>
      <c r="C3028" t="s">
        <v>1017</v>
      </c>
      <c r="D3028" s="781">
        <v>1</v>
      </c>
      <c r="E3028">
        <v>741020</v>
      </c>
      <c r="F3028" t="s">
        <v>772</v>
      </c>
    </row>
    <row r="3029" spans="1:6" x14ac:dyDescent="0.25">
      <c r="A3029" t="s">
        <v>1096</v>
      </c>
      <c r="B3029" t="s">
        <v>772</v>
      </c>
      <c r="C3029" t="s">
        <v>1017</v>
      </c>
      <c r="D3029" s="781">
        <v>4</v>
      </c>
      <c r="E3029">
        <v>741020</v>
      </c>
      <c r="F3029" t="s">
        <v>772</v>
      </c>
    </row>
    <row r="3030" spans="1:6" x14ac:dyDescent="0.25">
      <c r="A3030" t="s">
        <v>1096</v>
      </c>
      <c r="B3030" t="s">
        <v>772</v>
      </c>
      <c r="C3030" t="s">
        <v>1017</v>
      </c>
      <c r="D3030" s="781">
        <v>1</v>
      </c>
      <c r="E3030">
        <v>741020</v>
      </c>
      <c r="F3030" t="s">
        <v>772</v>
      </c>
    </row>
    <row r="3031" spans="1:6" x14ac:dyDescent="0.25">
      <c r="A3031" t="s">
        <v>1096</v>
      </c>
      <c r="B3031" t="s">
        <v>772</v>
      </c>
      <c r="C3031" t="s">
        <v>1017</v>
      </c>
      <c r="D3031" s="781">
        <v>3</v>
      </c>
      <c r="E3031">
        <v>741020</v>
      </c>
      <c r="F3031" t="s">
        <v>772</v>
      </c>
    </row>
    <row r="3032" spans="1:6" x14ac:dyDescent="0.25">
      <c r="A3032" t="s">
        <v>1203</v>
      </c>
      <c r="B3032" t="s">
        <v>772</v>
      </c>
      <c r="C3032" t="s">
        <v>1017</v>
      </c>
      <c r="D3032" s="781">
        <v>1</v>
      </c>
      <c r="E3032">
        <v>741020</v>
      </c>
      <c r="F3032" t="s">
        <v>772</v>
      </c>
    </row>
    <row r="3033" spans="1:6" x14ac:dyDescent="0.25">
      <c r="A3033" t="s">
        <v>1203</v>
      </c>
      <c r="B3033" t="s">
        <v>772</v>
      </c>
      <c r="C3033" t="s">
        <v>1017</v>
      </c>
      <c r="D3033" s="781">
        <v>1</v>
      </c>
      <c r="E3033">
        <v>741020</v>
      </c>
      <c r="F3033" t="s">
        <v>772</v>
      </c>
    </row>
    <row r="3034" spans="1:6" x14ac:dyDescent="0.25">
      <c r="A3034" t="s">
        <v>1203</v>
      </c>
      <c r="B3034" t="s">
        <v>772</v>
      </c>
      <c r="C3034" t="s">
        <v>1017</v>
      </c>
      <c r="D3034" s="781">
        <v>1</v>
      </c>
      <c r="E3034">
        <v>741020</v>
      </c>
      <c r="F3034" t="s">
        <v>772</v>
      </c>
    </row>
    <row r="3035" spans="1:6" x14ac:dyDescent="0.25">
      <c r="A3035" t="s">
        <v>1203</v>
      </c>
      <c r="B3035" t="s">
        <v>772</v>
      </c>
      <c r="C3035" t="s">
        <v>1017</v>
      </c>
      <c r="D3035" s="781">
        <v>5</v>
      </c>
      <c r="E3035">
        <v>741020</v>
      </c>
      <c r="F3035" t="s">
        <v>772</v>
      </c>
    </row>
    <row r="3036" spans="1:6" x14ac:dyDescent="0.25">
      <c r="A3036" t="s">
        <v>1203</v>
      </c>
      <c r="B3036" t="s">
        <v>772</v>
      </c>
      <c r="C3036" t="s">
        <v>1017</v>
      </c>
      <c r="D3036" s="781">
        <v>1</v>
      </c>
      <c r="E3036">
        <v>741020</v>
      </c>
      <c r="F3036" t="s">
        <v>772</v>
      </c>
    </row>
    <row r="3037" spans="1:6" x14ac:dyDescent="0.25">
      <c r="A3037" t="s">
        <v>1203</v>
      </c>
      <c r="B3037" t="s">
        <v>772</v>
      </c>
      <c r="C3037" t="s">
        <v>1017</v>
      </c>
      <c r="D3037" s="781">
        <v>1</v>
      </c>
      <c r="E3037">
        <v>741020</v>
      </c>
      <c r="F3037" t="s">
        <v>772</v>
      </c>
    </row>
    <row r="3038" spans="1:6" x14ac:dyDescent="0.25">
      <c r="A3038" t="s">
        <v>1203</v>
      </c>
      <c r="B3038" t="s">
        <v>772</v>
      </c>
      <c r="C3038" t="s">
        <v>1017</v>
      </c>
      <c r="D3038" s="781">
        <v>4</v>
      </c>
      <c r="E3038">
        <v>741020</v>
      </c>
      <c r="F3038" t="s">
        <v>772</v>
      </c>
    </row>
    <row r="3039" spans="1:6" x14ac:dyDescent="0.25">
      <c r="A3039" t="s">
        <v>1203</v>
      </c>
      <c r="B3039" t="s">
        <v>772</v>
      </c>
      <c r="C3039" t="s">
        <v>1017</v>
      </c>
      <c r="D3039" s="781">
        <v>1</v>
      </c>
      <c r="E3039">
        <v>741020</v>
      </c>
      <c r="F3039" t="s">
        <v>772</v>
      </c>
    </row>
    <row r="3040" spans="1:6" x14ac:dyDescent="0.25">
      <c r="A3040" t="s">
        <v>1203</v>
      </c>
      <c r="B3040" t="s">
        <v>772</v>
      </c>
      <c r="C3040" t="s">
        <v>1017</v>
      </c>
      <c r="D3040" s="781">
        <v>1</v>
      </c>
      <c r="E3040">
        <v>741020</v>
      </c>
      <c r="F3040" t="s">
        <v>772</v>
      </c>
    </row>
    <row r="3041" spans="1:6" x14ac:dyDescent="0.25">
      <c r="A3041" t="s">
        <v>1203</v>
      </c>
      <c r="B3041" t="s">
        <v>772</v>
      </c>
      <c r="C3041" t="s">
        <v>1017</v>
      </c>
      <c r="D3041" s="781">
        <v>1</v>
      </c>
      <c r="E3041">
        <v>741020</v>
      </c>
      <c r="F3041" t="s">
        <v>772</v>
      </c>
    </row>
    <row r="3042" spans="1:6" x14ac:dyDescent="0.25">
      <c r="A3042" t="s">
        <v>1203</v>
      </c>
      <c r="B3042" t="s">
        <v>772</v>
      </c>
      <c r="C3042" t="s">
        <v>1017</v>
      </c>
      <c r="D3042" s="781">
        <v>3</v>
      </c>
      <c r="E3042">
        <v>741020</v>
      </c>
      <c r="F3042" t="s">
        <v>772</v>
      </c>
    </row>
    <row r="3043" spans="1:6" x14ac:dyDescent="0.25">
      <c r="A3043" t="s">
        <v>1203</v>
      </c>
      <c r="B3043" t="s">
        <v>772</v>
      </c>
      <c r="C3043" t="s">
        <v>1017</v>
      </c>
      <c r="D3043" s="781">
        <v>2</v>
      </c>
      <c r="E3043">
        <v>741020</v>
      </c>
      <c r="F3043" t="s">
        <v>772</v>
      </c>
    </row>
    <row r="3044" spans="1:6" x14ac:dyDescent="0.25">
      <c r="A3044" t="s">
        <v>1203</v>
      </c>
      <c r="B3044" t="s">
        <v>772</v>
      </c>
      <c r="C3044" t="s">
        <v>1017</v>
      </c>
      <c r="D3044" s="781">
        <v>2</v>
      </c>
      <c r="E3044">
        <v>741020</v>
      </c>
      <c r="F3044" t="s">
        <v>772</v>
      </c>
    </row>
    <row r="3045" spans="1:6" x14ac:dyDescent="0.25">
      <c r="A3045" t="s">
        <v>1203</v>
      </c>
      <c r="B3045" t="s">
        <v>772</v>
      </c>
      <c r="C3045" t="s">
        <v>1017</v>
      </c>
      <c r="D3045" s="781">
        <v>2</v>
      </c>
      <c r="E3045">
        <v>741020</v>
      </c>
      <c r="F3045" t="s">
        <v>772</v>
      </c>
    </row>
    <row r="3046" spans="1:6" x14ac:dyDescent="0.25">
      <c r="A3046" t="s">
        <v>1203</v>
      </c>
      <c r="B3046" t="s">
        <v>772</v>
      </c>
      <c r="C3046" t="s">
        <v>1017</v>
      </c>
      <c r="D3046" s="781">
        <v>3</v>
      </c>
      <c r="E3046">
        <v>741020</v>
      </c>
      <c r="F3046" t="s">
        <v>772</v>
      </c>
    </row>
    <row r="3047" spans="1:6" x14ac:dyDescent="0.25">
      <c r="A3047" t="s">
        <v>1203</v>
      </c>
      <c r="B3047" t="s">
        <v>772</v>
      </c>
      <c r="C3047" t="s">
        <v>1017</v>
      </c>
      <c r="D3047" s="781">
        <v>3</v>
      </c>
      <c r="E3047">
        <v>741020</v>
      </c>
      <c r="F3047" t="s">
        <v>772</v>
      </c>
    </row>
    <row r="3048" spans="1:6" x14ac:dyDescent="0.25">
      <c r="A3048" t="s">
        <v>1203</v>
      </c>
      <c r="B3048" t="s">
        <v>772</v>
      </c>
      <c r="C3048" t="s">
        <v>1017</v>
      </c>
      <c r="D3048" s="781">
        <v>2</v>
      </c>
      <c r="E3048">
        <v>741020</v>
      </c>
      <c r="F3048" t="s">
        <v>772</v>
      </c>
    </row>
    <row r="3049" spans="1:6" x14ac:dyDescent="0.25">
      <c r="A3049" t="s">
        <v>1203</v>
      </c>
      <c r="B3049" t="s">
        <v>772</v>
      </c>
      <c r="C3049" t="s">
        <v>1017</v>
      </c>
      <c r="D3049" s="781">
        <v>1</v>
      </c>
      <c r="E3049">
        <v>741020</v>
      </c>
      <c r="F3049" t="s">
        <v>772</v>
      </c>
    </row>
    <row r="3050" spans="1:6" x14ac:dyDescent="0.25">
      <c r="A3050" t="s">
        <v>1203</v>
      </c>
      <c r="B3050" t="s">
        <v>772</v>
      </c>
      <c r="C3050" t="s">
        <v>1017</v>
      </c>
      <c r="D3050" s="781">
        <v>3</v>
      </c>
      <c r="E3050">
        <v>741020</v>
      </c>
      <c r="F3050" t="s">
        <v>772</v>
      </c>
    </row>
    <row r="3051" spans="1:6" x14ac:dyDescent="0.25">
      <c r="A3051" t="s">
        <v>1203</v>
      </c>
      <c r="B3051" t="s">
        <v>772</v>
      </c>
      <c r="C3051" t="s">
        <v>1017</v>
      </c>
      <c r="D3051" s="781">
        <v>3</v>
      </c>
      <c r="E3051">
        <v>741020</v>
      </c>
      <c r="F3051" t="s">
        <v>772</v>
      </c>
    </row>
    <row r="3052" spans="1:6" x14ac:dyDescent="0.25">
      <c r="A3052" t="s">
        <v>1203</v>
      </c>
      <c r="B3052" t="s">
        <v>772</v>
      </c>
      <c r="C3052" t="s">
        <v>1017</v>
      </c>
      <c r="D3052" s="781">
        <v>2</v>
      </c>
      <c r="E3052">
        <v>741020</v>
      </c>
      <c r="F3052" t="s">
        <v>772</v>
      </c>
    </row>
    <row r="3053" spans="1:6" x14ac:dyDescent="0.25">
      <c r="A3053" t="s">
        <v>1203</v>
      </c>
      <c r="B3053" t="s">
        <v>772</v>
      </c>
      <c r="C3053" t="s">
        <v>1017</v>
      </c>
      <c r="D3053" s="781">
        <v>2</v>
      </c>
      <c r="E3053">
        <v>741020</v>
      </c>
      <c r="F3053" t="s">
        <v>772</v>
      </c>
    </row>
    <row r="3054" spans="1:6" x14ac:dyDescent="0.25">
      <c r="A3054" t="s">
        <v>1203</v>
      </c>
      <c r="B3054" t="s">
        <v>772</v>
      </c>
      <c r="C3054" t="s">
        <v>1017</v>
      </c>
      <c r="D3054" s="781">
        <v>2</v>
      </c>
      <c r="E3054">
        <v>741020</v>
      </c>
      <c r="F3054" t="s">
        <v>772</v>
      </c>
    </row>
    <row r="3055" spans="1:6" x14ac:dyDescent="0.25">
      <c r="A3055" t="s">
        <v>1203</v>
      </c>
      <c r="B3055" t="s">
        <v>772</v>
      </c>
      <c r="C3055" t="s">
        <v>1017</v>
      </c>
      <c r="D3055" s="781">
        <v>3</v>
      </c>
      <c r="E3055">
        <v>741020</v>
      </c>
      <c r="F3055" t="s">
        <v>772</v>
      </c>
    </row>
    <row r="3056" spans="1:6" x14ac:dyDescent="0.25">
      <c r="A3056" t="s">
        <v>1203</v>
      </c>
      <c r="B3056" t="s">
        <v>772</v>
      </c>
      <c r="C3056" t="s">
        <v>1017</v>
      </c>
      <c r="D3056" s="781">
        <v>1</v>
      </c>
      <c r="E3056">
        <v>741020</v>
      </c>
      <c r="F3056" t="s">
        <v>772</v>
      </c>
    </row>
    <row r="3057" spans="1:6" x14ac:dyDescent="0.25">
      <c r="A3057" t="s">
        <v>1203</v>
      </c>
      <c r="B3057" t="s">
        <v>772</v>
      </c>
      <c r="C3057" t="s">
        <v>1017</v>
      </c>
      <c r="D3057" s="781">
        <v>1</v>
      </c>
      <c r="E3057">
        <v>741020</v>
      </c>
      <c r="F3057" t="s">
        <v>772</v>
      </c>
    </row>
    <row r="3058" spans="1:6" x14ac:dyDescent="0.25">
      <c r="A3058" t="s">
        <v>1203</v>
      </c>
      <c r="B3058" t="s">
        <v>772</v>
      </c>
      <c r="C3058" t="s">
        <v>1017</v>
      </c>
      <c r="D3058" s="781">
        <v>1</v>
      </c>
      <c r="E3058">
        <v>741020</v>
      </c>
      <c r="F3058" t="s">
        <v>772</v>
      </c>
    </row>
    <row r="3059" spans="1:6" x14ac:dyDescent="0.25">
      <c r="A3059" t="s">
        <v>1203</v>
      </c>
      <c r="B3059" t="s">
        <v>772</v>
      </c>
      <c r="C3059" t="s">
        <v>1017</v>
      </c>
      <c r="D3059" s="781">
        <v>4</v>
      </c>
      <c r="E3059">
        <v>741020</v>
      </c>
      <c r="F3059" t="s">
        <v>772</v>
      </c>
    </row>
    <row r="3060" spans="1:6" x14ac:dyDescent="0.25">
      <c r="A3060" t="s">
        <v>1203</v>
      </c>
      <c r="B3060" t="s">
        <v>772</v>
      </c>
      <c r="C3060" t="s">
        <v>1017</v>
      </c>
      <c r="D3060" s="781">
        <v>2</v>
      </c>
      <c r="E3060">
        <v>741020</v>
      </c>
      <c r="F3060" t="s">
        <v>772</v>
      </c>
    </row>
    <row r="3061" spans="1:6" x14ac:dyDescent="0.25">
      <c r="A3061" t="s">
        <v>1203</v>
      </c>
      <c r="B3061" t="s">
        <v>772</v>
      </c>
      <c r="C3061" t="s">
        <v>1017</v>
      </c>
      <c r="D3061" s="781">
        <v>2</v>
      </c>
      <c r="E3061">
        <v>741020</v>
      </c>
      <c r="F3061" t="s">
        <v>772</v>
      </c>
    </row>
    <row r="3062" spans="1:6" x14ac:dyDescent="0.25">
      <c r="A3062" t="s">
        <v>1203</v>
      </c>
      <c r="B3062" t="s">
        <v>772</v>
      </c>
      <c r="C3062" t="s">
        <v>1017</v>
      </c>
      <c r="D3062" s="781">
        <v>1</v>
      </c>
      <c r="E3062">
        <v>741020</v>
      </c>
      <c r="F3062" t="s">
        <v>772</v>
      </c>
    </row>
    <row r="3063" spans="1:6" x14ac:dyDescent="0.25">
      <c r="A3063" t="s">
        <v>1203</v>
      </c>
      <c r="B3063" t="s">
        <v>772</v>
      </c>
      <c r="C3063" t="s">
        <v>1017</v>
      </c>
      <c r="D3063" s="781">
        <v>1</v>
      </c>
      <c r="E3063">
        <v>741020</v>
      </c>
      <c r="F3063" t="s">
        <v>772</v>
      </c>
    </row>
    <row r="3064" spans="1:6" x14ac:dyDescent="0.25">
      <c r="A3064" t="s">
        <v>1203</v>
      </c>
      <c r="B3064" t="s">
        <v>772</v>
      </c>
      <c r="C3064" t="s">
        <v>1017</v>
      </c>
      <c r="D3064" s="781">
        <v>1</v>
      </c>
      <c r="E3064">
        <v>741020</v>
      </c>
      <c r="F3064" t="s">
        <v>772</v>
      </c>
    </row>
    <row r="3065" spans="1:6" x14ac:dyDescent="0.25">
      <c r="A3065" t="s">
        <v>1203</v>
      </c>
      <c r="B3065" t="s">
        <v>772</v>
      </c>
      <c r="C3065" t="s">
        <v>1017</v>
      </c>
      <c r="D3065" s="781">
        <v>2</v>
      </c>
      <c r="E3065">
        <v>741020</v>
      </c>
      <c r="F3065" t="s">
        <v>772</v>
      </c>
    </row>
    <row r="3066" spans="1:6" x14ac:dyDescent="0.25">
      <c r="A3066" t="s">
        <v>1203</v>
      </c>
      <c r="B3066" t="s">
        <v>772</v>
      </c>
      <c r="C3066" t="s">
        <v>1017</v>
      </c>
      <c r="D3066" s="781">
        <v>1</v>
      </c>
      <c r="E3066">
        <v>741020</v>
      </c>
      <c r="F3066" t="s">
        <v>772</v>
      </c>
    </row>
    <row r="3067" spans="1:6" x14ac:dyDescent="0.25">
      <c r="A3067" t="s">
        <v>1203</v>
      </c>
      <c r="B3067" t="s">
        <v>772</v>
      </c>
      <c r="C3067" t="s">
        <v>1017</v>
      </c>
      <c r="D3067" s="781">
        <v>1</v>
      </c>
      <c r="E3067">
        <v>741020</v>
      </c>
      <c r="F3067" t="s">
        <v>772</v>
      </c>
    </row>
    <row r="3068" spans="1:6" x14ac:dyDescent="0.25">
      <c r="A3068" t="s">
        <v>1203</v>
      </c>
      <c r="B3068" t="s">
        <v>772</v>
      </c>
      <c r="C3068" t="s">
        <v>1017</v>
      </c>
      <c r="D3068" s="781">
        <v>1</v>
      </c>
      <c r="E3068">
        <v>741020</v>
      </c>
      <c r="F3068" t="s">
        <v>772</v>
      </c>
    </row>
    <row r="3069" spans="1:6" x14ac:dyDescent="0.25">
      <c r="A3069" t="s">
        <v>1203</v>
      </c>
      <c r="B3069" t="s">
        <v>772</v>
      </c>
      <c r="C3069" t="s">
        <v>1017</v>
      </c>
      <c r="D3069" s="781">
        <v>2</v>
      </c>
      <c r="E3069">
        <v>741020</v>
      </c>
      <c r="F3069" t="s">
        <v>772</v>
      </c>
    </row>
    <row r="3070" spans="1:6" x14ac:dyDescent="0.25">
      <c r="A3070" t="s">
        <v>1203</v>
      </c>
      <c r="B3070" t="s">
        <v>772</v>
      </c>
      <c r="C3070" t="s">
        <v>1017</v>
      </c>
      <c r="D3070" s="781">
        <v>2</v>
      </c>
      <c r="E3070">
        <v>741020</v>
      </c>
      <c r="F3070" t="s">
        <v>772</v>
      </c>
    </row>
    <row r="3071" spans="1:6" x14ac:dyDescent="0.25">
      <c r="A3071" t="s">
        <v>1203</v>
      </c>
      <c r="B3071" t="s">
        <v>772</v>
      </c>
      <c r="C3071" t="s">
        <v>1017</v>
      </c>
      <c r="D3071" s="781">
        <v>1</v>
      </c>
      <c r="E3071">
        <v>741020</v>
      </c>
      <c r="F3071" t="s">
        <v>772</v>
      </c>
    </row>
    <row r="3072" spans="1:6" x14ac:dyDescent="0.25">
      <c r="A3072" t="s">
        <v>1203</v>
      </c>
      <c r="B3072" t="s">
        <v>772</v>
      </c>
      <c r="C3072" t="s">
        <v>1017</v>
      </c>
      <c r="D3072" s="781">
        <v>1</v>
      </c>
      <c r="E3072">
        <v>741020</v>
      </c>
      <c r="F3072" t="s">
        <v>772</v>
      </c>
    </row>
    <row r="3073" spans="1:6" x14ac:dyDescent="0.25">
      <c r="A3073" t="s">
        <v>1203</v>
      </c>
      <c r="B3073" t="s">
        <v>772</v>
      </c>
      <c r="C3073" t="s">
        <v>1017</v>
      </c>
      <c r="D3073" s="781">
        <v>1</v>
      </c>
      <c r="E3073">
        <v>741020</v>
      </c>
      <c r="F3073" t="s">
        <v>772</v>
      </c>
    </row>
    <row r="3074" spans="1:6" x14ac:dyDescent="0.25">
      <c r="A3074" t="s">
        <v>1203</v>
      </c>
      <c r="B3074" t="s">
        <v>772</v>
      </c>
      <c r="C3074" t="s">
        <v>1017</v>
      </c>
      <c r="D3074" s="781">
        <v>4</v>
      </c>
      <c r="E3074">
        <v>741020</v>
      </c>
      <c r="F3074" t="s">
        <v>772</v>
      </c>
    </row>
    <row r="3075" spans="1:6" x14ac:dyDescent="0.25">
      <c r="A3075" t="s">
        <v>1203</v>
      </c>
      <c r="B3075" t="s">
        <v>772</v>
      </c>
      <c r="C3075" t="s">
        <v>1017</v>
      </c>
      <c r="D3075" s="781">
        <v>3</v>
      </c>
      <c r="E3075">
        <v>741020</v>
      </c>
      <c r="F3075" t="s">
        <v>772</v>
      </c>
    </row>
    <row r="3076" spans="1:6" x14ac:dyDescent="0.25">
      <c r="A3076" t="s">
        <v>1203</v>
      </c>
      <c r="B3076" t="s">
        <v>772</v>
      </c>
      <c r="C3076" t="s">
        <v>1017</v>
      </c>
      <c r="D3076" s="781">
        <v>2</v>
      </c>
      <c r="E3076">
        <v>741020</v>
      </c>
      <c r="F3076" t="s">
        <v>772</v>
      </c>
    </row>
    <row r="3077" spans="1:6" x14ac:dyDescent="0.25">
      <c r="A3077" t="s">
        <v>1203</v>
      </c>
      <c r="B3077" t="s">
        <v>772</v>
      </c>
      <c r="C3077" t="s">
        <v>1017</v>
      </c>
      <c r="D3077" s="781">
        <v>2</v>
      </c>
      <c r="E3077">
        <v>741020</v>
      </c>
      <c r="F3077" t="s">
        <v>772</v>
      </c>
    </row>
    <row r="3078" spans="1:6" x14ac:dyDescent="0.25">
      <c r="A3078" t="s">
        <v>1203</v>
      </c>
      <c r="B3078" t="s">
        <v>772</v>
      </c>
      <c r="C3078" t="s">
        <v>1017</v>
      </c>
      <c r="D3078" s="781">
        <v>4</v>
      </c>
      <c r="E3078">
        <v>741020</v>
      </c>
      <c r="F3078" t="s">
        <v>772</v>
      </c>
    </row>
    <row r="3079" spans="1:6" x14ac:dyDescent="0.25">
      <c r="A3079" t="s">
        <v>1203</v>
      </c>
      <c r="B3079" t="s">
        <v>772</v>
      </c>
      <c r="C3079" t="s">
        <v>1017</v>
      </c>
      <c r="D3079" s="781">
        <v>1</v>
      </c>
      <c r="E3079">
        <v>741020</v>
      </c>
      <c r="F3079" t="s">
        <v>772</v>
      </c>
    </row>
    <row r="3080" spans="1:6" x14ac:dyDescent="0.25">
      <c r="A3080" t="s">
        <v>1203</v>
      </c>
      <c r="B3080" t="s">
        <v>772</v>
      </c>
      <c r="C3080" t="s">
        <v>1017</v>
      </c>
      <c r="D3080" s="781">
        <v>3</v>
      </c>
      <c r="E3080">
        <v>741020</v>
      </c>
      <c r="F3080" t="s">
        <v>772</v>
      </c>
    </row>
    <row r="3081" spans="1:6" x14ac:dyDescent="0.25">
      <c r="A3081" t="s">
        <v>1203</v>
      </c>
      <c r="B3081" t="s">
        <v>772</v>
      </c>
      <c r="C3081" t="s">
        <v>1017</v>
      </c>
      <c r="D3081" s="781">
        <v>1</v>
      </c>
      <c r="E3081">
        <v>741020</v>
      </c>
      <c r="F3081" t="s">
        <v>772</v>
      </c>
    </row>
    <row r="3082" spans="1:6" x14ac:dyDescent="0.25">
      <c r="A3082" t="s">
        <v>1203</v>
      </c>
      <c r="B3082" t="s">
        <v>772</v>
      </c>
      <c r="C3082" t="s">
        <v>1017</v>
      </c>
      <c r="D3082" s="781">
        <v>1</v>
      </c>
      <c r="E3082">
        <v>741020</v>
      </c>
      <c r="F3082" t="s">
        <v>772</v>
      </c>
    </row>
    <row r="3083" spans="1:6" x14ac:dyDescent="0.25">
      <c r="A3083" t="s">
        <v>1203</v>
      </c>
      <c r="B3083" t="s">
        <v>772</v>
      </c>
      <c r="C3083" t="s">
        <v>1017</v>
      </c>
      <c r="D3083" s="781">
        <v>3</v>
      </c>
      <c r="E3083">
        <v>741020</v>
      </c>
      <c r="F3083" t="s">
        <v>772</v>
      </c>
    </row>
    <row r="3084" spans="1:6" x14ac:dyDescent="0.25">
      <c r="A3084" t="s">
        <v>1203</v>
      </c>
      <c r="B3084" t="s">
        <v>772</v>
      </c>
      <c r="C3084" t="s">
        <v>1017</v>
      </c>
      <c r="D3084" s="781">
        <v>2</v>
      </c>
      <c r="E3084">
        <v>741020</v>
      </c>
      <c r="F3084" t="s">
        <v>772</v>
      </c>
    </row>
    <row r="3085" spans="1:6" x14ac:dyDescent="0.25">
      <c r="A3085" t="s">
        <v>1203</v>
      </c>
      <c r="B3085" t="s">
        <v>772</v>
      </c>
      <c r="C3085" t="s">
        <v>1017</v>
      </c>
      <c r="D3085" s="781">
        <v>1</v>
      </c>
      <c r="E3085">
        <v>741020</v>
      </c>
      <c r="F3085" t="s">
        <v>772</v>
      </c>
    </row>
    <row r="3086" spans="1:6" x14ac:dyDescent="0.25">
      <c r="A3086" t="s">
        <v>1203</v>
      </c>
      <c r="B3086" t="s">
        <v>772</v>
      </c>
      <c r="C3086" t="s">
        <v>1017</v>
      </c>
      <c r="D3086" s="781">
        <v>1</v>
      </c>
      <c r="E3086">
        <v>741020</v>
      </c>
      <c r="F3086" t="s">
        <v>772</v>
      </c>
    </row>
    <row r="3087" spans="1:6" x14ac:dyDescent="0.25">
      <c r="A3087" t="s">
        <v>1203</v>
      </c>
      <c r="B3087" t="s">
        <v>772</v>
      </c>
      <c r="C3087" t="s">
        <v>1017</v>
      </c>
      <c r="D3087" s="781">
        <v>4</v>
      </c>
      <c r="E3087">
        <v>741020</v>
      </c>
      <c r="F3087" t="s">
        <v>772</v>
      </c>
    </row>
    <row r="3088" spans="1:6" x14ac:dyDescent="0.25">
      <c r="A3088" t="s">
        <v>1203</v>
      </c>
      <c r="B3088" t="s">
        <v>772</v>
      </c>
      <c r="C3088" t="s">
        <v>1017</v>
      </c>
      <c r="D3088" s="781">
        <v>1</v>
      </c>
      <c r="E3088">
        <v>741020</v>
      </c>
      <c r="F3088" t="s">
        <v>772</v>
      </c>
    </row>
    <row r="3089" spans="1:6" x14ac:dyDescent="0.25">
      <c r="A3089" t="s">
        <v>1203</v>
      </c>
      <c r="B3089" t="s">
        <v>772</v>
      </c>
      <c r="C3089" t="s">
        <v>1017</v>
      </c>
      <c r="D3089" s="781">
        <v>2</v>
      </c>
      <c r="E3089">
        <v>741020</v>
      </c>
      <c r="F3089" t="s">
        <v>772</v>
      </c>
    </row>
    <row r="3090" spans="1:6" x14ac:dyDescent="0.25">
      <c r="A3090" t="s">
        <v>1203</v>
      </c>
      <c r="B3090" t="s">
        <v>772</v>
      </c>
      <c r="C3090" t="s">
        <v>1017</v>
      </c>
      <c r="D3090" s="781">
        <v>4</v>
      </c>
      <c r="E3090">
        <v>741020</v>
      </c>
      <c r="F3090" t="s">
        <v>772</v>
      </c>
    </row>
    <row r="3091" spans="1:6" x14ac:dyDescent="0.25">
      <c r="A3091" t="s">
        <v>1203</v>
      </c>
      <c r="B3091" t="s">
        <v>772</v>
      </c>
      <c r="C3091" t="s">
        <v>1017</v>
      </c>
      <c r="D3091" s="781">
        <v>1</v>
      </c>
      <c r="E3091">
        <v>741020</v>
      </c>
      <c r="F3091" t="s">
        <v>772</v>
      </c>
    </row>
    <row r="3092" spans="1:6" x14ac:dyDescent="0.25">
      <c r="A3092" t="s">
        <v>1203</v>
      </c>
      <c r="B3092" t="s">
        <v>772</v>
      </c>
      <c r="C3092" t="s">
        <v>1017</v>
      </c>
      <c r="D3092" s="781">
        <v>1</v>
      </c>
      <c r="E3092">
        <v>741020</v>
      </c>
      <c r="F3092" t="s">
        <v>772</v>
      </c>
    </row>
    <row r="3093" spans="1:6" x14ac:dyDescent="0.25">
      <c r="A3093" t="s">
        <v>1203</v>
      </c>
      <c r="B3093" t="s">
        <v>772</v>
      </c>
      <c r="C3093" t="s">
        <v>1017</v>
      </c>
      <c r="D3093" s="781">
        <v>2</v>
      </c>
      <c r="E3093">
        <v>741020</v>
      </c>
      <c r="F3093" t="s">
        <v>772</v>
      </c>
    </row>
    <row r="3094" spans="1:6" x14ac:dyDescent="0.25">
      <c r="A3094" t="s">
        <v>1203</v>
      </c>
      <c r="B3094" t="s">
        <v>772</v>
      </c>
      <c r="C3094" t="s">
        <v>1017</v>
      </c>
      <c r="D3094" s="781">
        <v>1</v>
      </c>
      <c r="E3094">
        <v>741020</v>
      </c>
      <c r="F3094" t="s">
        <v>772</v>
      </c>
    </row>
    <row r="3095" spans="1:6" x14ac:dyDescent="0.25">
      <c r="A3095" t="s">
        <v>1203</v>
      </c>
      <c r="B3095" t="s">
        <v>772</v>
      </c>
      <c r="C3095" t="s">
        <v>1017</v>
      </c>
      <c r="D3095" s="781">
        <v>2</v>
      </c>
      <c r="E3095">
        <v>741020</v>
      </c>
      <c r="F3095" t="s">
        <v>772</v>
      </c>
    </row>
    <row r="3096" spans="1:6" x14ac:dyDescent="0.25">
      <c r="A3096" t="s">
        <v>1203</v>
      </c>
      <c r="B3096" t="s">
        <v>772</v>
      </c>
      <c r="C3096" t="s">
        <v>1017</v>
      </c>
      <c r="D3096" s="781">
        <v>4</v>
      </c>
      <c r="E3096">
        <v>741020</v>
      </c>
      <c r="F3096" t="s">
        <v>772</v>
      </c>
    </row>
    <row r="3097" spans="1:6" x14ac:dyDescent="0.25">
      <c r="A3097" t="s">
        <v>1203</v>
      </c>
      <c r="B3097" t="s">
        <v>772</v>
      </c>
      <c r="C3097" t="s">
        <v>1017</v>
      </c>
      <c r="D3097" s="781">
        <v>3</v>
      </c>
      <c r="E3097">
        <v>741020</v>
      </c>
      <c r="F3097" t="s">
        <v>772</v>
      </c>
    </row>
    <row r="3098" spans="1:6" x14ac:dyDescent="0.25">
      <c r="A3098" t="s">
        <v>1203</v>
      </c>
      <c r="B3098" t="s">
        <v>772</v>
      </c>
      <c r="C3098" t="s">
        <v>1017</v>
      </c>
      <c r="D3098" s="781">
        <v>2</v>
      </c>
      <c r="E3098">
        <v>741020</v>
      </c>
      <c r="F3098" t="s">
        <v>772</v>
      </c>
    </row>
    <row r="3099" spans="1:6" x14ac:dyDescent="0.25">
      <c r="A3099" t="s">
        <v>1203</v>
      </c>
      <c r="B3099" t="s">
        <v>772</v>
      </c>
      <c r="C3099" t="s">
        <v>1017</v>
      </c>
      <c r="D3099" s="781">
        <v>1</v>
      </c>
      <c r="E3099">
        <v>741020</v>
      </c>
      <c r="F3099" t="s">
        <v>772</v>
      </c>
    </row>
    <row r="3100" spans="1:6" x14ac:dyDescent="0.25">
      <c r="A3100" t="s">
        <v>1203</v>
      </c>
      <c r="B3100" t="s">
        <v>772</v>
      </c>
      <c r="C3100" t="s">
        <v>1017</v>
      </c>
      <c r="D3100" s="781">
        <v>1</v>
      </c>
      <c r="E3100">
        <v>741020</v>
      </c>
      <c r="F3100" t="s">
        <v>772</v>
      </c>
    </row>
    <row r="3101" spans="1:6" x14ac:dyDescent="0.25">
      <c r="A3101" t="s">
        <v>1203</v>
      </c>
      <c r="B3101" t="s">
        <v>772</v>
      </c>
      <c r="C3101" t="s">
        <v>1017</v>
      </c>
      <c r="D3101" s="781">
        <v>2</v>
      </c>
      <c r="E3101">
        <v>741020</v>
      </c>
      <c r="F3101" t="s">
        <v>772</v>
      </c>
    </row>
    <row r="3102" spans="1:6" x14ac:dyDescent="0.25">
      <c r="A3102" t="s">
        <v>1203</v>
      </c>
      <c r="B3102" t="s">
        <v>772</v>
      </c>
      <c r="C3102" t="s">
        <v>1017</v>
      </c>
      <c r="D3102" s="781">
        <v>2</v>
      </c>
      <c r="E3102">
        <v>741020</v>
      </c>
      <c r="F3102" t="s">
        <v>772</v>
      </c>
    </row>
    <row r="3103" spans="1:6" x14ac:dyDescent="0.25">
      <c r="A3103" t="s">
        <v>1203</v>
      </c>
      <c r="B3103" t="s">
        <v>772</v>
      </c>
      <c r="C3103" t="s">
        <v>1017</v>
      </c>
      <c r="D3103" s="781">
        <v>4</v>
      </c>
      <c r="E3103">
        <v>741020</v>
      </c>
      <c r="F3103" t="s">
        <v>772</v>
      </c>
    </row>
    <row r="3104" spans="1:6" x14ac:dyDescent="0.25">
      <c r="A3104" t="s">
        <v>1203</v>
      </c>
      <c r="B3104" t="s">
        <v>772</v>
      </c>
      <c r="C3104" t="s">
        <v>1017</v>
      </c>
      <c r="D3104" s="781">
        <v>1</v>
      </c>
      <c r="E3104">
        <v>741020</v>
      </c>
      <c r="F3104" t="s">
        <v>772</v>
      </c>
    </row>
    <row r="3105" spans="1:6" x14ac:dyDescent="0.25">
      <c r="A3105" t="s">
        <v>1203</v>
      </c>
      <c r="B3105" t="s">
        <v>772</v>
      </c>
      <c r="C3105" t="s">
        <v>1017</v>
      </c>
      <c r="D3105" s="781">
        <v>2</v>
      </c>
      <c r="E3105">
        <v>741020</v>
      </c>
      <c r="F3105" t="s">
        <v>772</v>
      </c>
    </row>
    <row r="3106" spans="1:6" x14ac:dyDescent="0.25">
      <c r="A3106" t="s">
        <v>1203</v>
      </c>
      <c r="B3106" t="s">
        <v>772</v>
      </c>
      <c r="C3106" t="s">
        <v>1017</v>
      </c>
      <c r="D3106" s="781">
        <v>2</v>
      </c>
      <c r="E3106">
        <v>741020</v>
      </c>
      <c r="F3106" t="s">
        <v>772</v>
      </c>
    </row>
    <row r="3107" spans="1:6" x14ac:dyDescent="0.25">
      <c r="A3107" t="s">
        <v>1203</v>
      </c>
      <c r="B3107" t="s">
        <v>772</v>
      </c>
      <c r="C3107" t="s">
        <v>1017</v>
      </c>
      <c r="D3107" s="781">
        <v>2</v>
      </c>
      <c r="E3107">
        <v>741020</v>
      </c>
      <c r="F3107" t="s">
        <v>772</v>
      </c>
    </row>
    <row r="3108" spans="1:6" x14ac:dyDescent="0.25">
      <c r="A3108" t="s">
        <v>1203</v>
      </c>
      <c r="B3108" t="s">
        <v>772</v>
      </c>
      <c r="C3108" t="s">
        <v>1017</v>
      </c>
      <c r="D3108" s="781">
        <v>3</v>
      </c>
      <c r="E3108">
        <v>741020</v>
      </c>
      <c r="F3108" t="s">
        <v>772</v>
      </c>
    </row>
    <row r="3109" spans="1:6" x14ac:dyDescent="0.25">
      <c r="A3109" t="s">
        <v>1203</v>
      </c>
      <c r="B3109" t="s">
        <v>772</v>
      </c>
      <c r="C3109" t="s">
        <v>1017</v>
      </c>
      <c r="D3109" s="781">
        <v>2</v>
      </c>
      <c r="E3109">
        <v>741020</v>
      </c>
      <c r="F3109" t="s">
        <v>772</v>
      </c>
    </row>
    <row r="3110" spans="1:6" x14ac:dyDescent="0.25">
      <c r="A3110" t="s">
        <v>1203</v>
      </c>
      <c r="B3110" t="s">
        <v>772</v>
      </c>
      <c r="C3110" t="s">
        <v>1017</v>
      </c>
      <c r="D3110" s="781">
        <v>3</v>
      </c>
      <c r="E3110">
        <v>741020</v>
      </c>
      <c r="F3110" t="s">
        <v>772</v>
      </c>
    </row>
    <row r="3111" spans="1:6" x14ac:dyDescent="0.25">
      <c r="A3111" t="s">
        <v>1203</v>
      </c>
      <c r="B3111" t="s">
        <v>772</v>
      </c>
      <c r="C3111" t="s">
        <v>1017</v>
      </c>
      <c r="D3111" s="781">
        <v>1</v>
      </c>
      <c r="E3111">
        <v>741020</v>
      </c>
      <c r="F3111" t="s">
        <v>772</v>
      </c>
    </row>
    <row r="3112" spans="1:6" x14ac:dyDescent="0.25">
      <c r="A3112" t="s">
        <v>1203</v>
      </c>
      <c r="B3112" t="s">
        <v>772</v>
      </c>
      <c r="C3112" t="s">
        <v>1017</v>
      </c>
      <c r="D3112" s="781">
        <v>3</v>
      </c>
      <c r="E3112">
        <v>741020</v>
      </c>
      <c r="F3112" t="s">
        <v>772</v>
      </c>
    </row>
    <row r="3113" spans="1:6" x14ac:dyDescent="0.25">
      <c r="A3113" t="s">
        <v>1203</v>
      </c>
      <c r="B3113" t="s">
        <v>772</v>
      </c>
      <c r="C3113" t="s">
        <v>1017</v>
      </c>
      <c r="D3113" s="781">
        <v>2</v>
      </c>
      <c r="E3113">
        <v>741020</v>
      </c>
      <c r="F3113" t="s">
        <v>772</v>
      </c>
    </row>
    <row r="3114" spans="1:6" x14ac:dyDescent="0.25">
      <c r="A3114" t="s">
        <v>1203</v>
      </c>
      <c r="B3114" t="s">
        <v>772</v>
      </c>
      <c r="C3114" t="s">
        <v>1017</v>
      </c>
      <c r="D3114" s="781">
        <v>1</v>
      </c>
      <c r="E3114">
        <v>741020</v>
      </c>
      <c r="F3114" t="s">
        <v>772</v>
      </c>
    </row>
    <row r="3115" spans="1:6" x14ac:dyDescent="0.25">
      <c r="A3115" t="s">
        <v>1203</v>
      </c>
      <c r="B3115" t="s">
        <v>772</v>
      </c>
      <c r="C3115" t="s">
        <v>1017</v>
      </c>
      <c r="D3115" s="781">
        <v>2</v>
      </c>
      <c r="E3115">
        <v>741020</v>
      </c>
      <c r="F3115" t="s">
        <v>772</v>
      </c>
    </row>
    <row r="3116" spans="1:6" x14ac:dyDescent="0.25">
      <c r="A3116" t="s">
        <v>1203</v>
      </c>
      <c r="B3116" t="s">
        <v>772</v>
      </c>
      <c r="C3116" t="s">
        <v>1017</v>
      </c>
      <c r="D3116" s="781">
        <v>1</v>
      </c>
      <c r="E3116">
        <v>741020</v>
      </c>
      <c r="F3116" t="s">
        <v>772</v>
      </c>
    </row>
    <row r="3117" spans="1:6" x14ac:dyDescent="0.25">
      <c r="A3117" t="s">
        <v>1203</v>
      </c>
      <c r="B3117" t="s">
        <v>772</v>
      </c>
      <c r="C3117" t="s">
        <v>1017</v>
      </c>
      <c r="D3117" s="781">
        <v>2</v>
      </c>
      <c r="E3117">
        <v>741020</v>
      </c>
      <c r="F3117" t="s">
        <v>772</v>
      </c>
    </row>
    <row r="3118" spans="1:6" x14ac:dyDescent="0.25">
      <c r="A3118" t="s">
        <v>1203</v>
      </c>
      <c r="B3118" t="s">
        <v>772</v>
      </c>
      <c r="C3118" t="s">
        <v>1017</v>
      </c>
      <c r="D3118" s="781">
        <v>2</v>
      </c>
      <c r="E3118">
        <v>741020</v>
      </c>
      <c r="F3118" t="s">
        <v>772</v>
      </c>
    </row>
    <row r="3119" spans="1:6" x14ac:dyDescent="0.25">
      <c r="A3119" t="s">
        <v>1203</v>
      </c>
      <c r="B3119" t="s">
        <v>772</v>
      </c>
      <c r="C3119" t="s">
        <v>1017</v>
      </c>
      <c r="D3119" s="781">
        <v>1</v>
      </c>
      <c r="E3119">
        <v>741020</v>
      </c>
      <c r="F3119" t="s">
        <v>772</v>
      </c>
    </row>
    <row r="3120" spans="1:6" x14ac:dyDescent="0.25">
      <c r="A3120" t="s">
        <v>1203</v>
      </c>
      <c r="B3120" t="s">
        <v>772</v>
      </c>
      <c r="C3120" t="s">
        <v>1017</v>
      </c>
      <c r="D3120" s="781">
        <v>2</v>
      </c>
      <c r="E3120">
        <v>741020</v>
      </c>
      <c r="F3120" t="s">
        <v>772</v>
      </c>
    </row>
    <row r="3121" spans="1:6" x14ac:dyDescent="0.25">
      <c r="A3121" t="s">
        <v>1203</v>
      </c>
      <c r="B3121" t="s">
        <v>772</v>
      </c>
      <c r="C3121" t="s">
        <v>1017</v>
      </c>
      <c r="D3121" s="781">
        <v>1</v>
      </c>
      <c r="E3121">
        <v>741020</v>
      </c>
      <c r="F3121" t="s">
        <v>772</v>
      </c>
    </row>
    <row r="3122" spans="1:6" x14ac:dyDescent="0.25">
      <c r="A3122" t="s">
        <v>1203</v>
      </c>
      <c r="B3122" t="s">
        <v>772</v>
      </c>
      <c r="C3122" t="s">
        <v>1017</v>
      </c>
      <c r="D3122" s="781">
        <v>2</v>
      </c>
      <c r="E3122">
        <v>741020</v>
      </c>
      <c r="F3122" t="s">
        <v>772</v>
      </c>
    </row>
    <row r="3123" spans="1:6" x14ac:dyDescent="0.25">
      <c r="A3123" t="s">
        <v>1203</v>
      </c>
      <c r="B3123" t="s">
        <v>772</v>
      </c>
      <c r="C3123" t="s">
        <v>1017</v>
      </c>
      <c r="D3123" s="781">
        <v>1</v>
      </c>
      <c r="E3123">
        <v>741020</v>
      </c>
      <c r="F3123" t="s">
        <v>772</v>
      </c>
    </row>
    <row r="3124" spans="1:6" x14ac:dyDescent="0.25">
      <c r="A3124" t="s">
        <v>1203</v>
      </c>
      <c r="B3124" t="s">
        <v>772</v>
      </c>
      <c r="C3124" t="s">
        <v>1017</v>
      </c>
      <c r="D3124" s="781">
        <v>3</v>
      </c>
      <c r="E3124">
        <v>741020</v>
      </c>
      <c r="F3124" t="s">
        <v>772</v>
      </c>
    </row>
    <row r="3125" spans="1:6" x14ac:dyDescent="0.25">
      <c r="A3125" t="s">
        <v>1203</v>
      </c>
      <c r="B3125" t="s">
        <v>772</v>
      </c>
      <c r="C3125" t="s">
        <v>1017</v>
      </c>
      <c r="D3125" s="781">
        <v>2</v>
      </c>
      <c r="E3125">
        <v>741020</v>
      </c>
      <c r="F3125" t="s">
        <v>772</v>
      </c>
    </row>
    <row r="3126" spans="1:6" x14ac:dyDescent="0.25">
      <c r="A3126" t="s">
        <v>1203</v>
      </c>
      <c r="B3126" t="s">
        <v>772</v>
      </c>
      <c r="C3126" t="s">
        <v>1017</v>
      </c>
      <c r="D3126" s="781">
        <v>2</v>
      </c>
      <c r="E3126">
        <v>741020</v>
      </c>
      <c r="F3126" t="s">
        <v>772</v>
      </c>
    </row>
    <row r="3127" spans="1:6" x14ac:dyDescent="0.25">
      <c r="A3127" t="s">
        <v>1203</v>
      </c>
      <c r="B3127" t="s">
        <v>772</v>
      </c>
      <c r="C3127" t="s">
        <v>1017</v>
      </c>
      <c r="D3127" s="781">
        <v>1</v>
      </c>
      <c r="E3127">
        <v>741020</v>
      </c>
      <c r="F3127" t="s">
        <v>772</v>
      </c>
    </row>
    <row r="3128" spans="1:6" x14ac:dyDescent="0.25">
      <c r="A3128" t="s">
        <v>1203</v>
      </c>
      <c r="B3128" t="s">
        <v>772</v>
      </c>
      <c r="C3128" t="s">
        <v>1017</v>
      </c>
      <c r="D3128" s="781">
        <v>2</v>
      </c>
      <c r="E3128">
        <v>741020</v>
      </c>
      <c r="F3128" t="s">
        <v>772</v>
      </c>
    </row>
    <row r="3129" spans="1:6" x14ac:dyDescent="0.25">
      <c r="A3129" t="s">
        <v>1203</v>
      </c>
      <c r="B3129" t="s">
        <v>772</v>
      </c>
      <c r="C3129" t="s">
        <v>1017</v>
      </c>
      <c r="D3129" s="781">
        <v>2</v>
      </c>
      <c r="E3129">
        <v>741020</v>
      </c>
      <c r="F3129" t="s">
        <v>772</v>
      </c>
    </row>
    <row r="3130" spans="1:6" x14ac:dyDescent="0.25">
      <c r="A3130" t="s">
        <v>1203</v>
      </c>
      <c r="B3130" t="s">
        <v>772</v>
      </c>
      <c r="C3130" t="s">
        <v>1017</v>
      </c>
      <c r="D3130" s="781">
        <v>2</v>
      </c>
      <c r="E3130">
        <v>741020</v>
      </c>
      <c r="F3130" t="s">
        <v>772</v>
      </c>
    </row>
    <row r="3131" spans="1:6" x14ac:dyDescent="0.25">
      <c r="A3131" t="s">
        <v>1203</v>
      </c>
      <c r="B3131" t="s">
        <v>772</v>
      </c>
      <c r="C3131" t="s">
        <v>1017</v>
      </c>
      <c r="D3131" s="781">
        <v>3</v>
      </c>
      <c r="E3131">
        <v>741020</v>
      </c>
      <c r="F3131" t="s">
        <v>772</v>
      </c>
    </row>
    <row r="3132" spans="1:6" x14ac:dyDescent="0.25">
      <c r="A3132" t="s">
        <v>1203</v>
      </c>
      <c r="B3132" t="s">
        <v>772</v>
      </c>
      <c r="C3132" t="s">
        <v>1017</v>
      </c>
      <c r="D3132" s="781">
        <v>1</v>
      </c>
      <c r="E3132">
        <v>741020</v>
      </c>
      <c r="F3132" t="s">
        <v>772</v>
      </c>
    </row>
    <row r="3133" spans="1:6" x14ac:dyDescent="0.25">
      <c r="A3133" t="s">
        <v>1203</v>
      </c>
      <c r="B3133" t="s">
        <v>772</v>
      </c>
      <c r="C3133" t="s">
        <v>1017</v>
      </c>
      <c r="D3133" s="781">
        <v>1</v>
      </c>
      <c r="E3133">
        <v>741020</v>
      </c>
      <c r="F3133" t="s">
        <v>772</v>
      </c>
    </row>
    <row r="3134" spans="1:6" x14ac:dyDescent="0.25">
      <c r="A3134" t="s">
        <v>1203</v>
      </c>
      <c r="B3134" t="s">
        <v>772</v>
      </c>
      <c r="C3134" t="s">
        <v>1017</v>
      </c>
      <c r="D3134" s="781">
        <v>1</v>
      </c>
      <c r="E3134">
        <v>741020</v>
      </c>
      <c r="F3134" t="s">
        <v>772</v>
      </c>
    </row>
    <row r="3135" spans="1:6" x14ac:dyDescent="0.25">
      <c r="A3135" t="s">
        <v>1203</v>
      </c>
      <c r="B3135" t="s">
        <v>772</v>
      </c>
      <c r="C3135" t="s">
        <v>1017</v>
      </c>
      <c r="D3135" s="781">
        <v>1</v>
      </c>
      <c r="E3135">
        <v>741020</v>
      </c>
      <c r="F3135" t="s">
        <v>772</v>
      </c>
    </row>
    <row r="3136" spans="1:6" x14ac:dyDescent="0.25">
      <c r="A3136" t="s">
        <v>1203</v>
      </c>
      <c r="B3136" t="s">
        <v>772</v>
      </c>
      <c r="C3136" t="s">
        <v>1017</v>
      </c>
      <c r="D3136" s="781">
        <v>1</v>
      </c>
      <c r="E3136">
        <v>741020</v>
      </c>
      <c r="F3136" t="s">
        <v>772</v>
      </c>
    </row>
    <row r="3137" spans="1:6" x14ac:dyDescent="0.25">
      <c r="A3137" t="s">
        <v>1203</v>
      </c>
      <c r="B3137" t="s">
        <v>772</v>
      </c>
      <c r="C3137" t="s">
        <v>1017</v>
      </c>
      <c r="D3137" s="781">
        <v>2</v>
      </c>
      <c r="E3137">
        <v>741020</v>
      </c>
      <c r="F3137" t="s">
        <v>772</v>
      </c>
    </row>
    <row r="3138" spans="1:6" x14ac:dyDescent="0.25">
      <c r="A3138" t="s">
        <v>1203</v>
      </c>
      <c r="B3138" t="s">
        <v>772</v>
      </c>
      <c r="C3138" t="s">
        <v>1017</v>
      </c>
      <c r="D3138" s="781">
        <v>2</v>
      </c>
      <c r="E3138">
        <v>741020</v>
      </c>
      <c r="F3138" t="s">
        <v>772</v>
      </c>
    </row>
    <row r="3139" spans="1:6" x14ac:dyDescent="0.25">
      <c r="A3139" t="s">
        <v>1203</v>
      </c>
      <c r="B3139" t="s">
        <v>772</v>
      </c>
      <c r="C3139" t="s">
        <v>1017</v>
      </c>
      <c r="D3139" s="781">
        <v>2</v>
      </c>
      <c r="E3139">
        <v>741020</v>
      </c>
      <c r="F3139" t="s">
        <v>772</v>
      </c>
    </row>
    <row r="3140" spans="1:6" x14ac:dyDescent="0.25">
      <c r="A3140" t="s">
        <v>1203</v>
      </c>
      <c r="B3140" t="s">
        <v>772</v>
      </c>
      <c r="C3140" t="s">
        <v>1017</v>
      </c>
      <c r="D3140" s="781">
        <v>2</v>
      </c>
      <c r="E3140">
        <v>741020</v>
      </c>
      <c r="F3140" t="s">
        <v>772</v>
      </c>
    </row>
    <row r="3141" spans="1:6" x14ac:dyDescent="0.25">
      <c r="A3141" t="s">
        <v>1203</v>
      </c>
      <c r="B3141" t="s">
        <v>772</v>
      </c>
      <c r="C3141" t="s">
        <v>1017</v>
      </c>
      <c r="D3141" s="781">
        <v>2</v>
      </c>
      <c r="E3141">
        <v>741020</v>
      </c>
      <c r="F3141" t="s">
        <v>772</v>
      </c>
    </row>
    <row r="3142" spans="1:6" x14ac:dyDescent="0.25">
      <c r="A3142" t="s">
        <v>1203</v>
      </c>
      <c r="B3142" t="s">
        <v>772</v>
      </c>
      <c r="C3142" t="s">
        <v>1017</v>
      </c>
      <c r="D3142" s="781">
        <v>2</v>
      </c>
      <c r="E3142">
        <v>741020</v>
      </c>
      <c r="F3142" t="s">
        <v>772</v>
      </c>
    </row>
    <row r="3143" spans="1:6" x14ac:dyDescent="0.25">
      <c r="A3143" t="s">
        <v>1203</v>
      </c>
      <c r="B3143" t="s">
        <v>772</v>
      </c>
      <c r="C3143" t="s">
        <v>1017</v>
      </c>
      <c r="D3143" s="781">
        <v>3</v>
      </c>
      <c r="E3143">
        <v>741020</v>
      </c>
      <c r="F3143" t="s">
        <v>772</v>
      </c>
    </row>
    <row r="3144" spans="1:6" x14ac:dyDescent="0.25">
      <c r="A3144" t="s">
        <v>1203</v>
      </c>
      <c r="B3144" t="s">
        <v>772</v>
      </c>
      <c r="C3144" t="s">
        <v>1017</v>
      </c>
      <c r="D3144" s="781">
        <v>1</v>
      </c>
      <c r="E3144">
        <v>741020</v>
      </c>
      <c r="F3144" t="s">
        <v>772</v>
      </c>
    </row>
    <row r="3145" spans="1:6" x14ac:dyDescent="0.25">
      <c r="A3145" t="s">
        <v>1203</v>
      </c>
      <c r="B3145" t="s">
        <v>772</v>
      </c>
      <c r="C3145" t="s">
        <v>1017</v>
      </c>
      <c r="D3145" s="781">
        <v>2</v>
      </c>
      <c r="E3145">
        <v>741020</v>
      </c>
      <c r="F3145" t="s">
        <v>772</v>
      </c>
    </row>
    <row r="3146" spans="1:6" x14ac:dyDescent="0.25">
      <c r="A3146" t="s">
        <v>1203</v>
      </c>
      <c r="B3146" t="s">
        <v>772</v>
      </c>
      <c r="C3146" t="s">
        <v>1017</v>
      </c>
      <c r="D3146" s="781">
        <v>1</v>
      </c>
      <c r="E3146">
        <v>741020</v>
      </c>
      <c r="F3146" t="s">
        <v>772</v>
      </c>
    </row>
    <row r="3147" spans="1:6" x14ac:dyDescent="0.25">
      <c r="A3147" t="s">
        <v>1203</v>
      </c>
      <c r="B3147" t="s">
        <v>772</v>
      </c>
      <c r="C3147" t="s">
        <v>1017</v>
      </c>
      <c r="D3147" s="781">
        <v>1</v>
      </c>
      <c r="E3147">
        <v>741020</v>
      </c>
      <c r="F3147" t="s">
        <v>772</v>
      </c>
    </row>
    <row r="3148" spans="1:6" x14ac:dyDescent="0.25">
      <c r="A3148" t="s">
        <v>1203</v>
      </c>
      <c r="B3148" t="s">
        <v>772</v>
      </c>
      <c r="C3148" t="s">
        <v>1017</v>
      </c>
      <c r="D3148" s="781">
        <v>1</v>
      </c>
      <c r="E3148">
        <v>741020</v>
      </c>
      <c r="F3148" t="s">
        <v>772</v>
      </c>
    </row>
    <row r="3149" spans="1:6" x14ac:dyDescent="0.25">
      <c r="A3149" t="s">
        <v>1203</v>
      </c>
      <c r="B3149" t="s">
        <v>772</v>
      </c>
      <c r="C3149" t="s">
        <v>1017</v>
      </c>
      <c r="D3149" s="781">
        <v>2</v>
      </c>
      <c r="E3149">
        <v>741020</v>
      </c>
      <c r="F3149" t="s">
        <v>772</v>
      </c>
    </row>
    <row r="3150" spans="1:6" x14ac:dyDescent="0.25">
      <c r="A3150" t="s">
        <v>1203</v>
      </c>
      <c r="B3150" t="s">
        <v>772</v>
      </c>
      <c r="C3150" t="s">
        <v>1017</v>
      </c>
      <c r="D3150" s="781">
        <v>2</v>
      </c>
      <c r="E3150">
        <v>741020</v>
      </c>
      <c r="F3150" t="s">
        <v>772</v>
      </c>
    </row>
    <row r="3151" spans="1:6" x14ac:dyDescent="0.25">
      <c r="A3151" t="s">
        <v>1203</v>
      </c>
      <c r="B3151" t="s">
        <v>772</v>
      </c>
      <c r="C3151" t="s">
        <v>1017</v>
      </c>
      <c r="D3151" s="781">
        <v>3</v>
      </c>
      <c r="E3151">
        <v>741020</v>
      </c>
      <c r="F3151" t="s">
        <v>772</v>
      </c>
    </row>
    <row r="3152" spans="1:6" x14ac:dyDescent="0.25">
      <c r="A3152" t="s">
        <v>1203</v>
      </c>
      <c r="B3152" t="s">
        <v>772</v>
      </c>
      <c r="C3152" t="s">
        <v>1017</v>
      </c>
      <c r="D3152" s="781">
        <v>1</v>
      </c>
      <c r="E3152">
        <v>741020</v>
      </c>
      <c r="F3152" t="s">
        <v>772</v>
      </c>
    </row>
    <row r="3153" spans="1:6" x14ac:dyDescent="0.25">
      <c r="A3153" t="s">
        <v>1203</v>
      </c>
      <c r="B3153" t="s">
        <v>772</v>
      </c>
      <c r="C3153" t="s">
        <v>1017</v>
      </c>
      <c r="D3153" s="781">
        <v>1</v>
      </c>
      <c r="E3153">
        <v>741020</v>
      </c>
      <c r="F3153" t="s">
        <v>772</v>
      </c>
    </row>
    <row r="3154" spans="1:6" x14ac:dyDescent="0.25">
      <c r="A3154" t="s">
        <v>1203</v>
      </c>
      <c r="B3154" t="s">
        <v>772</v>
      </c>
      <c r="C3154" t="s">
        <v>1017</v>
      </c>
      <c r="D3154" s="781">
        <v>1</v>
      </c>
      <c r="E3154">
        <v>741020</v>
      </c>
      <c r="F3154" t="s">
        <v>772</v>
      </c>
    </row>
    <row r="3155" spans="1:6" x14ac:dyDescent="0.25">
      <c r="A3155" t="s">
        <v>1203</v>
      </c>
      <c r="B3155" t="s">
        <v>772</v>
      </c>
      <c r="C3155" t="s">
        <v>1017</v>
      </c>
      <c r="D3155" s="781">
        <v>1</v>
      </c>
      <c r="E3155">
        <v>741020</v>
      </c>
      <c r="F3155" t="s">
        <v>772</v>
      </c>
    </row>
    <row r="3156" spans="1:6" x14ac:dyDescent="0.25">
      <c r="A3156" t="s">
        <v>1203</v>
      </c>
      <c r="B3156" t="s">
        <v>772</v>
      </c>
      <c r="C3156" t="s">
        <v>1017</v>
      </c>
      <c r="D3156" s="781">
        <v>6</v>
      </c>
      <c r="E3156">
        <v>741020</v>
      </c>
      <c r="F3156" t="s">
        <v>772</v>
      </c>
    </row>
    <row r="3157" spans="1:6" x14ac:dyDescent="0.25">
      <c r="A3157" t="s">
        <v>1203</v>
      </c>
      <c r="B3157" t="s">
        <v>772</v>
      </c>
      <c r="C3157" t="s">
        <v>1017</v>
      </c>
      <c r="D3157" s="781">
        <v>1</v>
      </c>
      <c r="E3157">
        <v>741020</v>
      </c>
      <c r="F3157" t="s">
        <v>772</v>
      </c>
    </row>
    <row r="3158" spans="1:6" x14ac:dyDescent="0.25">
      <c r="A3158" t="s">
        <v>1203</v>
      </c>
      <c r="B3158" t="s">
        <v>772</v>
      </c>
      <c r="C3158" t="s">
        <v>1017</v>
      </c>
      <c r="D3158" s="781">
        <v>1</v>
      </c>
      <c r="E3158">
        <v>741020</v>
      </c>
      <c r="F3158" t="s">
        <v>772</v>
      </c>
    </row>
    <row r="3159" spans="1:6" x14ac:dyDescent="0.25">
      <c r="A3159" t="s">
        <v>1203</v>
      </c>
      <c r="B3159" t="s">
        <v>772</v>
      </c>
      <c r="C3159" t="s">
        <v>1017</v>
      </c>
      <c r="D3159" s="781">
        <v>3</v>
      </c>
      <c r="E3159">
        <v>741020</v>
      </c>
      <c r="F3159" t="s">
        <v>772</v>
      </c>
    </row>
    <row r="3160" spans="1:6" x14ac:dyDescent="0.25">
      <c r="A3160" t="s">
        <v>1203</v>
      </c>
      <c r="B3160" t="s">
        <v>772</v>
      </c>
      <c r="C3160" t="s">
        <v>1017</v>
      </c>
      <c r="D3160" s="781">
        <v>1</v>
      </c>
      <c r="E3160">
        <v>741020</v>
      </c>
      <c r="F3160" t="s">
        <v>772</v>
      </c>
    </row>
    <row r="3161" spans="1:6" x14ac:dyDescent="0.25">
      <c r="A3161" t="s">
        <v>1203</v>
      </c>
      <c r="B3161" t="s">
        <v>772</v>
      </c>
      <c r="C3161" t="s">
        <v>1017</v>
      </c>
      <c r="D3161" s="781">
        <v>1</v>
      </c>
      <c r="E3161">
        <v>741020</v>
      </c>
      <c r="F3161" t="s">
        <v>772</v>
      </c>
    </row>
    <row r="3162" spans="1:6" x14ac:dyDescent="0.25">
      <c r="A3162" t="s">
        <v>1203</v>
      </c>
      <c r="B3162" t="s">
        <v>772</v>
      </c>
      <c r="C3162" t="s">
        <v>1017</v>
      </c>
      <c r="D3162" s="781">
        <v>1</v>
      </c>
      <c r="E3162">
        <v>741020</v>
      </c>
      <c r="F3162" t="s">
        <v>772</v>
      </c>
    </row>
    <row r="3163" spans="1:6" x14ac:dyDescent="0.25">
      <c r="A3163" t="s">
        <v>1203</v>
      </c>
      <c r="B3163" t="s">
        <v>772</v>
      </c>
      <c r="C3163" t="s">
        <v>1017</v>
      </c>
      <c r="D3163" s="781">
        <v>1</v>
      </c>
      <c r="E3163">
        <v>741020</v>
      </c>
      <c r="F3163" t="s">
        <v>772</v>
      </c>
    </row>
    <row r="3164" spans="1:6" x14ac:dyDescent="0.25">
      <c r="A3164" t="s">
        <v>1203</v>
      </c>
      <c r="B3164" t="s">
        <v>772</v>
      </c>
      <c r="C3164" t="s">
        <v>1017</v>
      </c>
      <c r="D3164" s="781">
        <v>3</v>
      </c>
      <c r="E3164">
        <v>741020</v>
      </c>
      <c r="F3164" t="s">
        <v>772</v>
      </c>
    </row>
    <row r="3165" spans="1:6" x14ac:dyDescent="0.25">
      <c r="A3165" t="s">
        <v>1203</v>
      </c>
      <c r="B3165" t="s">
        <v>772</v>
      </c>
      <c r="C3165" t="s">
        <v>1017</v>
      </c>
      <c r="D3165" s="781">
        <v>2</v>
      </c>
      <c r="E3165">
        <v>741020</v>
      </c>
      <c r="F3165" t="s">
        <v>772</v>
      </c>
    </row>
    <row r="3166" spans="1:6" x14ac:dyDescent="0.25">
      <c r="A3166" t="s">
        <v>1203</v>
      </c>
      <c r="B3166" t="s">
        <v>772</v>
      </c>
      <c r="C3166" t="s">
        <v>1017</v>
      </c>
      <c r="D3166" s="781">
        <v>1</v>
      </c>
      <c r="E3166">
        <v>741020</v>
      </c>
      <c r="F3166" t="s">
        <v>772</v>
      </c>
    </row>
    <row r="3167" spans="1:6" x14ac:dyDescent="0.25">
      <c r="A3167" t="s">
        <v>1203</v>
      </c>
      <c r="B3167" t="s">
        <v>772</v>
      </c>
      <c r="C3167" t="s">
        <v>1017</v>
      </c>
      <c r="D3167" s="781">
        <v>2</v>
      </c>
      <c r="E3167">
        <v>741020</v>
      </c>
      <c r="F3167" t="s">
        <v>772</v>
      </c>
    </row>
    <row r="3168" spans="1:6" x14ac:dyDescent="0.25">
      <c r="A3168" t="s">
        <v>1203</v>
      </c>
      <c r="B3168" t="s">
        <v>772</v>
      </c>
      <c r="C3168" t="s">
        <v>1017</v>
      </c>
      <c r="D3168" s="781">
        <v>1</v>
      </c>
      <c r="E3168">
        <v>741020</v>
      </c>
      <c r="F3168" t="s">
        <v>772</v>
      </c>
    </row>
    <row r="3169" spans="1:6" x14ac:dyDescent="0.25">
      <c r="A3169" t="s">
        <v>1203</v>
      </c>
      <c r="B3169" t="s">
        <v>772</v>
      </c>
      <c r="C3169" t="s">
        <v>1017</v>
      </c>
      <c r="D3169" s="781">
        <v>1</v>
      </c>
      <c r="E3169">
        <v>741020</v>
      </c>
      <c r="F3169" t="s">
        <v>772</v>
      </c>
    </row>
    <row r="3170" spans="1:6" x14ac:dyDescent="0.25">
      <c r="A3170" t="s">
        <v>1203</v>
      </c>
      <c r="B3170" t="s">
        <v>772</v>
      </c>
      <c r="C3170" t="s">
        <v>1017</v>
      </c>
      <c r="D3170" s="781">
        <v>1</v>
      </c>
      <c r="E3170">
        <v>741020</v>
      </c>
      <c r="F3170" t="s">
        <v>772</v>
      </c>
    </row>
    <row r="3171" spans="1:6" x14ac:dyDescent="0.25">
      <c r="A3171" t="s">
        <v>1203</v>
      </c>
      <c r="B3171" t="s">
        <v>772</v>
      </c>
      <c r="C3171" t="s">
        <v>1017</v>
      </c>
      <c r="D3171" s="781">
        <v>1</v>
      </c>
      <c r="E3171">
        <v>741020</v>
      </c>
      <c r="F3171" t="s">
        <v>772</v>
      </c>
    </row>
    <row r="3172" spans="1:6" x14ac:dyDescent="0.25">
      <c r="A3172" t="s">
        <v>1203</v>
      </c>
      <c r="B3172" t="s">
        <v>772</v>
      </c>
      <c r="C3172" t="s">
        <v>1017</v>
      </c>
      <c r="D3172" s="781">
        <v>1</v>
      </c>
      <c r="E3172">
        <v>741020</v>
      </c>
      <c r="F3172" t="s">
        <v>772</v>
      </c>
    </row>
    <row r="3173" spans="1:6" x14ac:dyDescent="0.25">
      <c r="A3173" t="s">
        <v>1203</v>
      </c>
      <c r="B3173" t="s">
        <v>772</v>
      </c>
      <c r="C3173" t="s">
        <v>1017</v>
      </c>
      <c r="D3173" s="781">
        <v>2</v>
      </c>
      <c r="E3173">
        <v>741020</v>
      </c>
      <c r="F3173" t="s">
        <v>772</v>
      </c>
    </row>
    <row r="3174" spans="1:6" x14ac:dyDescent="0.25">
      <c r="A3174" t="s">
        <v>1203</v>
      </c>
      <c r="B3174" t="s">
        <v>772</v>
      </c>
      <c r="C3174" t="s">
        <v>1017</v>
      </c>
      <c r="D3174" s="781">
        <v>1</v>
      </c>
      <c r="E3174">
        <v>741020</v>
      </c>
      <c r="F3174" t="s">
        <v>772</v>
      </c>
    </row>
    <row r="3175" spans="1:6" x14ac:dyDescent="0.25">
      <c r="A3175" t="s">
        <v>1203</v>
      </c>
      <c r="B3175" t="s">
        <v>772</v>
      </c>
      <c r="C3175" t="s">
        <v>1017</v>
      </c>
      <c r="D3175" s="781">
        <v>2</v>
      </c>
      <c r="E3175">
        <v>741020</v>
      </c>
      <c r="F3175" t="s">
        <v>772</v>
      </c>
    </row>
    <row r="3176" spans="1:6" x14ac:dyDescent="0.25">
      <c r="A3176" t="s">
        <v>1203</v>
      </c>
      <c r="B3176" t="s">
        <v>772</v>
      </c>
      <c r="C3176" t="s">
        <v>1017</v>
      </c>
      <c r="D3176" s="781">
        <v>2</v>
      </c>
      <c r="E3176">
        <v>741020</v>
      </c>
      <c r="F3176" t="s">
        <v>772</v>
      </c>
    </row>
    <row r="3177" spans="1:6" x14ac:dyDescent="0.25">
      <c r="A3177" t="s">
        <v>1203</v>
      </c>
      <c r="B3177" t="s">
        <v>772</v>
      </c>
      <c r="C3177" t="s">
        <v>1017</v>
      </c>
      <c r="D3177" s="781">
        <v>4</v>
      </c>
      <c r="E3177">
        <v>741020</v>
      </c>
      <c r="F3177" t="s">
        <v>772</v>
      </c>
    </row>
    <row r="3178" spans="1:6" x14ac:dyDescent="0.25">
      <c r="A3178" t="s">
        <v>1203</v>
      </c>
      <c r="B3178" t="s">
        <v>772</v>
      </c>
      <c r="C3178" t="s">
        <v>1017</v>
      </c>
      <c r="D3178" s="781">
        <v>1</v>
      </c>
      <c r="E3178">
        <v>741020</v>
      </c>
      <c r="F3178" t="s">
        <v>772</v>
      </c>
    </row>
    <row r="3179" spans="1:6" x14ac:dyDescent="0.25">
      <c r="A3179" t="s">
        <v>1203</v>
      </c>
      <c r="B3179" t="s">
        <v>772</v>
      </c>
      <c r="C3179" t="s">
        <v>1017</v>
      </c>
      <c r="D3179" s="781">
        <v>1</v>
      </c>
      <c r="E3179">
        <v>741020</v>
      </c>
      <c r="F3179" t="s">
        <v>772</v>
      </c>
    </row>
    <row r="3180" spans="1:6" x14ac:dyDescent="0.25">
      <c r="A3180" t="s">
        <v>1203</v>
      </c>
      <c r="B3180" t="s">
        <v>772</v>
      </c>
      <c r="C3180" t="s">
        <v>1017</v>
      </c>
      <c r="D3180" s="781">
        <v>1</v>
      </c>
      <c r="E3180">
        <v>741020</v>
      </c>
      <c r="F3180" t="s">
        <v>772</v>
      </c>
    </row>
    <row r="3181" spans="1:6" x14ac:dyDescent="0.25">
      <c r="A3181" t="s">
        <v>1203</v>
      </c>
      <c r="B3181" t="s">
        <v>772</v>
      </c>
      <c r="C3181" t="s">
        <v>1017</v>
      </c>
      <c r="D3181" s="781">
        <v>1</v>
      </c>
      <c r="E3181">
        <v>741020</v>
      </c>
      <c r="F3181" t="s">
        <v>772</v>
      </c>
    </row>
    <row r="3182" spans="1:6" x14ac:dyDescent="0.25">
      <c r="A3182" t="s">
        <v>1203</v>
      </c>
      <c r="B3182" t="s">
        <v>772</v>
      </c>
      <c r="C3182" t="s">
        <v>1017</v>
      </c>
      <c r="D3182" s="781">
        <v>2</v>
      </c>
      <c r="E3182">
        <v>741020</v>
      </c>
      <c r="F3182" t="s">
        <v>772</v>
      </c>
    </row>
    <row r="3183" spans="1:6" x14ac:dyDescent="0.25">
      <c r="A3183" t="s">
        <v>1203</v>
      </c>
      <c r="B3183" t="s">
        <v>772</v>
      </c>
      <c r="C3183" t="s">
        <v>1017</v>
      </c>
      <c r="D3183" s="781">
        <v>2</v>
      </c>
      <c r="E3183">
        <v>741020</v>
      </c>
      <c r="F3183" t="s">
        <v>772</v>
      </c>
    </row>
    <row r="3184" spans="1:6" x14ac:dyDescent="0.25">
      <c r="A3184" t="s">
        <v>1203</v>
      </c>
      <c r="B3184" t="s">
        <v>772</v>
      </c>
      <c r="C3184" t="s">
        <v>1017</v>
      </c>
      <c r="D3184" s="781">
        <v>4</v>
      </c>
      <c r="E3184">
        <v>741020</v>
      </c>
      <c r="F3184" t="s">
        <v>772</v>
      </c>
    </row>
    <row r="3185" spans="1:6" x14ac:dyDescent="0.25">
      <c r="A3185" t="s">
        <v>1203</v>
      </c>
      <c r="B3185" t="s">
        <v>772</v>
      </c>
      <c r="C3185" t="s">
        <v>1017</v>
      </c>
      <c r="D3185" s="781">
        <v>2</v>
      </c>
      <c r="E3185">
        <v>741020</v>
      </c>
      <c r="F3185" t="s">
        <v>772</v>
      </c>
    </row>
    <row r="3186" spans="1:6" x14ac:dyDescent="0.25">
      <c r="A3186" t="s">
        <v>1203</v>
      </c>
      <c r="B3186" t="s">
        <v>772</v>
      </c>
      <c r="C3186" t="s">
        <v>1017</v>
      </c>
      <c r="D3186" s="781">
        <v>1</v>
      </c>
      <c r="E3186">
        <v>741020</v>
      </c>
      <c r="F3186" t="s">
        <v>772</v>
      </c>
    </row>
    <row r="3187" spans="1:6" x14ac:dyDescent="0.25">
      <c r="A3187" t="s">
        <v>1203</v>
      </c>
      <c r="B3187" t="s">
        <v>772</v>
      </c>
      <c r="C3187" t="s">
        <v>1017</v>
      </c>
      <c r="D3187" s="781">
        <v>1</v>
      </c>
      <c r="E3187">
        <v>741020</v>
      </c>
      <c r="F3187" t="s">
        <v>772</v>
      </c>
    </row>
    <row r="3188" spans="1:6" x14ac:dyDescent="0.25">
      <c r="A3188" t="s">
        <v>1203</v>
      </c>
      <c r="B3188" t="s">
        <v>772</v>
      </c>
      <c r="C3188" t="s">
        <v>1017</v>
      </c>
      <c r="D3188" s="781">
        <v>2</v>
      </c>
      <c r="E3188">
        <v>741020</v>
      </c>
      <c r="F3188" t="s">
        <v>772</v>
      </c>
    </row>
    <row r="3189" spans="1:6" x14ac:dyDescent="0.25">
      <c r="A3189" t="s">
        <v>1203</v>
      </c>
      <c r="B3189" t="s">
        <v>772</v>
      </c>
      <c r="C3189" t="s">
        <v>1017</v>
      </c>
      <c r="D3189" s="781">
        <v>1</v>
      </c>
      <c r="E3189">
        <v>741020</v>
      </c>
      <c r="F3189" t="s">
        <v>772</v>
      </c>
    </row>
    <row r="3190" spans="1:6" x14ac:dyDescent="0.25">
      <c r="A3190" t="s">
        <v>1203</v>
      </c>
      <c r="B3190" t="s">
        <v>772</v>
      </c>
      <c r="C3190" t="s">
        <v>1017</v>
      </c>
      <c r="D3190" s="781">
        <v>1</v>
      </c>
      <c r="E3190">
        <v>741020</v>
      </c>
      <c r="F3190" t="s">
        <v>772</v>
      </c>
    </row>
    <row r="3191" spans="1:6" x14ac:dyDescent="0.25">
      <c r="A3191" t="s">
        <v>1203</v>
      </c>
      <c r="B3191" t="s">
        <v>772</v>
      </c>
      <c r="C3191" t="s">
        <v>1017</v>
      </c>
      <c r="D3191" s="781">
        <v>2</v>
      </c>
      <c r="E3191">
        <v>741020</v>
      </c>
      <c r="F3191" t="s">
        <v>772</v>
      </c>
    </row>
    <row r="3192" spans="1:6" x14ac:dyDescent="0.25">
      <c r="A3192" t="s">
        <v>1203</v>
      </c>
      <c r="B3192" t="s">
        <v>772</v>
      </c>
      <c r="C3192" t="s">
        <v>1017</v>
      </c>
      <c r="D3192" s="781">
        <v>3</v>
      </c>
      <c r="E3192">
        <v>741020</v>
      </c>
      <c r="F3192" t="s">
        <v>772</v>
      </c>
    </row>
    <row r="3193" spans="1:6" x14ac:dyDescent="0.25">
      <c r="A3193" t="s">
        <v>1203</v>
      </c>
      <c r="B3193" t="s">
        <v>772</v>
      </c>
      <c r="C3193" t="s">
        <v>1017</v>
      </c>
      <c r="D3193" s="781">
        <v>3</v>
      </c>
      <c r="E3193">
        <v>741020</v>
      </c>
      <c r="F3193" t="s">
        <v>772</v>
      </c>
    </row>
    <row r="3194" spans="1:6" x14ac:dyDescent="0.25">
      <c r="A3194" t="s">
        <v>1203</v>
      </c>
      <c r="B3194" t="s">
        <v>772</v>
      </c>
      <c r="C3194" t="s">
        <v>1017</v>
      </c>
      <c r="D3194" s="781">
        <v>1</v>
      </c>
      <c r="E3194">
        <v>741020</v>
      </c>
      <c r="F3194" t="s">
        <v>772</v>
      </c>
    </row>
    <row r="3195" spans="1:6" x14ac:dyDescent="0.25">
      <c r="A3195" t="s">
        <v>1203</v>
      </c>
      <c r="B3195" t="s">
        <v>772</v>
      </c>
      <c r="C3195" t="s">
        <v>1017</v>
      </c>
      <c r="D3195" s="781">
        <v>1</v>
      </c>
      <c r="E3195">
        <v>741020</v>
      </c>
      <c r="F3195" t="s">
        <v>772</v>
      </c>
    </row>
    <row r="3196" spans="1:6" x14ac:dyDescent="0.25">
      <c r="A3196" t="s">
        <v>1203</v>
      </c>
      <c r="B3196" t="s">
        <v>772</v>
      </c>
      <c r="C3196" t="s">
        <v>1017</v>
      </c>
      <c r="D3196" s="781">
        <v>3</v>
      </c>
      <c r="E3196">
        <v>741020</v>
      </c>
      <c r="F3196" t="s">
        <v>772</v>
      </c>
    </row>
    <row r="3197" spans="1:6" x14ac:dyDescent="0.25">
      <c r="A3197" t="s">
        <v>1203</v>
      </c>
      <c r="B3197" t="s">
        <v>772</v>
      </c>
      <c r="C3197" t="s">
        <v>1017</v>
      </c>
      <c r="D3197" s="781">
        <v>2</v>
      </c>
      <c r="E3197">
        <v>741020</v>
      </c>
      <c r="F3197" t="s">
        <v>772</v>
      </c>
    </row>
    <row r="3198" spans="1:6" x14ac:dyDescent="0.25">
      <c r="A3198" t="s">
        <v>1203</v>
      </c>
      <c r="B3198" t="s">
        <v>772</v>
      </c>
      <c r="C3198" t="s">
        <v>1017</v>
      </c>
      <c r="D3198" s="781">
        <v>1</v>
      </c>
      <c r="E3198">
        <v>741020</v>
      </c>
      <c r="F3198" t="s">
        <v>772</v>
      </c>
    </row>
    <row r="3199" spans="1:6" x14ac:dyDescent="0.25">
      <c r="A3199" t="s">
        <v>1203</v>
      </c>
      <c r="B3199" t="s">
        <v>772</v>
      </c>
      <c r="C3199" t="s">
        <v>1017</v>
      </c>
      <c r="D3199" s="781">
        <v>1</v>
      </c>
      <c r="E3199">
        <v>741020</v>
      </c>
      <c r="F3199" t="s">
        <v>772</v>
      </c>
    </row>
    <row r="3200" spans="1:6" x14ac:dyDescent="0.25">
      <c r="A3200" t="s">
        <v>1203</v>
      </c>
      <c r="B3200" t="s">
        <v>772</v>
      </c>
      <c r="C3200" t="s">
        <v>1017</v>
      </c>
      <c r="D3200" s="781">
        <v>-1</v>
      </c>
      <c r="E3200">
        <v>741020</v>
      </c>
      <c r="F3200" t="s">
        <v>772</v>
      </c>
    </row>
    <row r="3201" spans="1:6" x14ac:dyDescent="0.25">
      <c r="A3201" t="s">
        <v>1203</v>
      </c>
      <c r="B3201" t="s">
        <v>772</v>
      </c>
      <c r="C3201" t="s">
        <v>1017</v>
      </c>
      <c r="D3201" s="781">
        <v>1</v>
      </c>
      <c r="E3201">
        <v>741020</v>
      </c>
      <c r="F3201" t="s">
        <v>772</v>
      </c>
    </row>
    <row r="3202" spans="1:6" x14ac:dyDescent="0.25">
      <c r="A3202" t="s">
        <v>1203</v>
      </c>
      <c r="B3202" t="s">
        <v>772</v>
      </c>
      <c r="C3202" t="s">
        <v>1017</v>
      </c>
      <c r="D3202" s="781">
        <v>1</v>
      </c>
      <c r="E3202">
        <v>741020</v>
      </c>
      <c r="F3202" t="s">
        <v>772</v>
      </c>
    </row>
    <row r="3203" spans="1:6" x14ac:dyDescent="0.25">
      <c r="A3203" t="s">
        <v>1203</v>
      </c>
      <c r="B3203" t="s">
        <v>772</v>
      </c>
      <c r="C3203" t="s">
        <v>1017</v>
      </c>
      <c r="D3203" s="781">
        <v>1</v>
      </c>
      <c r="E3203">
        <v>741020</v>
      </c>
      <c r="F3203" t="s">
        <v>772</v>
      </c>
    </row>
    <row r="3204" spans="1:6" x14ac:dyDescent="0.25">
      <c r="A3204" t="s">
        <v>1203</v>
      </c>
      <c r="B3204" t="s">
        <v>772</v>
      </c>
      <c r="C3204" t="s">
        <v>1017</v>
      </c>
      <c r="D3204" s="781">
        <v>1</v>
      </c>
      <c r="E3204">
        <v>741020</v>
      </c>
      <c r="F3204" t="s">
        <v>772</v>
      </c>
    </row>
    <row r="3205" spans="1:6" x14ac:dyDescent="0.25">
      <c r="A3205" t="s">
        <v>1203</v>
      </c>
      <c r="B3205" t="s">
        <v>772</v>
      </c>
      <c r="C3205" t="s">
        <v>1017</v>
      </c>
      <c r="D3205" s="781">
        <v>2</v>
      </c>
      <c r="E3205">
        <v>741020</v>
      </c>
      <c r="F3205" t="s">
        <v>772</v>
      </c>
    </row>
    <row r="3206" spans="1:6" x14ac:dyDescent="0.25">
      <c r="A3206" t="s">
        <v>1203</v>
      </c>
      <c r="B3206" t="s">
        <v>772</v>
      </c>
      <c r="C3206" t="s">
        <v>1017</v>
      </c>
      <c r="D3206" s="781">
        <v>1</v>
      </c>
      <c r="E3206">
        <v>741020</v>
      </c>
      <c r="F3206" t="s">
        <v>772</v>
      </c>
    </row>
    <row r="3207" spans="1:6" x14ac:dyDescent="0.25">
      <c r="A3207" t="s">
        <v>1203</v>
      </c>
      <c r="B3207" t="s">
        <v>772</v>
      </c>
      <c r="C3207" t="s">
        <v>1017</v>
      </c>
      <c r="D3207" s="781">
        <v>1</v>
      </c>
      <c r="E3207">
        <v>741020</v>
      </c>
      <c r="F3207" t="s">
        <v>772</v>
      </c>
    </row>
    <row r="3208" spans="1:6" x14ac:dyDescent="0.25">
      <c r="A3208" t="s">
        <v>1203</v>
      </c>
      <c r="B3208" t="s">
        <v>772</v>
      </c>
      <c r="C3208" t="s">
        <v>1017</v>
      </c>
      <c r="D3208" s="781">
        <v>2</v>
      </c>
      <c r="E3208">
        <v>741020</v>
      </c>
      <c r="F3208" t="s">
        <v>772</v>
      </c>
    </row>
    <row r="3209" spans="1:6" x14ac:dyDescent="0.25">
      <c r="A3209" t="s">
        <v>1203</v>
      </c>
      <c r="B3209" t="s">
        <v>772</v>
      </c>
      <c r="C3209" t="s">
        <v>1017</v>
      </c>
      <c r="D3209" s="781">
        <v>4</v>
      </c>
      <c r="E3209">
        <v>741020</v>
      </c>
      <c r="F3209" t="s">
        <v>772</v>
      </c>
    </row>
    <row r="3210" spans="1:6" x14ac:dyDescent="0.25">
      <c r="A3210" t="s">
        <v>1203</v>
      </c>
      <c r="B3210" t="s">
        <v>772</v>
      </c>
      <c r="C3210" t="s">
        <v>1017</v>
      </c>
      <c r="D3210" s="781">
        <v>2</v>
      </c>
      <c r="E3210">
        <v>741020</v>
      </c>
      <c r="F3210" t="s">
        <v>772</v>
      </c>
    </row>
    <row r="3211" spans="1:6" x14ac:dyDescent="0.25">
      <c r="A3211" t="s">
        <v>1203</v>
      </c>
      <c r="B3211" t="s">
        <v>772</v>
      </c>
      <c r="C3211" t="s">
        <v>1017</v>
      </c>
      <c r="D3211" s="781">
        <v>1</v>
      </c>
      <c r="E3211">
        <v>741020</v>
      </c>
      <c r="F3211" t="s">
        <v>772</v>
      </c>
    </row>
    <row r="3212" spans="1:6" x14ac:dyDescent="0.25">
      <c r="A3212" t="s">
        <v>1203</v>
      </c>
      <c r="B3212" t="s">
        <v>772</v>
      </c>
      <c r="C3212" t="s">
        <v>1017</v>
      </c>
      <c r="D3212" s="781">
        <v>2</v>
      </c>
      <c r="E3212">
        <v>741020</v>
      </c>
      <c r="F3212" t="s">
        <v>772</v>
      </c>
    </row>
    <row r="3213" spans="1:6" x14ac:dyDescent="0.25">
      <c r="A3213" t="s">
        <v>1203</v>
      </c>
      <c r="B3213" t="s">
        <v>772</v>
      </c>
      <c r="C3213" t="s">
        <v>1017</v>
      </c>
      <c r="D3213" s="781">
        <v>2</v>
      </c>
      <c r="E3213">
        <v>741020</v>
      </c>
      <c r="F3213" t="s">
        <v>772</v>
      </c>
    </row>
    <row r="3214" spans="1:6" x14ac:dyDescent="0.25">
      <c r="A3214" t="s">
        <v>1203</v>
      </c>
      <c r="B3214" t="s">
        <v>772</v>
      </c>
      <c r="C3214" t="s">
        <v>1017</v>
      </c>
      <c r="D3214" s="781">
        <v>2</v>
      </c>
      <c r="E3214">
        <v>741020</v>
      </c>
      <c r="F3214" t="s">
        <v>772</v>
      </c>
    </row>
    <row r="3215" spans="1:6" x14ac:dyDescent="0.25">
      <c r="A3215" t="s">
        <v>1203</v>
      </c>
      <c r="B3215" t="s">
        <v>772</v>
      </c>
      <c r="C3215" t="s">
        <v>1017</v>
      </c>
      <c r="D3215" s="781">
        <v>1</v>
      </c>
      <c r="E3215">
        <v>741020</v>
      </c>
      <c r="F3215" t="s">
        <v>772</v>
      </c>
    </row>
    <row r="3216" spans="1:6" x14ac:dyDescent="0.25">
      <c r="A3216" t="s">
        <v>1203</v>
      </c>
      <c r="B3216" t="s">
        <v>772</v>
      </c>
      <c r="C3216" t="s">
        <v>1017</v>
      </c>
      <c r="D3216" s="781">
        <v>1</v>
      </c>
      <c r="E3216">
        <v>741020</v>
      </c>
      <c r="F3216" t="s">
        <v>772</v>
      </c>
    </row>
    <row r="3217" spans="1:6" x14ac:dyDescent="0.25">
      <c r="A3217" t="s">
        <v>1203</v>
      </c>
      <c r="B3217" t="s">
        <v>772</v>
      </c>
      <c r="C3217" t="s">
        <v>1017</v>
      </c>
      <c r="D3217" s="781">
        <v>2</v>
      </c>
      <c r="E3217">
        <v>741020</v>
      </c>
      <c r="F3217" t="s">
        <v>772</v>
      </c>
    </row>
    <row r="3218" spans="1:6" x14ac:dyDescent="0.25">
      <c r="A3218" t="s">
        <v>1203</v>
      </c>
      <c r="B3218" t="s">
        <v>772</v>
      </c>
      <c r="C3218" t="s">
        <v>1017</v>
      </c>
      <c r="D3218" s="781">
        <v>2</v>
      </c>
      <c r="E3218">
        <v>741020</v>
      </c>
      <c r="F3218" t="s">
        <v>772</v>
      </c>
    </row>
    <row r="3219" spans="1:6" x14ac:dyDescent="0.25">
      <c r="A3219" t="s">
        <v>1203</v>
      </c>
      <c r="B3219" t="s">
        <v>772</v>
      </c>
      <c r="C3219" t="s">
        <v>1017</v>
      </c>
      <c r="D3219" s="781">
        <v>2</v>
      </c>
      <c r="E3219">
        <v>741020</v>
      </c>
      <c r="F3219" t="s">
        <v>772</v>
      </c>
    </row>
    <row r="3220" spans="1:6" x14ac:dyDescent="0.25">
      <c r="A3220" t="s">
        <v>1203</v>
      </c>
      <c r="B3220" t="s">
        <v>772</v>
      </c>
      <c r="C3220" t="s">
        <v>1017</v>
      </c>
      <c r="D3220" s="781">
        <v>1</v>
      </c>
      <c r="E3220">
        <v>741020</v>
      </c>
      <c r="F3220" t="s">
        <v>772</v>
      </c>
    </row>
    <row r="3221" spans="1:6" x14ac:dyDescent="0.25">
      <c r="A3221" t="s">
        <v>1203</v>
      </c>
      <c r="B3221" t="s">
        <v>772</v>
      </c>
      <c r="C3221" t="s">
        <v>1017</v>
      </c>
      <c r="D3221" s="781">
        <v>1</v>
      </c>
      <c r="E3221">
        <v>741020</v>
      </c>
      <c r="F3221" t="s">
        <v>772</v>
      </c>
    </row>
    <row r="3222" spans="1:6" x14ac:dyDescent="0.25">
      <c r="A3222" t="s">
        <v>1203</v>
      </c>
      <c r="B3222" t="s">
        <v>772</v>
      </c>
      <c r="C3222" t="s">
        <v>1017</v>
      </c>
      <c r="D3222" s="781">
        <v>1</v>
      </c>
      <c r="E3222">
        <v>741020</v>
      </c>
      <c r="F3222" t="s">
        <v>772</v>
      </c>
    </row>
    <row r="3223" spans="1:6" x14ac:dyDescent="0.25">
      <c r="A3223" t="s">
        <v>1203</v>
      </c>
      <c r="B3223" t="s">
        <v>772</v>
      </c>
      <c r="C3223" t="s">
        <v>1017</v>
      </c>
      <c r="D3223" s="781">
        <v>2</v>
      </c>
      <c r="E3223">
        <v>741020</v>
      </c>
      <c r="F3223" t="s">
        <v>772</v>
      </c>
    </row>
    <row r="3224" spans="1:6" x14ac:dyDescent="0.25">
      <c r="A3224" t="s">
        <v>1203</v>
      </c>
      <c r="B3224" t="s">
        <v>772</v>
      </c>
      <c r="C3224" t="s">
        <v>1017</v>
      </c>
      <c r="D3224" s="781">
        <v>2</v>
      </c>
      <c r="E3224">
        <v>741020</v>
      </c>
      <c r="F3224" t="s">
        <v>772</v>
      </c>
    </row>
    <row r="3225" spans="1:6" x14ac:dyDescent="0.25">
      <c r="A3225" t="s">
        <v>1203</v>
      </c>
      <c r="B3225" t="s">
        <v>772</v>
      </c>
      <c r="C3225" t="s">
        <v>1017</v>
      </c>
      <c r="D3225" s="781">
        <v>1</v>
      </c>
      <c r="E3225">
        <v>741020</v>
      </c>
      <c r="F3225" t="s">
        <v>772</v>
      </c>
    </row>
    <row r="3226" spans="1:6" x14ac:dyDescent="0.25">
      <c r="A3226" t="s">
        <v>1203</v>
      </c>
      <c r="B3226" t="s">
        <v>772</v>
      </c>
      <c r="C3226" t="s">
        <v>1017</v>
      </c>
      <c r="D3226" s="781">
        <v>2</v>
      </c>
      <c r="E3226">
        <v>741020</v>
      </c>
      <c r="F3226" t="s">
        <v>772</v>
      </c>
    </row>
    <row r="3227" spans="1:6" x14ac:dyDescent="0.25">
      <c r="A3227" t="s">
        <v>1203</v>
      </c>
      <c r="B3227" t="s">
        <v>772</v>
      </c>
      <c r="C3227" t="s">
        <v>1017</v>
      </c>
      <c r="D3227" s="781">
        <v>1</v>
      </c>
      <c r="E3227">
        <v>741020</v>
      </c>
      <c r="F3227" t="s">
        <v>772</v>
      </c>
    </row>
    <row r="3228" spans="1:6" x14ac:dyDescent="0.25">
      <c r="A3228" t="s">
        <v>1203</v>
      </c>
      <c r="B3228" t="s">
        <v>772</v>
      </c>
      <c r="C3228" t="s">
        <v>1017</v>
      </c>
      <c r="D3228" s="781">
        <v>1</v>
      </c>
      <c r="E3228">
        <v>741020</v>
      </c>
      <c r="F3228" t="s">
        <v>772</v>
      </c>
    </row>
    <row r="3229" spans="1:6" x14ac:dyDescent="0.25">
      <c r="A3229" t="s">
        <v>1203</v>
      </c>
      <c r="B3229" t="s">
        <v>772</v>
      </c>
      <c r="C3229" t="s">
        <v>1017</v>
      </c>
      <c r="D3229" s="781">
        <v>2</v>
      </c>
      <c r="E3229">
        <v>741020</v>
      </c>
      <c r="F3229" t="s">
        <v>772</v>
      </c>
    </row>
    <row r="3230" spans="1:6" x14ac:dyDescent="0.25">
      <c r="A3230" t="s">
        <v>1203</v>
      </c>
      <c r="B3230" t="s">
        <v>772</v>
      </c>
      <c r="C3230" t="s">
        <v>1017</v>
      </c>
      <c r="D3230" s="781">
        <v>1</v>
      </c>
      <c r="E3230">
        <v>741020</v>
      </c>
      <c r="F3230" t="s">
        <v>772</v>
      </c>
    </row>
    <row r="3231" spans="1:6" x14ac:dyDescent="0.25">
      <c r="A3231" t="s">
        <v>1203</v>
      </c>
      <c r="B3231" t="s">
        <v>772</v>
      </c>
      <c r="C3231" t="s">
        <v>1017</v>
      </c>
      <c r="D3231" s="781">
        <v>2</v>
      </c>
      <c r="E3231">
        <v>741020</v>
      </c>
      <c r="F3231" t="s">
        <v>772</v>
      </c>
    </row>
    <row r="3232" spans="1:6" x14ac:dyDescent="0.25">
      <c r="A3232" t="s">
        <v>1203</v>
      </c>
      <c r="B3232" t="s">
        <v>772</v>
      </c>
      <c r="C3232" t="s">
        <v>1017</v>
      </c>
      <c r="D3232" s="781">
        <v>2</v>
      </c>
      <c r="E3232">
        <v>741020</v>
      </c>
      <c r="F3232" t="s">
        <v>772</v>
      </c>
    </row>
    <row r="3233" spans="1:6" x14ac:dyDescent="0.25">
      <c r="A3233" t="s">
        <v>1203</v>
      </c>
      <c r="B3233" t="s">
        <v>772</v>
      </c>
      <c r="C3233" t="s">
        <v>1017</v>
      </c>
      <c r="D3233" s="781">
        <v>1</v>
      </c>
      <c r="E3233">
        <v>741020</v>
      </c>
      <c r="F3233" t="s">
        <v>772</v>
      </c>
    </row>
    <row r="3234" spans="1:6" x14ac:dyDescent="0.25">
      <c r="A3234" t="s">
        <v>1203</v>
      </c>
      <c r="B3234" t="s">
        <v>772</v>
      </c>
      <c r="C3234" t="s">
        <v>1017</v>
      </c>
      <c r="D3234" s="781">
        <v>2</v>
      </c>
      <c r="E3234">
        <v>741020</v>
      </c>
      <c r="F3234" t="s">
        <v>772</v>
      </c>
    </row>
    <row r="3235" spans="1:6" x14ac:dyDescent="0.25">
      <c r="A3235" t="s">
        <v>1203</v>
      </c>
      <c r="B3235" t="s">
        <v>772</v>
      </c>
      <c r="C3235" t="s">
        <v>1017</v>
      </c>
      <c r="D3235" s="781">
        <v>1</v>
      </c>
      <c r="E3235">
        <v>741020</v>
      </c>
      <c r="F3235" t="s">
        <v>772</v>
      </c>
    </row>
    <row r="3236" spans="1:6" x14ac:dyDescent="0.25">
      <c r="A3236" t="s">
        <v>1203</v>
      </c>
      <c r="B3236" t="s">
        <v>772</v>
      </c>
      <c r="C3236" t="s">
        <v>1017</v>
      </c>
      <c r="D3236" s="781">
        <v>2</v>
      </c>
      <c r="E3236">
        <v>741020</v>
      </c>
      <c r="F3236" t="s">
        <v>772</v>
      </c>
    </row>
    <row r="3237" spans="1:6" x14ac:dyDescent="0.25">
      <c r="A3237" t="s">
        <v>1203</v>
      </c>
      <c r="B3237" t="s">
        <v>772</v>
      </c>
      <c r="C3237" t="s">
        <v>1017</v>
      </c>
      <c r="D3237" s="781">
        <v>5</v>
      </c>
      <c r="E3237">
        <v>741020</v>
      </c>
      <c r="F3237" t="s">
        <v>772</v>
      </c>
    </row>
    <row r="3238" spans="1:6" x14ac:dyDescent="0.25">
      <c r="A3238" t="s">
        <v>1203</v>
      </c>
      <c r="B3238" t="s">
        <v>772</v>
      </c>
      <c r="C3238" t="s">
        <v>1017</v>
      </c>
      <c r="D3238" s="781">
        <v>2</v>
      </c>
      <c r="E3238">
        <v>741020</v>
      </c>
      <c r="F3238" t="s">
        <v>772</v>
      </c>
    </row>
    <row r="3239" spans="1:6" x14ac:dyDescent="0.25">
      <c r="A3239" t="s">
        <v>1203</v>
      </c>
      <c r="B3239" t="s">
        <v>772</v>
      </c>
      <c r="C3239" t="s">
        <v>1017</v>
      </c>
      <c r="D3239" s="781">
        <v>2</v>
      </c>
      <c r="E3239">
        <v>741020</v>
      </c>
      <c r="F3239" t="s">
        <v>772</v>
      </c>
    </row>
    <row r="3240" spans="1:6" x14ac:dyDescent="0.25">
      <c r="A3240" t="s">
        <v>1203</v>
      </c>
      <c r="B3240" t="s">
        <v>772</v>
      </c>
      <c r="C3240" t="s">
        <v>1017</v>
      </c>
      <c r="D3240" s="781">
        <v>3</v>
      </c>
      <c r="E3240">
        <v>741020</v>
      </c>
      <c r="F3240" t="s">
        <v>772</v>
      </c>
    </row>
    <row r="3241" spans="1:6" x14ac:dyDescent="0.25">
      <c r="A3241" t="s">
        <v>1203</v>
      </c>
      <c r="B3241" t="s">
        <v>772</v>
      </c>
      <c r="C3241" t="s">
        <v>1017</v>
      </c>
      <c r="D3241" s="781">
        <v>2</v>
      </c>
      <c r="E3241">
        <v>741020</v>
      </c>
      <c r="F3241" t="s">
        <v>772</v>
      </c>
    </row>
    <row r="3242" spans="1:6" x14ac:dyDescent="0.25">
      <c r="A3242" t="s">
        <v>1203</v>
      </c>
      <c r="B3242" t="s">
        <v>772</v>
      </c>
      <c r="C3242" t="s">
        <v>1017</v>
      </c>
      <c r="D3242" s="781">
        <v>2</v>
      </c>
      <c r="E3242">
        <v>741020</v>
      </c>
      <c r="F3242" t="s">
        <v>772</v>
      </c>
    </row>
    <row r="3243" spans="1:6" x14ac:dyDescent="0.25">
      <c r="A3243" t="s">
        <v>1203</v>
      </c>
      <c r="B3243" t="s">
        <v>772</v>
      </c>
      <c r="C3243" t="s">
        <v>1017</v>
      </c>
      <c r="D3243" s="781">
        <v>2</v>
      </c>
      <c r="E3243">
        <v>741020</v>
      </c>
      <c r="F3243" t="s">
        <v>772</v>
      </c>
    </row>
    <row r="3244" spans="1:6" x14ac:dyDescent="0.25">
      <c r="A3244" t="s">
        <v>1203</v>
      </c>
      <c r="B3244" t="s">
        <v>772</v>
      </c>
      <c r="C3244" t="s">
        <v>1017</v>
      </c>
      <c r="D3244" s="781">
        <v>1</v>
      </c>
      <c r="E3244">
        <v>741020</v>
      </c>
      <c r="F3244" t="s">
        <v>772</v>
      </c>
    </row>
    <row r="3245" spans="1:6" x14ac:dyDescent="0.25">
      <c r="A3245" t="s">
        <v>1203</v>
      </c>
      <c r="B3245" t="s">
        <v>772</v>
      </c>
      <c r="C3245" t="s">
        <v>1017</v>
      </c>
      <c r="D3245" s="781">
        <v>5</v>
      </c>
      <c r="E3245">
        <v>741020</v>
      </c>
      <c r="F3245" t="s">
        <v>772</v>
      </c>
    </row>
    <row r="3246" spans="1:6" x14ac:dyDescent="0.25">
      <c r="A3246" t="s">
        <v>1203</v>
      </c>
      <c r="B3246" t="s">
        <v>772</v>
      </c>
      <c r="C3246" t="s">
        <v>1017</v>
      </c>
      <c r="D3246" s="781">
        <v>-5</v>
      </c>
      <c r="E3246">
        <v>741020</v>
      </c>
      <c r="F3246" t="s">
        <v>772</v>
      </c>
    </row>
    <row r="3247" spans="1:6" x14ac:dyDescent="0.25">
      <c r="A3247" t="s">
        <v>1203</v>
      </c>
      <c r="B3247" t="s">
        <v>772</v>
      </c>
      <c r="C3247" t="s">
        <v>1017</v>
      </c>
      <c r="D3247" s="781">
        <v>1</v>
      </c>
      <c r="E3247">
        <v>741020</v>
      </c>
      <c r="F3247" t="s">
        <v>772</v>
      </c>
    </row>
    <row r="3248" spans="1:6" x14ac:dyDescent="0.25">
      <c r="A3248" t="s">
        <v>1203</v>
      </c>
      <c r="B3248" t="s">
        <v>772</v>
      </c>
      <c r="C3248" t="s">
        <v>1017</v>
      </c>
      <c r="D3248" s="781">
        <v>1</v>
      </c>
      <c r="E3248">
        <v>741020</v>
      </c>
      <c r="F3248" t="s">
        <v>772</v>
      </c>
    </row>
    <row r="3249" spans="1:6" x14ac:dyDescent="0.25">
      <c r="A3249" t="s">
        <v>1203</v>
      </c>
      <c r="B3249" t="s">
        <v>772</v>
      </c>
      <c r="C3249" t="s">
        <v>1017</v>
      </c>
      <c r="D3249" s="781">
        <v>1</v>
      </c>
      <c r="E3249">
        <v>741020</v>
      </c>
      <c r="F3249" t="s">
        <v>772</v>
      </c>
    </row>
    <row r="3250" spans="1:6" x14ac:dyDescent="0.25">
      <c r="A3250" t="s">
        <v>1203</v>
      </c>
      <c r="B3250" t="s">
        <v>772</v>
      </c>
      <c r="C3250" t="s">
        <v>1017</v>
      </c>
      <c r="D3250" s="781">
        <v>1</v>
      </c>
      <c r="E3250">
        <v>741020</v>
      </c>
      <c r="F3250" t="s">
        <v>772</v>
      </c>
    </row>
    <row r="3251" spans="1:6" x14ac:dyDescent="0.25">
      <c r="A3251" t="s">
        <v>1203</v>
      </c>
      <c r="B3251" t="s">
        <v>772</v>
      </c>
      <c r="C3251" t="s">
        <v>1017</v>
      </c>
      <c r="D3251" s="781">
        <v>2</v>
      </c>
      <c r="E3251">
        <v>741020</v>
      </c>
      <c r="F3251" t="s">
        <v>772</v>
      </c>
    </row>
    <row r="3252" spans="1:6" x14ac:dyDescent="0.25">
      <c r="A3252" t="s">
        <v>1203</v>
      </c>
      <c r="B3252" t="s">
        <v>772</v>
      </c>
      <c r="C3252" t="s">
        <v>1017</v>
      </c>
      <c r="D3252" s="781">
        <v>1</v>
      </c>
      <c r="E3252">
        <v>741020</v>
      </c>
      <c r="F3252" t="s">
        <v>772</v>
      </c>
    </row>
    <row r="3253" spans="1:6" x14ac:dyDescent="0.25">
      <c r="A3253" t="s">
        <v>1203</v>
      </c>
      <c r="B3253" t="s">
        <v>772</v>
      </c>
      <c r="C3253" t="s">
        <v>1017</v>
      </c>
      <c r="D3253" s="781">
        <v>1</v>
      </c>
      <c r="E3253">
        <v>741020</v>
      </c>
      <c r="F3253" t="s">
        <v>772</v>
      </c>
    </row>
    <row r="3254" spans="1:6" x14ac:dyDescent="0.25">
      <c r="A3254" t="s">
        <v>1203</v>
      </c>
      <c r="B3254" t="s">
        <v>772</v>
      </c>
      <c r="C3254" t="s">
        <v>1017</v>
      </c>
      <c r="D3254" s="781">
        <v>1</v>
      </c>
      <c r="E3254">
        <v>741020</v>
      </c>
      <c r="F3254" t="s">
        <v>772</v>
      </c>
    </row>
    <row r="3255" spans="1:6" x14ac:dyDescent="0.25">
      <c r="A3255" t="s">
        <v>1203</v>
      </c>
      <c r="B3255" t="s">
        <v>772</v>
      </c>
      <c r="C3255" t="s">
        <v>1017</v>
      </c>
      <c r="D3255" s="781">
        <v>2</v>
      </c>
      <c r="E3255">
        <v>741020</v>
      </c>
      <c r="F3255" t="s">
        <v>772</v>
      </c>
    </row>
    <row r="3256" spans="1:6" x14ac:dyDescent="0.25">
      <c r="A3256" t="s">
        <v>1203</v>
      </c>
      <c r="B3256" t="s">
        <v>772</v>
      </c>
      <c r="C3256" t="s">
        <v>1017</v>
      </c>
      <c r="D3256" s="781">
        <v>1</v>
      </c>
      <c r="E3256">
        <v>741020</v>
      </c>
      <c r="F3256" t="s">
        <v>772</v>
      </c>
    </row>
    <row r="3257" spans="1:6" x14ac:dyDescent="0.25">
      <c r="A3257" t="s">
        <v>1203</v>
      </c>
      <c r="B3257" t="s">
        <v>772</v>
      </c>
      <c r="C3257" t="s">
        <v>1017</v>
      </c>
      <c r="D3257" s="781">
        <v>1</v>
      </c>
      <c r="E3257">
        <v>741020</v>
      </c>
      <c r="F3257" t="s">
        <v>772</v>
      </c>
    </row>
    <row r="3258" spans="1:6" x14ac:dyDescent="0.25">
      <c r="A3258" t="s">
        <v>1203</v>
      </c>
      <c r="B3258" t="s">
        <v>772</v>
      </c>
      <c r="C3258" t="s">
        <v>1017</v>
      </c>
      <c r="D3258" s="781">
        <v>3</v>
      </c>
      <c r="E3258">
        <v>741020</v>
      </c>
      <c r="F3258" t="s">
        <v>772</v>
      </c>
    </row>
    <row r="3259" spans="1:6" x14ac:dyDescent="0.25">
      <c r="A3259" t="s">
        <v>1203</v>
      </c>
      <c r="B3259" t="s">
        <v>772</v>
      </c>
      <c r="C3259" t="s">
        <v>1017</v>
      </c>
      <c r="D3259" s="781">
        <v>2</v>
      </c>
      <c r="E3259">
        <v>741020</v>
      </c>
      <c r="F3259" t="s">
        <v>772</v>
      </c>
    </row>
    <row r="3260" spans="1:6" x14ac:dyDescent="0.25">
      <c r="A3260" t="s">
        <v>1203</v>
      </c>
      <c r="B3260" t="s">
        <v>772</v>
      </c>
      <c r="C3260" t="s">
        <v>1017</v>
      </c>
      <c r="D3260" s="781">
        <v>1</v>
      </c>
      <c r="E3260">
        <v>741020</v>
      </c>
      <c r="F3260" t="s">
        <v>772</v>
      </c>
    </row>
    <row r="3261" spans="1:6" x14ac:dyDescent="0.25">
      <c r="A3261" t="s">
        <v>1203</v>
      </c>
      <c r="B3261" t="s">
        <v>772</v>
      </c>
      <c r="C3261" t="s">
        <v>1017</v>
      </c>
      <c r="D3261" s="781">
        <v>1</v>
      </c>
      <c r="E3261">
        <v>741020</v>
      </c>
      <c r="F3261" t="s">
        <v>772</v>
      </c>
    </row>
    <row r="3262" spans="1:6" x14ac:dyDescent="0.25">
      <c r="A3262" t="s">
        <v>1203</v>
      </c>
      <c r="B3262" t="s">
        <v>772</v>
      </c>
      <c r="C3262" t="s">
        <v>1017</v>
      </c>
      <c r="D3262" s="781">
        <v>3</v>
      </c>
      <c r="E3262">
        <v>741020</v>
      </c>
      <c r="F3262" t="s">
        <v>772</v>
      </c>
    </row>
    <row r="3263" spans="1:6" x14ac:dyDescent="0.25">
      <c r="A3263" t="s">
        <v>1203</v>
      </c>
      <c r="B3263" t="s">
        <v>772</v>
      </c>
      <c r="C3263" t="s">
        <v>1017</v>
      </c>
      <c r="D3263" s="781">
        <v>1</v>
      </c>
      <c r="E3263">
        <v>741020</v>
      </c>
      <c r="F3263" t="s">
        <v>772</v>
      </c>
    </row>
    <row r="3264" spans="1:6" x14ac:dyDescent="0.25">
      <c r="A3264" t="s">
        <v>1203</v>
      </c>
      <c r="B3264" t="s">
        <v>772</v>
      </c>
      <c r="C3264" t="s">
        <v>1017</v>
      </c>
      <c r="D3264" s="781">
        <v>3</v>
      </c>
      <c r="E3264">
        <v>741020</v>
      </c>
      <c r="F3264" t="s">
        <v>772</v>
      </c>
    </row>
    <row r="3265" spans="1:6" x14ac:dyDescent="0.25">
      <c r="A3265" t="s">
        <v>1203</v>
      </c>
      <c r="B3265" t="s">
        <v>772</v>
      </c>
      <c r="C3265" t="s">
        <v>1017</v>
      </c>
      <c r="D3265" s="781">
        <v>3</v>
      </c>
      <c r="E3265">
        <v>741020</v>
      </c>
      <c r="F3265" t="s">
        <v>772</v>
      </c>
    </row>
    <row r="3266" spans="1:6" x14ac:dyDescent="0.25">
      <c r="A3266" t="s">
        <v>1203</v>
      </c>
      <c r="B3266" t="s">
        <v>772</v>
      </c>
      <c r="C3266" t="s">
        <v>1017</v>
      </c>
      <c r="D3266" s="781">
        <v>2</v>
      </c>
      <c r="E3266">
        <v>741020</v>
      </c>
      <c r="F3266" t="s">
        <v>772</v>
      </c>
    </row>
    <row r="3267" spans="1:6" x14ac:dyDescent="0.25">
      <c r="A3267" t="s">
        <v>1203</v>
      </c>
      <c r="B3267" t="s">
        <v>772</v>
      </c>
      <c r="C3267" t="s">
        <v>1017</v>
      </c>
      <c r="D3267" s="781">
        <v>1</v>
      </c>
      <c r="E3267">
        <v>741020</v>
      </c>
      <c r="F3267" t="s">
        <v>772</v>
      </c>
    </row>
    <row r="3268" spans="1:6" x14ac:dyDescent="0.25">
      <c r="A3268" t="s">
        <v>1203</v>
      </c>
      <c r="B3268" t="s">
        <v>772</v>
      </c>
      <c r="C3268" t="s">
        <v>1017</v>
      </c>
      <c r="D3268" s="781">
        <v>1</v>
      </c>
      <c r="E3268">
        <v>741020</v>
      </c>
      <c r="F3268" t="s">
        <v>772</v>
      </c>
    </row>
    <row r="3269" spans="1:6" x14ac:dyDescent="0.25">
      <c r="A3269" t="s">
        <v>1203</v>
      </c>
      <c r="B3269" t="s">
        <v>772</v>
      </c>
      <c r="C3269" t="s">
        <v>1017</v>
      </c>
      <c r="D3269" s="781">
        <v>2</v>
      </c>
      <c r="E3269">
        <v>741020</v>
      </c>
      <c r="F3269" t="s">
        <v>772</v>
      </c>
    </row>
    <row r="3270" spans="1:6" x14ac:dyDescent="0.25">
      <c r="A3270" t="s">
        <v>1203</v>
      </c>
      <c r="B3270" t="s">
        <v>772</v>
      </c>
      <c r="C3270" t="s">
        <v>1017</v>
      </c>
      <c r="D3270" s="781">
        <v>2</v>
      </c>
      <c r="E3270">
        <v>741020</v>
      </c>
      <c r="F3270" t="s">
        <v>772</v>
      </c>
    </row>
    <row r="3271" spans="1:6" x14ac:dyDescent="0.25">
      <c r="A3271" t="s">
        <v>1203</v>
      </c>
      <c r="B3271" t="s">
        <v>772</v>
      </c>
      <c r="C3271" t="s">
        <v>1017</v>
      </c>
      <c r="D3271" s="781">
        <v>2</v>
      </c>
      <c r="E3271">
        <v>741020</v>
      </c>
      <c r="F3271" t="s">
        <v>772</v>
      </c>
    </row>
    <row r="3272" spans="1:6" x14ac:dyDescent="0.25">
      <c r="A3272" t="s">
        <v>1203</v>
      </c>
      <c r="B3272" t="s">
        <v>772</v>
      </c>
      <c r="C3272" t="s">
        <v>1017</v>
      </c>
      <c r="D3272" s="781">
        <v>1</v>
      </c>
      <c r="E3272">
        <v>741020</v>
      </c>
      <c r="F3272" t="s">
        <v>772</v>
      </c>
    </row>
    <row r="3273" spans="1:6" x14ac:dyDescent="0.25">
      <c r="A3273" t="s">
        <v>1203</v>
      </c>
      <c r="B3273" t="s">
        <v>772</v>
      </c>
      <c r="C3273" t="s">
        <v>1017</v>
      </c>
      <c r="D3273" s="781">
        <v>2</v>
      </c>
      <c r="E3273">
        <v>741020</v>
      </c>
      <c r="F3273" t="s">
        <v>772</v>
      </c>
    </row>
    <row r="3274" spans="1:6" x14ac:dyDescent="0.25">
      <c r="A3274" t="s">
        <v>1203</v>
      </c>
      <c r="B3274" t="s">
        <v>772</v>
      </c>
      <c r="C3274" t="s">
        <v>1017</v>
      </c>
      <c r="D3274" s="781">
        <v>3</v>
      </c>
      <c r="E3274">
        <v>741020</v>
      </c>
      <c r="F3274" t="s">
        <v>772</v>
      </c>
    </row>
    <row r="3275" spans="1:6" x14ac:dyDescent="0.25">
      <c r="A3275" t="s">
        <v>1203</v>
      </c>
      <c r="B3275" t="s">
        <v>772</v>
      </c>
      <c r="C3275" t="s">
        <v>1017</v>
      </c>
      <c r="D3275" s="781">
        <v>1</v>
      </c>
      <c r="E3275">
        <v>741020</v>
      </c>
      <c r="F3275" t="s">
        <v>772</v>
      </c>
    </row>
    <row r="3276" spans="1:6" x14ac:dyDescent="0.25">
      <c r="A3276" t="s">
        <v>1203</v>
      </c>
      <c r="B3276" t="s">
        <v>772</v>
      </c>
      <c r="C3276" t="s">
        <v>1017</v>
      </c>
      <c r="D3276" s="781">
        <v>1</v>
      </c>
      <c r="E3276">
        <v>741020</v>
      </c>
      <c r="F3276" t="s">
        <v>772</v>
      </c>
    </row>
    <row r="3277" spans="1:6" x14ac:dyDescent="0.25">
      <c r="A3277" t="s">
        <v>1203</v>
      </c>
      <c r="B3277" t="s">
        <v>772</v>
      </c>
      <c r="C3277" t="s">
        <v>1017</v>
      </c>
      <c r="D3277" s="781">
        <v>3</v>
      </c>
      <c r="E3277">
        <v>741020</v>
      </c>
      <c r="F3277" t="s">
        <v>772</v>
      </c>
    </row>
    <row r="3278" spans="1:6" x14ac:dyDescent="0.25">
      <c r="A3278" t="s">
        <v>1203</v>
      </c>
      <c r="B3278" t="s">
        <v>772</v>
      </c>
      <c r="C3278" t="s">
        <v>1017</v>
      </c>
      <c r="D3278" s="781">
        <v>1</v>
      </c>
      <c r="E3278">
        <v>741020</v>
      </c>
      <c r="F3278" t="s">
        <v>772</v>
      </c>
    </row>
    <row r="3279" spans="1:6" x14ac:dyDescent="0.25">
      <c r="A3279" t="s">
        <v>1203</v>
      </c>
      <c r="B3279" t="s">
        <v>772</v>
      </c>
      <c r="C3279" t="s">
        <v>1017</v>
      </c>
      <c r="D3279" s="781">
        <v>1</v>
      </c>
      <c r="E3279">
        <v>741020</v>
      </c>
      <c r="F3279" t="s">
        <v>772</v>
      </c>
    </row>
    <row r="3280" spans="1:6" x14ac:dyDescent="0.25">
      <c r="A3280" t="s">
        <v>1203</v>
      </c>
      <c r="B3280" t="s">
        <v>772</v>
      </c>
      <c r="C3280" t="s">
        <v>1017</v>
      </c>
      <c r="D3280" s="781">
        <v>3</v>
      </c>
      <c r="E3280">
        <v>741020</v>
      </c>
      <c r="F3280" t="s">
        <v>772</v>
      </c>
    </row>
    <row r="3281" spans="1:6" x14ac:dyDescent="0.25">
      <c r="A3281" t="s">
        <v>1203</v>
      </c>
      <c r="B3281" t="s">
        <v>772</v>
      </c>
      <c r="C3281" t="s">
        <v>1017</v>
      </c>
      <c r="D3281" s="781">
        <v>4</v>
      </c>
      <c r="E3281">
        <v>741020</v>
      </c>
      <c r="F3281" t="s">
        <v>772</v>
      </c>
    </row>
    <row r="3282" spans="1:6" x14ac:dyDescent="0.25">
      <c r="A3282" t="s">
        <v>1203</v>
      </c>
      <c r="B3282" t="s">
        <v>772</v>
      </c>
      <c r="C3282" t="s">
        <v>1017</v>
      </c>
      <c r="D3282" s="781">
        <v>2</v>
      </c>
      <c r="E3282">
        <v>741020</v>
      </c>
      <c r="F3282" t="s">
        <v>772</v>
      </c>
    </row>
    <row r="3283" spans="1:6" x14ac:dyDescent="0.25">
      <c r="A3283" t="s">
        <v>1203</v>
      </c>
      <c r="B3283" t="s">
        <v>772</v>
      </c>
      <c r="C3283" t="s">
        <v>1017</v>
      </c>
      <c r="D3283" s="781">
        <v>3</v>
      </c>
      <c r="E3283">
        <v>741020</v>
      </c>
      <c r="F3283" t="s">
        <v>772</v>
      </c>
    </row>
    <row r="3284" spans="1:6" x14ac:dyDescent="0.25">
      <c r="A3284" t="s">
        <v>1203</v>
      </c>
      <c r="B3284" t="s">
        <v>772</v>
      </c>
      <c r="C3284" t="s">
        <v>1017</v>
      </c>
      <c r="D3284" s="781">
        <v>2</v>
      </c>
      <c r="E3284">
        <v>741020</v>
      </c>
      <c r="F3284" t="s">
        <v>772</v>
      </c>
    </row>
    <row r="3285" spans="1:6" x14ac:dyDescent="0.25">
      <c r="A3285" t="s">
        <v>1203</v>
      </c>
      <c r="B3285" t="s">
        <v>772</v>
      </c>
      <c r="C3285" t="s">
        <v>1017</v>
      </c>
      <c r="D3285" s="781">
        <v>2</v>
      </c>
      <c r="E3285">
        <v>741020</v>
      </c>
      <c r="F3285" t="s">
        <v>772</v>
      </c>
    </row>
    <row r="3286" spans="1:6" x14ac:dyDescent="0.25">
      <c r="A3286" t="s">
        <v>1203</v>
      </c>
      <c r="B3286" t="s">
        <v>772</v>
      </c>
      <c r="C3286" t="s">
        <v>1017</v>
      </c>
      <c r="D3286" s="781">
        <v>2</v>
      </c>
      <c r="E3286">
        <v>741020</v>
      </c>
      <c r="F3286" t="s">
        <v>772</v>
      </c>
    </row>
    <row r="3287" spans="1:6" x14ac:dyDescent="0.25">
      <c r="A3287" t="s">
        <v>1203</v>
      </c>
      <c r="B3287" t="s">
        <v>772</v>
      </c>
      <c r="C3287" t="s">
        <v>1017</v>
      </c>
      <c r="D3287" s="781">
        <v>1</v>
      </c>
      <c r="E3287">
        <v>741020</v>
      </c>
      <c r="F3287" t="s">
        <v>772</v>
      </c>
    </row>
    <row r="3288" spans="1:6" x14ac:dyDescent="0.25">
      <c r="A3288" t="s">
        <v>1203</v>
      </c>
      <c r="B3288" t="s">
        <v>772</v>
      </c>
      <c r="C3288" t="s">
        <v>1017</v>
      </c>
      <c r="D3288" s="781">
        <v>3</v>
      </c>
      <c r="E3288">
        <v>741020</v>
      </c>
      <c r="F3288" t="s">
        <v>772</v>
      </c>
    </row>
    <row r="3289" spans="1:6" x14ac:dyDescent="0.25">
      <c r="A3289" t="s">
        <v>1203</v>
      </c>
      <c r="B3289" t="s">
        <v>772</v>
      </c>
      <c r="C3289" t="s">
        <v>1017</v>
      </c>
      <c r="D3289" s="781">
        <v>4</v>
      </c>
      <c r="E3289">
        <v>741020</v>
      </c>
      <c r="F3289" t="s">
        <v>772</v>
      </c>
    </row>
    <row r="3290" spans="1:6" x14ac:dyDescent="0.25">
      <c r="A3290" t="s">
        <v>1203</v>
      </c>
      <c r="B3290" t="s">
        <v>772</v>
      </c>
      <c r="C3290" t="s">
        <v>1017</v>
      </c>
      <c r="D3290" s="781">
        <v>3</v>
      </c>
      <c r="E3290">
        <v>741020</v>
      </c>
      <c r="F3290" t="s">
        <v>772</v>
      </c>
    </row>
    <row r="3291" spans="1:6" x14ac:dyDescent="0.25">
      <c r="A3291" t="s">
        <v>1203</v>
      </c>
      <c r="B3291" t="s">
        <v>772</v>
      </c>
      <c r="C3291" t="s">
        <v>1017</v>
      </c>
      <c r="D3291" s="781">
        <v>1</v>
      </c>
      <c r="E3291">
        <v>741020</v>
      </c>
      <c r="F3291" t="s">
        <v>772</v>
      </c>
    </row>
    <row r="3292" spans="1:6" x14ac:dyDescent="0.25">
      <c r="A3292" t="s">
        <v>1203</v>
      </c>
      <c r="B3292" t="s">
        <v>772</v>
      </c>
      <c r="C3292" t="s">
        <v>1017</v>
      </c>
      <c r="D3292" s="781">
        <v>1</v>
      </c>
      <c r="E3292">
        <v>741020</v>
      </c>
      <c r="F3292" t="s">
        <v>772</v>
      </c>
    </row>
    <row r="3293" spans="1:6" x14ac:dyDescent="0.25">
      <c r="A3293" t="s">
        <v>1203</v>
      </c>
      <c r="B3293" t="s">
        <v>772</v>
      </c>
      <c r="C3293" t="s">
        <v>1017</v>
      </c>
      <c r="D3293" s="781">
        <v>1</v>
      </c>
      <c r="E3293">
        <v>741020</v>
      </c>
      <c r="F3293" t="s">
        <v>772</v>
      </c>
    </row>
    <row r="3294" spans="1:6" x14ac:dyDescent="0.25">
      <c r="A3294" t="s">
        <v>1203</v>
      </c>
      <c r="B3294" t="s">
        <v>772</v>
      </c>
      <c r="C3294" t="s">
        <v>1017</v>
      </c>
      <c r="D3294" s="781">
        <v>2</v>
      </c>
      <c r="E3294">
        <v>741020</v>
      </c>
      <c r="F3294" t="s">
        <v>772</v>
      </c>
    </row>
    <row r="3295" spans="1:6" x14ac:dyDescent="0.25">
      <c r="A3295" t="s">
        <v>1203</v>
      </c>
      <c r="B3295" t="s">
        <v>772</v>
      </c>
      <c r="C3295" t="s">
        <v>1017</v>
      </c>
      <c r="D3295" s="781">
        <v>-2</v>
      </c>
      <c r="E3295">
        <v>741020</v>
      </c>
      <c r="F3295" t="s">
        <v>772</v>
      </c>
    </row>
    <row r="3296" spans="1:6" x14ac:dyDescent="0.25">
      <c r="A3296" t="s">
        <v>1203</v>
      </c>
      <c r="B3296" t="s">
        <v>772</v>
      </c>
      <c r="C3296" t="s">
        <v>1017</v>
      </c>
      <c r="D3296" s="781">
        <v>1</v>
      </c>
      <c r="E3296">
        <v>741020</v>
      </c>
      <c r="F3296" t="s">
        <v>772</v>
      </c>
    </row>
    <row r="3297" spans="1:6" x14ac:dyDescent="0.25">
      <c r="A3297" t="s">
        <v>1203</v>
      </c>
      <c r="B3297" t="s">
        <v>772</v>
      </c>
      <c r="C3297" t="s">
        <v>1017</v>
      </c>
      <c r="D3297" s="781">
        <v>1</v>
      </c>
      <c r="E3297">
        <v>741020</v>
      </c>
      <c r="F3297" t="s">
        <v>772</v>
      </c>
    </row>
    <row r="3298" spans="1:6" x14ac:dyDescent="0.25">
      <c r="A3298" t="s">
        <v>1203</v>
      </c>
      <c r="B3298" t="s">
        <v>772</v>
      </c>
      <c r="C3298" t="s">
        <v>1017</v>
      </c>
      <c r="D3298" s="781">
        <v>4</v>
      </c>
      <c r="E3298">
        <v>741020</v>
      </c>
      <c r="F3298" t="s">
        <v>772</v>
      </c>
    </row>
    <row r="3299" spans="1:6" x14ac:dyDescent="0.25">
      <c r="A3299" t="s">
        <v>1203</v>
      </c>
      <c r="B3299" t="s">
        <v>772</v>
      </c>
      <c r="C3299" t="s">
        <v>1017</v>
      </c>
      <c r="D3299" s="781">
        <v>1</v>
      </c>
      <c r="E3299">
        <v>741020</v>
      </c>
      <c r="F3299" t="s">
        <v>772</v>
      </c>
    </row>
    <row r="3300" spans="1:6" x14ac:dyDescent="0.25">
      <c r="A3300" t="s">
        <v>1203</v>
      </c>
      <c r="B3300" t="s">
        <v>772</v>
      </c>
      <c r="C3300" t="s">
        <v>1017</v>
      </c>
      <c r="D3300" s="781">
        <v>2</v>
      </c>
      <c r="E3300">
        <v>741020</v>
      </c>
      <c r="F3300" t="s">
        <v>772</v>
      </c>
    </row>
    <row r="3301" spans="1:6" x14ac:dyDescent="0.25">
      <c r="A3301" t="s">
        <v>1203</v>
      </c>
      <c r="B3301" t="s">
        <v>772</v>
      </c>
      <c r="C3301" t="s">
        <v>1017</v>
      </c>
      <c r="D3301" s="781">
        <v>1</v>
      </c>
      <c r="E3301">
        <v>741020</v>
      </c>
      <c r="F3301" t="s">
        <v>772</v>
      </c>
    </row>
    <row r="3302" spans="1:6" x14ac:dyDescent="0.25">
      <c r="A3302" t="s">
        <v>1203</v>
      </c>
      <c r="B3302" t="s">
        <v>772</v>
      </c>
      <c r="C3302" t="s">
        <v>1017</v>
      </c>
      <c r="D3302" s="781">
        <v>1</v>
      </c>
      <c r="E3302">
        <v>741020</v>
      </c>
      <c r="F3302" t="s">
        <v>772</v>
      </c>
    </row>
    <row r="3303" spans="1:6" x14ac:dyDescent="0.25">
      <c r="A3303" t="s">
        <v>1203</v>
      </c>
      <c r="B3303" t="s">
        <v>772</v>
      </c>
      <c r="C3303" t="s">
        <v>1017</v>
      </c>
      <c r="D3303" s="781">
        <v>1</v>
      </c>
      <c r="E3303">
        <v>741020</v>
      </c>
      <c r="F3303" t="s">
        <v>772</v>
      </c>
    </row>
    <row r="3304" spans="1:6" x14ac:dyDescent="0.25">
      <c r="A3304" t="s">
        <v>1203</v>
      </c>
      <c r="B3304" t="s">
        <v>772</v>
      </c>
      <c r="C3304" t="s">
        <v>1017</v>
      </c>
      <c r="D3304" s="781">
        <v>2</v>
      </c>
      <c r="E3304">
        <v>741020</v>
      </c>
      <c r="F3304" t="s">
        <v>772</v>
      </c>
    </row>
    <row r="3305" spans="1:6" x14ac:dyDescent="0.25">
      <c r="A3305" t="s">
        <v>1203</v>
      </c>
      <c r="B3305" t="s">
        <v>772</v>
      </c>
      <c r="C3305" t="s">
        <v>1017</v>
      </c>
      <c r="D3305" s="781">
        <v>2</v>
      </c>
      <c r="E3305">
        <v>741020</v>
      </c>
      <c r="F3305" t="s">
        <v>772</v>
      </c>
    </row>
    <row r="3306" spans="1:6" x14ac:dyDescent="0.25">
      <c r="A3306" t="s">
        <v>1203</v>
      </c>
      <c r="B3306" t="s">
        <v>772</v>
      </c>
      <c r="C3306" t="s">
        <v>1017</v>
      </c>
      <c r="D3306" s="781">
        <v>1</v>
      </c>
      <c r="E3306">
        <v>741020</v>
      </c>
      <c r="F3306" t="s">
        <v>772</v>
      </c>
    </row>
    <row r="3307" spans="1:6" x14ac:dyDescent="0.25">
      <c r="A3307" t="s">
        <v>1203</v>
      </c>
      <c r="B3307" t="s">
        <v>772</v>
      </c>
      <c r="C3307" t="s">
        <v>1017</v>
      </c>
      <c r="D3307" s="781">
        <v>2</v>
      </c>
      <c r="E3307">
        <v>741020</v>
      </c>
      <c r="F3307" t="s">
        <v>772</v>
      </c>
    </row>
    <row r="3308" spans="1:6" x14ac:dyDescent="0.25">
      <c r="A3308" t="s">
        <v>1203</v>
      </c>
      <c r="B3308" t="s">
        <v>772</v>
      </c>
      <c r="C3308" t="s">
        <v>1017</v>
      </c>
      <c r="D3308" s="781">
        <v>3</v>
      </c>
      <c r="E3308">
        <v>741020</v>
      </c>
      <c r="F3308" t="s">
        <v>772</v>
      </c>
    </row>
    <row r="3309" spans="1:6" x14ac:dyDescent="0.25">
      <c r="A3309" t="s">
        <v>1203</v>
      </c>
      <c r="B3309" t="s">
        <v>772</v>
      </c>
      <c r="C3309" t="s">
        <v>1017</v>
      </c>
      <c r="D3309" s="781">
        <v>1</v>
      </c>
      <c r="E3309">
        <v>741020</v>
      </c>
      <c r="F3309" t="s">
        <v>772</v>
      </c>
    </row>
    <row r="3310" spans="1:6" x14ac:dyDescent="0.25">
      <c r="A3310" t="s">
        <v>1203</v>
      </c>
      <c r="B3310" t="s">
        <v>772</v>
      </c>
      <c r="C3310" t="s">
        <v>1017</v>
      </c>
      <c r="D3310" s="781">
        <v>3</v>
      </c>
      <c r="E3310">
        <v>741020</v>
      </c>
      <c r="F3310" t="s">
        <v>772</v>
      </c>
    </row>
    <row r="3311" spans="1:6" x14ac:dyDescent="0.25">
      <c r="A3311" t="s">
        <v>1203</v>
      </c>
      <c r="B3311" t="s">
        <v>772</v>
      </c>
      <c r="C3311" t="s">
        <v>1017</v>
      </c>
      <c r="D3311" s="781">
        <v>2</v>
      </c>
      <c r="E3311">
        <v>741020</v>
      </c>
      <c r="F3311" t="s">
        <v>772</v>
      </c>
    </row>
    <row r="3312" spans="1:6" x14ac:dyDescent="0.25">
      <c r="A3312" t="s">
        <v>1203</v>
      </c>
      <c r="B3312" t="s">
        <v>772</v>
      </c>
      <c r="C3312" t="s">
        <v>1017</v>
      </c>
      <c r="D3312" s="781">
        <v>1</v>
      </c>
      <c r="E3312">
        <v>741020</v>
      </c>
      <c r="F3312" t="s">
        <v>772</v>
      </c>
    </row>
    <row r="3313" spans="1:6" x14ac:dyDescent="0.25">
      <c r="A3313" t="s">
        <v>1203</v>
      </c>
      <c r="B3313" t="s">
        <v>772</v>
      </c>
      <c r="C3313" t="s">
        <v>1017</v>
      </c>
      <c r="D3313" s="781">
        <v>2</v>
      </c>
      <c r="E3313">
        <v>741020</v>
      </c>
      <c r="F3313" t="s">
        <v>772</v>
      </c>
    </row>
    <row r="3314" spans="1:6" x14ac:dyDescent="0.25">
      <c r="A3314" t="s">
        <v>1203</v>
      </c>
      <c r="B3314" t="s">
        <v>772</v>
      </c>
      <c r="C3314" t="s">
        <v>1017</v>
      </c>
      <c r="D3314" s="781">
        <v>1</v>
      </c>
      <c r="E3314">
        <v>741020</v>
      </c>
      <c r="F3314" t="s">
        <v>772</v>
      </c>
    </row>
    <row r="3315" spans="1:6" x14ac:dyDescent="0.25">
      <c r="A3315" t="s">
        <v>1203</v>
      </c>
      <c r="B3315" t="s">
        <v>772</v>
      </c>
      <c r="C3315" t="s">
        <v>1017</v>
      </c>
      <c r="D3315" s="781">
        <v>2</v>
      </c>
      <c r="E3315">
        <v>741020</v>
      </c>
      <c r="F3315" t="s">
        <v>772</v>
      </c>
    </row>
    <row r="3316" spans="1:6" x14ac:dyDescent="0.25">
      <c r="A3316" t="s">
        <v>1203</v>
      </c>
      <c r="B3316" t="s">
        <v>772</v>
      </c>
      <c r="C3316" t="s">
        <v>1017</v>
      </c>
      <c r="D3316" s="781">
        <v>5</v>
      </c>
      <c r="E3316">
        <v>741020</v>
      </c>
      <c r="F3316" t="s">
        <v>772</v>
      </c>
    </row>
    <row r="3317" spans="1:6" x14ac:dyDescent="0.25">
      <c r="A3317" t="s">
        <v>1203</v>
      </c>
      <c r="B3317" t="s">
        <v>772</v>
      </c>
      <c r="C3317" t="s">
        <v>1017</v>
      </c>
      <c r="D3317" s="781">
        <v>1</v>
      </c>
      <c r="E3317">
        <v>741020</v>
      </c>
      <c r="F3317" t="s">
        <v>772</v>
      </c>
    </row>
    <row r="3318" spans="1:6" x14ac:dyDescent="0.25">
      <c r="A3318" t="s">
        <v>1203</v>
      </c>
      <c r="B3318" t="s">
        <v>772</v>
      </c>
      <c r="C3318" t="s">
        <v>1017</v>
      </c>
      <c r="D3318" s="781">
        <v>2</v>
      </c>
      <c r="E3318">
        <v>741020</v>
      </c>
      <c r="F3318" t="s">
        <v>772</v>
      </c>
    </row>
    <row r="3319" spans="1:6" x14ac:dyDescent="0.25">
      <c r="A3319" t="s">
        <v>1203</v>
      </c>
      <c r="B3319" t="s">
        <v>772</v>
      </c>
      <c r="C3319" t="s">
        <v>1017</v>
      </c>
      <c r="D3319" s="781">
        <v>5</v>
      </c>
      <c r="E3319">
        <v>741020</v>
      </c>
      <c r="F3319" t="s">
        <v>772</v>
      </c>
    </row>
    <row r="3320" spans="1:6" x14ac:dyDescent="0.25">
      <c r="A3320" t="s">
        <v>1203</v>
      </c>
      <c r="B3320" t="s">
        <v>772</v>
      </c>
      <c r="C3320" t="s">
        <v>1017</v>
      </c>
      <c r="D3320" s="781">
        <v>1</v>
      </c>
      <c r="E3320">
        <v>741020</v>
      </c>
      <c r="F3320" t="s">
        <v>772</v>
      </c>
    </row>
    <row r="3321" spans="1:6" x14ac:dyDescent="0.25">
      <c r="A3321" t="s">
        <v>1203</v>
      </c>
      <c r="B3321" t="s">
        <v>772</v>
      </c>
      <c r="C3321" t="s">
        <v>1017</v>
      </c>
      <c r="D3321" s="781">
        <v>2</v>
      </c>
      <c r="E3321">
        <v>741020</v>
      </c>
      <c r="F3321" t="s">
        <v>772</v>
      </c>
    </row>
    <row r="3322" spans="1:6" x14ac:dyDescent="0.25">
      <c r="A3322" t="s">
        <v>1203</v>
      </c>
      <c r="B3322" t="s">
        <v>772</v>
      </c>
      <c r="C3322" t="s">
        <v>1017</v>
      </c>
      <c r="D3322" s="781">
        <v>2</v>
      </c>
      <c r="E3322">
        <v>741020</v>
      </c>
      <c r="F3322" t="s">
        <v>772</v>
      </c>
    </row>
    <row r="3323" spans="1:6" x14ac:dyDescent="0.25">
      <c r="A3323" t="s">
        <v>1203</v>
      </c>
      <c r="B3323" t="s">
        <v>772</v>
      </c>
      <c r="C3323" t="s">
        <v>1017</v>
      </c>
      <c r="D3323" s="781">
        <v>2</v>
      </c>
      <c r="E3323">
        <v>741020</v>
      </c>
      <c r="F3323" t="s">
        <v>772</v>
      </c>
    </row>
    <row r="3324" spans="1:6" x14ac:dyDescent="0.25">
      <c r="A3324" t="s">
        <v>1203</v>
      </c>
      <c r="B3324" t="s">
        <v>772</v>
      </c>
      <c r="C3324" t="s">
        <v>1017</v>
      </c>
      <c r="D3324" s="781">
        <v>2</v>
      </c>
      <c r="E3324">
        <v>741020</v>
      </c>
      <c r="F3324" t="s">
        <v>772</v>
      </c>
    </row>
    <row r="3325" spans="1:6" x14ac:dyDescent="0.25">
      <c r="A3325" t="s">
        <v>1203</v>
      </c>
      <c r="B3325" t="s">
        <v>772</v>
      </c>
      <c r="C3325" t="s">
        <v>1017</v>
      </c>
      <c r="D3325" s="781">
        <v>1</v>
      </c>
      <c r="E3325">
        <v>741020</v>
      </c>
      <c r="F3325" t="s">
        <v>772</v>
      </c>
    </row>
    <row r="3326" spans="1:6" x14ac:dyDescent="0.25">
      <c r="A3326" t="s">
        <v>1203</v>
      </c>
      <c r="B3326" t="s">
        <v>772</v>
      </c>
      <c r="C3326" t="s">
        <v>1017</v>
      </c>
      <c r="D3326" s="781">
        <v>2</v>
      </c>
      <c r="E3326">
        <v>741020</v>
      </c>
      <c r="F3326" t="s">
        <v>772</v>
      </c>
    </row>
    <row r="3327" spans="1:6" x14ac:dyDescent="0.25">
      <c r="A3327" t="s">
        <v>1203</v>
      </c>
      <c r="B3327" t="s">
        <v>772</v>
      </c>
      <c r="C3327" t="s">
        <v>1017</v>
      </c>
      <c r="D3327" s="781">
        <v>2</v>
      </c>
      <c r="E3327">
        <v>741020</v>
      </c>
      <c r="F3327" t="s">
        <v>772</v>
      </c>
    </row>
    <row r="3328" spans="1:6" x14ac:dyDescent="0.25">
      <c r="A3328" t="s">
        <v>1203</v>
      </c>
      <c r="B3328" t="s">
        <v>772</v>
      </c>
      <c r="C3328" t="s">
        <v>1017</v>
      </c>
      <c r="D3328" s="781">
        <v>3</v>
      </c>
      <c r="E3328">
        <v>741020</v>
      </c>
      <c r="F3328" t="s">
        <v>772</v>
      </c>
    </row>
    <row r="3329" spans="1:6" x14ac:dyDescent="0.25">
      <c r="A3329" t="s">
        <v>1203</v>
      </c>
      <c r="B3329" t="s">
        <v>772</v>
      </c>
      <c r="C3329" t="s">
        <v>1017</v>
      </c>
      <c r="D3329" s="781">
        <v>1</v>
      </c>
      <c r="E3329">
        <v>741020</v>
      </c>
      <c r="F3329" t="s">
        <v>772</v>
      </c>
    </row>
    <row r="3330" spans="1:6" x14ac:dyDescent="0.25">
      <c r="A3330" t="s">
        <v>1203</v>
      </c>
      <c r="B3330" t="s">
        <v>772</v>
      </c>
      <c r="C3330" t="s">
        <v>1017</v>
      </c>
      <c r="D3330" s="781">
        <v>2</v>
      </c>
      <c r="E3330">
        <v>741020</v>
      </c>
      <c r="F3330" t="s">
        <v>772</v>
      </c>
    </row>
    <row r="3331" spans="1:6" x14ac:dyDescent="0.25">
      <c r="A3331" t="s">
        <v>1203</v>
      </c>
      <c r="B3331" t="s">
        <v>772</v>
      </c>
      <c r="C3331" t="s">
        <v>1017</v>
      </c>
      <c r="D3331" s="781">
        <v>1</v>
      </c>
      <c r="E3331">
        <v>741020</v>
      </c>
      <c r="F3331" t="s">
        <v>772</v>
      </c>
    </row>
    <row r="3332" spans="1:6" x14ac:dyDescent="0.25">
      <c r="A3332" t="s">
        <v>1203</v>
      </c>
      <c r="B3332" t="s">
        <v>772</v>
      </c>
      <c r="C3332" t="s">
        <v>1017</v>
      </c>
      <c r="D3332" s="781">
        <v>1</v>
      </c>
      <c r="E3332">
        <v>741020</v>
      </c>
      <c r="F3332" t="s">
        <v>772</v>
      </c>
    </row>
    <row r="3333" spans="1:6" x14ac:dyDescent="0.25">
      <c r="A3333" t="s">
        <v>1203</v>
      </c>
      <c r="B3333" t="s">
        <v>772</v>
      </c>
      <c r="C3333" t="s">
        <v>1017</v>
      </c>
      <c r="D3333" s="781">
        <v>2</v>
      </c>
      <c r="E3333">
        <v>741020</v>
      </c>
      <c r="F3333" t="s">
        <v>772</v>
      </c>
    </row>
    <row r="3334" spans="1:6" x14ac:dyDescent="0.25">
      <c r="A3334" t="s">
        <v>1203</v>
      </c>
      <c r="B3334" t="s">
        <v>772</v>
      </c>
      <c r="C3334" t="s">
        <v>1017</v>
      </c>
      <c r="D3334" s="781">
        <v>2</v>
      </c>
      <c r="E3334">
        <v>741020</v>
      </c>
      <c r="F3334" t="s">
        <v>772</v>
      </c>
    </row>
    <row r="3335" spans="1:6" x14ac:dyDescent="0.25">
      <c r="A3335" t="s">
        <v>1203</v>
      </c>
      <c r="B3335" t="s">
        <v>772</v>
      </c>
      <c r="C3335" t="s">
        <v>1017</v>
      </c>
      <c r="D3335" s="781">
        <v>2</v>
      </c>
      <c r="E3335">
        <v>741020</v>
      </c>
      <c r="F3335" t="s">
        <v>772</v>
      </c>
    </row>
    <row r="3336" spans="1:6" x14ac:dyDescent="0.25">
      <c r="A3336" t="s">
        <v>1203</v>
      </c>
      <c r="B3336" t="s">
        <v>772</v>
      </c>
      <c r="C3336" t="s">
        <v>1017</v>
      </c>
      <c r="D3336" s="781">
        <v>1</v>
      </c>
      <c r="E3336">
        <v>741020</v>
      </c>
      <c r="F3336" t="s">
        <v>772</v>
      </c>
    </row>
    <row r="3337" spans="1:6" x14ac:dyDescent="0.25">
      <c r="A3337" t="s">
        <v>1203</v>
      </c>
      <c r="B3337" t="s">
        <v>772</v>
      </c>
      <c r="C3337" t="s">
        <v>1017</v>
      </c>
      <c r="D3337" s="781">
        <v>2</v>
      </c>
      <c r="E3337">
        <v>741020</v>
      </c>
      <c r="F3337" t="s">
        <v>772</v>
      </c>
    </row>
    <row r="3338" spans="1:6" x14ac:dyDescent="0.25">
      <c r="A3338" t="s">
        <v>1203</v>
      </c>
      <c r="B3338" t="s">
        <v>772</v>
      </c>
      <c r="C3338" t="s">
        <v>1017</v>
      </c>
      <c r="D3338" s="781">
        <v>1</v>
      </c>
      <c r="E3338">
        <v>741020</v>
      </c>
      <c r="F3338" t="s">
        <v>772</v>
      </c>
    </row>
    <row r="3339" spans="1:6" x14ac:dyDescent="0.25">
      <c r="A3339" t="s">
        <v>1203</v>
      </c>
      <c r="B3339" t="s">
        <v>772</v>
      </c>
      <c r="C3339" t="s">
        <v>1017</v>
      </c>
      <c r="D3339" s="781">
        <v>1</v>
      </c>
      <c r="E3339">
        <v>741020</v>
      </c>
      <c r="F3339" t="s">
        <v>772</v>
      </c>
    </row>
    <row r="3340" spans="1:6" x14ac:dyDescent="0.25">
      <c r="A3340" t="s">
        <v>1203</v>
      </c>
      <c r="B3340" t="s">
        <v>772</v>
      </c>
      <c r="C3340" t="s">
        <v>1017</v>
      </c>
      <c r="D3340" s="781">
        <v>1</v>
      </c>
      <c r="E3340">
        <v>741020</v>
      </c>
      <c r="F3340" t="s">
        <v>772</v>
      </c>
    </row>
    <row r="3341" spans="1:6" x14ac:dyDescent="0.25">
      <c r="A3341" t="s">
        <v>1203</v>
      </c>
      <c r="B3341" t="s">
        <v>772</v>
      </c>
      <c r="C3341" t="s">
        <v>1017</v>
      </c>
      <c r="D3341" s="781">
        <v>1</v>
      </c>
      <c r="E3341">
        <v>741020</v>
      </c>
      <c r="F3341" t="s">
        <v>772</v>
      </c>
    </row>
    <row r="3342" spans="1:6" x14ac:dyDescent="0.25">
      <c r="A3342" t="s">
        <v>1203</v>
      </c>
      <c r="B3342" t="s">
        <v>772</v>
      </c>
      <c r="C3342" t="s">
        <v>1017</v>
      </c>
      <c r="D3342" s="781">
        <v>3</v>
      </c>
      <c r="E3342">
        <v>741020</v>
      </c>
      <c r="F3342" t="s">
        <v>772</v>
      </c>
    </row>
    <row r="3343" spans="1:6" x14ac:dyDescent="0.25">
      <c r="A3343" t="s">
        <v>1203</v>
      </c>
      <c r="B3343" t="s">
        <v>772</v>
      </c>
      <c r="C3343" t="s">
        <v>1017</v>
      </c>
      <c r="D3343" s="781">
        <v>1</v>
      </c>
      <c r="E3343">
        <v>741020</v>
      </c>
      <c r="F3343" t="s">
        <v>772</v>
      </c>
    </row>
    <row r="3344" spans="1:6" x14ac:dyDescent="0.25">
      <c r="A3344" t="s">
        <v>1203</v>
      </c>
      <c r="B3344" t="s">
        <v>772</v>
      </c>
      <c r="C3344" t="s">
        <v>1017</v>
      </c>
      <c r="D3344" s="781">
        <v>2</v>
      </c>
      <c r="E3344">
        <v>741020</v>
      </c>
      <c r="F3344" t="s">
        <v>772</v>
      </c>
    </row>
    <row r="3345" spans="1:6" x14ac:dyDescent="0.25">
      <c r="A3345" t="s">
        <v>1203</v>
      </c>
      <c r="B3345" t="s">
        <v>772</v>
      </c>
      <c r="C3345" t="s">
        <v>1017</v>
      </c>
      <c r="D3345" s="781">
        <v>1</v>
      </c>
      <c r="E3345">
        <v>741020</v>
      </c>
      <c r="F3345" t="s">
        <v>772</v>
      </c>
    </row>
    <row r="3346" spans="1:6" x14ac:dyDescent="0.25">
      <c r="A3346" t="s">
        <v>1203</v>
      </c>
      <c r="B3346" t="s">
        <v>772</v>
      </c>
      <c r="C3346" t="s">
        <v>1017</v>
      </c>
      <c r="D3346" s="781">
        <v>3</v>
      </c>
      <c r="E3346">
        <v>741020</v>
      </c>
      <c r="F3346" t="s">
        <v>772</v>
      </c>
    </row>
    <row r="3347" spans="1:6" x14ac:dyDescent="0.25">
      <c r="A3347" t="s">
        <v>1203</v>
      </c>
      <c r="B3347" t="s">
        <v>772</v>
      </c>
      <c r="C3347" t="s">
        <v>1017</v>
      </c>
      <c r="D3347" s="781">
        <v>-3</v>
      </c>
      <c r="E3347">
        <v>741020</v>
      </c>
      <c r="F3347" t="s">
        <v>772</v>
      </c>
    </row>
    <row r="3348" spans="1:6" x14ac:dyDescent="0.25">
      <c r="A3348" t="s">
        <v>1203</v>
      </c>
      <c r="B3348" t="s">
        <v>772</v>
      </c>
      <c r="C3348" t="s">
        <v>1017</v>
      </c>
      <c r="D3348" s="781">
        <v>1</v>
      </c>
      <c r="E3348">
        <v>741020</v>
      </c>
      <c r="F3348" t="s">
        <v>772</v>
      </c>
    </row>
    <row r="3349" spans="1:6" x14ac:dyDescent="0.25">
      <c r="A3349" t="s">
        <v>1203</v>
      </c>
      <c r="B3349" t="s">
        <v>772</v>
      </c>
      <c r="C3349" t="s">
        <v>1017</v>
      </c>
      <c r="D3349" s="781">
        <v>2</v>
      </c>
      <c r="E3349">
        <v>741020</v>
      </c>
      <c r="F3349" t="s">
        <v>772</v>
      </c>
    </row>
    <row r="3350" spans="1:6" x14ac:dyDescent="0.25">
      <c r="A3350" t="s">
        <v>1203</v>
      </c>
      <c r="B3350" t="s">
        <v>772</v>
      </c>
      <c r="C3350" t="s">
        <v>1017</v>
      </c>
      <c r="D3350" s="781">
        <v>3</v>
      </c>
      <c r="E3350">
        <v>741020</v>
      </c>
      <c r="F3350" t="s">
        <v>772</v>
      </c>
    </row>
    <row r="3351" spans="1:6" x14ac:dyDescent="0.25">
      <c r="A3351" t="s">
        <v>1203</v>
      </c>
      <c r="B3351" t="s">
        <v>772</v>
      </c>
      <c r="C3351" t="s">
        <v>1017</v>
      </c>
      <c r="D3351" s="781">
        <v>3</v>
      </c>
      <c r="E3351">
        <v>741020</v>
      </c>
      <c r="F3351" t="s">
        <v>772</v>
      </c>
    </row>
    <row r="3352" spans="1:6" x14ac:dyDescent="0.25">
      <c r="A3352" t="s">
        <v>1203</v>
      </c>
      <c r="B3352" t="s">
        <v>772</v>
      </c>
      <c r="C3352" t="s">
        <v>1017</v>
      </c>
      <c r="D3352" s="781">
        <v>2</v>
      </c>
      <c r="E3352">
        <v>741020</v>
      </c>
      <c r="F3352" t="s">
        <v>772</v>
      </c>
    </row>
    <row r="3353" spans="1:6" x14ac:dyDescent="0.25">
      <c r="A3353" t="s">
        <v>1203</v>
      </c>
      <c r="B3353" t="s">
        <v>772</v>
      </c>
      <c r="C3353" t="s">
        <v>1017</v>
      </c>
      <c r="D3353" s="781">
        <v>2</v>
      </c>
      <c r="E3353">
        <v>741020</v>
      </c>
      <c r="F3353" t="s">
        <v>772</v>
      </c>
    </row>
    <row r="3354" spans="1:6" x14ac:dyDescent="0.25">
      <c r="A3354" t="s">
        <v>1203</v>
      </c>
      <c r="B3354" t="s">
        <v>772</v>
      </c>
      <c r="C3354" t="s">
        <v>1017</v>
      </c>
      <c r="D3354" s="781">
        <v>1</v>
      </c>
      <c r="E3354">
        <v>741020</v>
      </c>
      <c r="F3354" t="s">
        <v>772</v>
      </c>
    </row>
    <row r="3355" spans="1:6" x14ac:dyDescent="0.25">
      <c r="A3355" t="s">
        <v>1203</v>
      </c>
      <c r="B3355" t="s">
        <v>772</v>
      </c>
      <c r="C3355" t="s">
        <v>1017</v>
      </c>
      <c r="D3355" s="781">
        <v>3</v>
      </c>
      <c r="E3355">
        <v>741020</v>
      </c>
      <c r="F3355" t="s">
        <v>772</v>
      </c>
    </row>
    <row r="3356" spans="1:6" x14ac:dyDescent="0.25">
      <c r="A3356" t="s">
        <v>1203</v>
      </c>
      <c r="B3356" t="s">
        <v>772</v>
      </c>
      <c r="C3356" t="s">
        <v>1017</v>
      </c>
      <c r="D3356" s="781">
        <v>1</v>
      </c>
      <c r="E3356">
        <v>741020</v>
      </c>
      <c r="F3356" t="s">
        <v>772</v>
      </c>
    </row>
    <row r="3357" spans="1:6" x14ac:dyDescent="0.25">
      <c r="A3357" t="s">
        <v>1203</v>
      </c>
      <c r="B3357" t="s">
        <v>772</v>
      </c>
      <c r="C3357" t="s">
        <v>1017</v>
      </c>
      <c r="D3357" s="781">
        <v>2</v>
      </c>
      <c r="E3357">
        <v>741020</v>
      </c>
      <c r="F3357" t="s">
        <v>772</v>
      </c>
    </row>
    <row r="3358" spans="1:6" x14ac:dyDescent="0.25">
      <c r="A3358" t="s">
        <v>1203</v>
      </c>
      <c r="B3358" t="s">
        <v>772</v>
      </c>
      <c r="C3358" t="s">
        <v>1017</v>
      </c>
      <c r="D3358" s="781">
        <v>2</v>
      </c>
      <c r="E3358">
        <v>741020</v>
      </c>
      <c r="F3358" t="s">
        <v>772</v>
      </c>
    </row>
    <row r="3359" spans="1:6" x14ac:dyDescent="0.25">
      <c r="A3359" t="s">
        <v>1203</v>
      </c>
      <c r="B3359" t="s">
        <v>772</v>
      </c>
      <c r="C3359" t="s">
        <v>1017</v>
      </c>
      <c r="D3359" s="781">
        <v>3</v>
      </c>
      <c r="E3359">
        <v>741020</v>
      </c>
      <c r="F3359" t="s">
        <v>772</v>
      </c>
    </row>
    <row r="3360" spans="1:6" x14ac:dyDescent="0.25">
      <c r="A3360" t="s">
        <v>1203</v>
      </c>
      <c r="B3360" t="s">
        <v>772</v>
      </c>
      <c r="C3360" t="s">
        <v>1017</v>
      </c>
      <c r="D3360" s="781">
        <v>3</v>
      </c>
      <c r="E3360">
        <v>741020</v>
      </c>
      <c r="F3360" t="s">
        <v>772</v>
      </c>
    </row>
    <row r="3361" spans="1:6" x14ac:dyDescent="0.25">
      <c r="A3361" t="s">
        <v>1203</v>
      </c>
      <c r="B3361" t="s">
        <v>772</v>
      </c>
      <c r="C3361" t="s">
        <v>1017</v>
      </c>
      <c r="D3361" s="781">
        <v>2</v>
      </c>
      <c r="E3361">
        <v>741020</v>
      </c>
      <c r="F3361" t="s">
        <v>772</v>
      </c>
    </row>
    <row r="3362" spans="1:6" x14ac:dyDescent="0.25">
      <c r="A3362" t="s">
        <v>1203</v>
      </c>
      <c r="B3362" t="s">
        <v>772</v>
      </c>
      <c r="C3362" t="s">
        <v>1017</v>
      </c>
      <c r="D3362" s="781">
        <v>1</v>
      </c>
      <c r="E3362">
        <v>741020</v>
      </c>
      <c r="F3362" t="s">
        <v>772</v>
      </c>
    </row>
    <row r="3363" spans="1:6" x14ac:dyDescent="0.25">
      <c r="A3363" t="s">
        <v>1203</v>
      </c>
      <c r="B3363" t="s">
        <v>772</v>
      </c>
      <c r="C3363" t="s">
        <v>1017</v>
      </c>
      <c r="D3363" s="781">
        <v>2</v>
      </c>
      <c r="E3363">
        <v>741020</v>
      </c>
      <c r="F3363" t="s">
        <v>772</v>
      </c>
    </row>
    <row r="3364" spans="1:6" x14ac:dyDescent="0.25">
      <c r="A3364" t="s">
        <v>1203</v>
      </c>
      <c r="B3364" t="s">
        <v>772</v>
      </c>
      <c r="C3364" t="s">
        <v>1017</v>
      </c>
      <c r="D3364" s="781">
        <v>3</v>
      </c>
      <c r="E3364">
        <v>741020</v>
      </c>
      <c r="F3364" t="s">
        <v>772</v>
      </c>
    </row>
    <row r="3365" spans="1:6" x14ac:dyDescent="0.25">
      <c r="A3365" t="s">
        <v>1203</v>
      </c>
      <c r="B3365" t="s">
        <v>772</v>
      </c>
      <c r="C3365" t="s">
        <v>1017</v>
      </c>
      <c r="D3365" s="781">
        <v>1</v>
      </c>
      <c r="E3365">
        <v>741020</v>
      </c>
      <c r="F3365" t="s">
        <v>772</v>
      </c>
    </row>
    <row r="3366" spans="1:6" x14ac:dyDescent="0.25">
      <c r="A3366" t="s">
        <v>1203</v>
      </c>
      <c r="B3366" t="s">
        <v>772</v>
      </c>
      <c r="C3366" t="s">
        <v>1017</v>
      </c>
      <c r="D3366" s="781">
        <v>1</v>
      </c>
      <c r="E3366">
        <v>741020</v>
      </c>
      <c r="F3366" t="s">
        <v>772</v>
      </c>
    </row>
    <row r="3367" spans="1:6" x14ac:dyDescent="0.25">
      <c r="A3367" t="s">
        <v>1203</v>
      </c>
      <c r="B3367" t="s">
        <v>772</v>
      </c>
      <c r="C3367" t="s">
        <v>1017</v>
      </c>
      <c r="D3367" s="781">
        <v>2</v>
      </c>
      <c r="E3367">
        <v>741020</v>
      </c>
      <c r="F3367" t="s">
        <v>772</v>
      </c>
    </row>
    <row r="3368" spans="1:6" x14ac:dyDescent="0.25">
      <c r="A3368" t="s">
        <v>1203</v>
      </c>
      <c r="B3368" t="s">
        <v>772</v>
      </c>
      <c r="C3368" t="s">
        <v>1017</v>
      </c>
      <c r="D3368" s="781">
        <v>1</v>
      </c>
      <c r="E3368">
        <v>741020</v>
      </c>
      <c r="F3368" t="s">
        <v>772</v>
      </c>
    </row>
    <row r="3369" spans="1:6" x14ac:dyDescent="0.25">
      <c r="A3369" t="s">
        <v>1203</v>
      </c>
      <c r="B3369" t="s">
        <v>772</v>
      </c>
      <c r="C3369" t="s">
        <v>1017</v>
      </c>
      <c r="D3369" s="781">
        <v>2</v>
      </c>
      <c r="E3369">
        <v>741020</v>
      </c>
      <c r="F3369" t="s">
        <v>772</v>
      </c>
    </row>
    <row r="3370" spans="1:6" x14ac:dyDescent="0.25">
      <c r="A3370" t="s">
        <v>1203</v>
      </c>
      <c r="B3370" t="s">
        <v>772</v>
      </c>
      <c r="C3370" t="s">
        <v>1017</v>
      </c>
      <c r="D3370" s="781">
        <v>1</v>
      </c>
      <c r="E3370">
        <v>741020</v>
      </c>
      <c r="F3370" t="s">
        <v>772</v>
      </c>
    </row>
    <row r="3371" spans="1:6" x14ac:dyDescent="0.25">
      <c r="A3371" t="s">
        <v>1203</v>
      </c>
      <c r="B3371" t="s">
        <v>772</v>
      </c>
      <c r="C3371" t="s">
        <v>1017</v>
      </c>
      <c r="D3371" s="781">
        <v>1</v>
      </c>
      <c r="E3371">
        <v>741020</v>
      </c>
      <c r="F3371" t="s">
        <v>772</v>
      </c>
    </row>
    <row r="3372" spans="1:6" x14ac:dyDescent="0.25">
      <c r="A3372" t="s">
        <v>1203</v>
      </c>
      <c r="B3372" t="s">
        <v>772</v>
      </c>
      <c r="C3372" t="s">
        <v>1017</v>
      </c>
      <c r="D3372" s="781">
        <v>1</v>
      </c>
      <c r="E3372">
        <v>741020</v>
      </c>
      <c r="F3372" t="s">
        <v>772</v>
      </c>
    </row>
    <row r="3373" spans="1:6" x14ac:dyDescent="0.25">
      <c r="A3373" t="s">
        <v>1203</v>
      </c>
      <c r="B3373" t="s">
        <v>772</v>
      </c>
      <c r="C3373" t="s">
        <v>1017</v>
      </c>
      <c r="D3373" s="781">
        <v>2</v>
      </c>
      <c r="E3373">
        <v>741020</v>
      </c>
      <c r="F3373" t="s">
        <v>772</v>
      </c>
    </row>
    <row r="3374" spans="1:6" x14ac:dyDescent="0.25">
      <c r="A3374" t="s">
        <v>1203</v>
      </c>
      <c r="B3374" t="s">
        <v>772</v>
      </c>
      <c r="C3374" t="s">
        <v>1017</v>
      </c>
      <c r="D3374" s="781">
        <v>1</v>
      </c>
      <c r="E3374">
        <v>741020</v>
      </c>
      <c r="F3374" t="s">
        <v>772</v>
      </c>
    </row>
    <row r="3375" spans="1:6" x14ac:dyDescent="0.25">
      <c r="A3375" t="s">
        <v>1203</v>
      </c>
      <c r="B3375" t="s">
        <v>772</v>
      </c>
      <c r="C3375" t="s">
        <v>1017</v>
      </c>
      <c r="D3375" s="781">
        <v>3</v>
      </c>
      <c r="E3375">
        <v>741020</v>
      </c>
      <c r="F3375" t="s">
        <v>772</v>
      </c>
    </row>
    <row r="3376" spans="1:6" x14ac:dyDescent="0.25">
      <c r="A3376" t="s">
        <v>1203</v>
      </c>
      <c r="B3376" t="s">
        <v>772</v>
      </c>
      <c r="C3376" t="s">
        <v>1017</v>
      </c>
      <c r="D3376" s="781">
        <v>1</v>
      </c>
      <c r="E3376">
        <v>741020</v>
      </c>
      <c r="F3376" t="s">
        <v>772</v>
      </c>
    </row>
    <row r="3377" spans="1:6" x14ac:dyDescent="0.25">
      <c r="A3377" t="s">
        <v>1203</v>
      </c>
      <c r="B3377" t="s">
        <v>772</v>
      </c>
      <c r="C3377" t="s">
        <v>1017</v>
      </c>
      <c r="D3377" s="781">
        <v>1</v>
      </c>
      <c r="E3377">
        <v>741020</v>
      </c>
      <c r="F3377" t="s">
        <v>772</v>
      </c>
    </row>
    <row r="3378" spans="1:6" x14ac:dyDescent="0.25">
      <c r="A3378" t="s">
        <v>1203</v>
      </c>
      <c r="B3378" t="s">
        <v>772</v>
      </c>
      <c r="C3378" t="s">
        <v>1017</v>
      </c>
      <c r="D3378" s="781">
        <v>1</v>
      </c>
      <c r="E3378">
        <v>741020</v>
      </c>
      <c r="F3378" t="s">
        <v>772</v>
      </c>
    </row>
    <row r="3379" spans="1:6" x14ac:dyDescent="0.25">
      <c r="A3379" t="s">
        <v>1203</v>
      </c>
      <c r="B3379" t="s">
        <v>772</v>
      </c>
      <c r="C3379" t="s">
        <v>1017</v>
      </c>
      <c r="D3379" s="781">
        <v>1</v>
      </c>
      <c r="E3379">
        <v>741020</v>
      </c>
      <c r="F3379" t="s">
        <v>772</v>
      </c>
    </row>
    <row r="3380" spans="1:6" x14ac:dyDescent="0.25">
      <c r="A3380" t="s">
        <v>1203</v>
      </c>
      <c r="B3380" t="s">
        <v>772</v>
      </c>
      <c r="C3380" t="s">
        <v>1017</v>
      </c>
      <c r="D3380" s="781">
        <v>2</v>
      </c>
      <c r="E3380">
        <v>741020</v>
      </c>
      <c r="F3380" t="s">
        <v>772</v>
      </c>
    </row>
    <row r="3381" spans="1:6" x14ac:dyDescent="0.25">
      <c r="A3381" t="s">
        <v>1203</v>
      </c>
      <c r="B3381" t="s">
        <v>772</v>
      </c>
      <c r="C3381" t="s">
        <v>1017</v>
      </c>
      <c r="D3381" s="781">
        <v>1</v>
      </c>
      <c r="E3381">
        <v>741020</v>
      </c>
      <c r="F3381" t="s">
        <v>772</v>
      </c>
    </row>
    <row r="3382" spans="1:6" x14ac:dyDescent="0.25">
      <c r="A3382" t="s">
        <v>1203</v>
      </c>
      <c r="B3382" t="s">
        <v>772</v>
      </c>
      <c r="C3382" t="s">
        <v>1017</v>
      </c>
      <c r="D3382" s="781">
        <v>3</v>
      </c>
      <c r="E3382">
        <v>741020</v>
      </c>
      <c r="F3382" t="s">
        <v>772</v>
      </c>
    </row>
    <row r="3383" spans="1:6" x14ac:dyDescent="0.25">
      <c r="A3383" t="s">
        <v>1203</v>
      </c>
      <c r="B3383" t="s">
        <v>772</v>
      </c>
      <c r="C3383" t="s">
        <v>1017</v>
      </c>
      <c r="D3383" s="781">
        <v>4</v>
      </c>
      <c r="E3383">
        <v>741020</v>
      </c>
      <c r="F3383" t="s">
        <v>772</v>
      </c>
    </row>
    <row r="3384" spans="1:6" x14ac:dyDescent="0.25">
      <c r="A3384" t="s">
        <v>1203</v>
      </c>
      <c r="B3384" t="s">
        <v>772</v>
      </c>
      <c r="C3384" t="s">
        <v>1017</v>
      </c>
      <c r="D3384" s="781">
        <v>1</v>
      </c>
      <c r="E3384">
        <v>741020</v>
      </c>
      <c r="F3384" t="s">
        <v>772</v>
      </c>
    </row>
    <row r="3385" spans="1:6" x14ac:dyDescent="0.25">
      <c r="A3385" t="s">
        <v>1203</v>
      </c>
      <c r="B3385" t="s">
        <v>772</v>
      </c>
      <c r="C3385" t="s">
        <v>1017</v>
      </c>
      <c r="D3385" s="781">
        <v>2</v>
      </c>
      <c r="E3385">
        <v>741020</v>
      </c>
      <c r="F3385" t="s">
        <v>772</v>
      </c>
    </row>
    <row r="3386" spans="1:6" x14ac:dyDescent="0.25">
      <c r="A3386" t="s">
        <v>1203</v>
      </c>
      <c r="B3386" t="s">
        <v>772</v>
      </c>
      <c r="C3386" t="s">
        <v>1017</v>
      </c>
      <c r="D3386" s="781">
        <v>1</v>
      </c>
      <c r="E3386">
        <v>741020</v>
      </c>
      <c r="F3386" t="s">
        <v>772</v>
      </c>
    </row>
    <row r="3387" spans="1:6" x14ac:dyDescent="0.25">
      <c r="A3387" t="s">
        <v>1203</v>
      </c>
      <c r="B3387" t="s">
        <v>772</v>
      </c>
      <c r="C3387" t="s">
        <v>1017</v>
      </c>
      <c r="D3387" s="781">
        <v>3</v>
      </c>
      <c r="E3387">
        <v>741020</v>
      </c>
      <c r="F3387" t="s">
        <v>772</v>
      </c>
    </row>
    <row r="3388" spans="1:6" x14ac:dyDescent="0.25">
      <c r="A3388" t="s">
        <v>1203</v>
      </c>
      <c r="B3388" t="s">
        <v>772</v>
      </c>
      <c r="C3388" t="s">
        <v>1017</v>
      </c>
      <c r="D3388" s="781">
        <v>1</v>
      </c>
      <c r="E3388">
        <v>741020</v>
      </c>
      <c r="F3388" t="s">
        <v>772</v>
      </c>
    </row>
    <row r="3389" spans="1:6" x14ac:dyDescent="0.25">
      <c r="A3389" t="s">
        <v>1203</v>
      </c>
      <c r="B3389" t="s">
        <v>772</v>
      </c>
      <c r="C3389" t="s">
        <v>1017</v>
      </c>
      <c r="D3389" s="781">
        <v>1</v>
      </c>
      <c r="E3389">
        <v>741020</v>
      </c>
      <c r="F3389" t="s">
        <v>772</v>
      </c>
    </row>
    <row r="3390" spans="1:6" x14ac:dyDescent="0.25">
      <c r="A3390" t="s">
        <v>1203</v>
      </c>
      <c r="B3390" t="s">
        <v>772</v>
      </c>
      <c r="C3390" t="s">
        <v>1017</v>
      </c>
      <c r="D3390" s="781">
        <v>1</v>
      </c>
      <c r="E3390">
        <v>741020</v>
      </c>
      <c r="F3390" t="s">
        <v>772</v>
      </c>
    </row>
    <row r="3391" spans="1:6" x14ac:dyDescent="0.25">
      <c r="A3391" t="s">
        <v>1203</v>
      </c>
      <c r="B3391" t="s">
        <v>772</v>
      </c>
      <c r="C3391" t="s">
        <v>1017</v>
      </c>
      <c r="D3391" s="781">
        <v>1</v>
      </c>
      <c r="E3391">
        <v>741020</v>
      </c>
      <c r="F3391" t="s">
        <v>772</v>
      </c>
    </row>
    <row r="3392" spans="1:6" x14ac:dyDescent="0.25">
      <c r="A3392" t="s">
        <v>1203</v>
      </c>
      <c r="B3392" t="s">
        <v>772</v>
      </c>
      <c r="C3392" t="s">
        <v>1017</v>
      </c>
      <c r="D3392" s="781">
        <v>1</v>
      </c>
      <c r="E3392">
        <v>741020</v>
      </c>
      <c r="F3392" t="s">
        <v>772</v>
      </c>
    </row>
    <row r="3393" spans="1:6" x14ac:dyDescent="0.25">
      <c r="A3393" t="s">
        <v>1203</v>
      </c>
      <c r="B3393" t="s">
        <v>772</v>
      </c>
      <c r="C3393" t="s">
        <v>1017</v>
      </c>
      <c r="D3393" s="781">
        <v>2</v>
      </c>
      <c r="E3393">
        <v>741020</v>
      </c>
      <c r="F3393" t="s">
        <v>772</v>
      </c>
    </row>
    <row r="3394" spans="1:6" x14ac:dyDescent="0.25">
      <c r="A3394" t="s">
        <v>1203</v>
      </c>
      <c r="B3394" t="s">
        <v>772</v>
      </c>
      <c r="C3394" t="s">
        <v>1017</v>
      </c>
      <c r="D3394" s="781">
        <v>1</v>
      </c>
      <c r="E3394">
        <v>741020</v>
      </c>
      <c r="F3394" t="s">
        <v>772</v>
      </c>
    </row>
    <row r="3395" spans="1:6" x14ac:dyDescent="0.25">
      <c r="A3395" t="s">
        <v>1203</v>
      </c>
      <c r="B3395" t="s">
        <v>772</v>
      </c>
      <c r="C3395" t="s">
        <v>1017</v>
      </c>
      <c r="D3395" s="781">
        <v>1</v>
      </c>
      <c r="E3395">
        <v>741020</v>
      </c>
      <c r="F3395" t="s">
        <v>772</v>
      </c>
    </row>
    <row r="3396" spans="1:6" x14ac:dyDescent="0.25">
      <c r="A3396" t="s">
        <v>1203</v>
      </c>
      <c r="B3396" t="s">
        <v>772</v>
      </c>
      <c r="C3396" t="s">
        <v>1017</v>
      </c>
      <c r="D3396" s="781">
        <v>1</v>
      </c>
      <c r="E3396">
        <v>741020</v>
      </c>
      <c r="F3396" t="s">
        <v>772</v>
      </c>
    </row>
    <row r="3397" spans="1:6" x14ac:dyDescent="0.25">
      <c r="A3397" t="s">
        <v>1203</v>
      </c>
      <c r="B3397" t="s">
        <v>772</v>
      </c>
      <c r="C3397" t="s">
        <v>1017</v>
      </c>
      <c r="D3397" s="781">
        <v>2</v>
      </c>
      <c r="E3397">
        <v>741020</v>
      </c>
      <c r="F3397" t="s">
        <v>772</v>
      </c>
    </row>
    <row r="3398" spans="1:6" x14ac:dyDescent="0.25">
      <c r="A3398" t="s">
        <v>1203</v>
      </c>
      <c r="B3398" t="s">
        <v>772</v>
      </c>
      <c r="C3398" t="s">
        <v>1017</v>
      </c>
      <c r="D3398" s="781">
        <v>1</v>
      </c>
      <c r="E3398">
        <v>741020</v>
      </c>
      <c r="F3398" t="s">
        <v>772</v>
      </c>
    </row>
    <row r="3399" spans="1:6" x14ac:dyDescent="0.25">
      <c r="A3399" t="s">
        <v>1203</v>
      </c>
      <c r="B3399" t="s">
        <v>772</v>
      </c>
      <c r="C3399" t="s">
        <v>1017</v>
      </c>
      <c r="D3399" s="781">
        <v>2</v>
      </c>
      <c r="E3399">
        <v>741020</v>
      </c>
      <c r="F3399" t="s">
        <v>772</v>
      </c>
    </row>
    <row r="3400" spans="1:6" x14ac:dyDescent="0.25">
      <c r="A3400" t="s">
        <v>1203</v>
      </c>
      <c r="B3400" t="s">
        <v>772</v>
      </c>
      <c r="C3400" t="s">
        <v>1017</v>
      </c>
      <c r="D3400" s="781">
        <v>0.66666666666666663</v>
      </c>
      <c r="E3400">
        <v>741020</v>
      </c>
      <c r="F3400" t="s">
        <v>772</v>
      </c>
    </row>
    <row r="3401" spans="1:6" x14ac:dyDescent="0.25">
      <c r="A3401" t="s">
        <v>1203</v>
      </c>
      <c r="B3401" t="s">
        <v>772</v>
      </c>
      <c r="C3401" t="s">
        <v>1017</v>
      </c>
      <c r="D3401" s="781">
        <v>3</v>
      </c>
      <c r="E3401">
        <v>741020</v>
      </c>
      <c r="F3401" t="s">
        <v>772</v>
      </c>
    </row>
    <row r="3402" spans="1:6" x14ac:dyDescent="0.25">
      <c r="A3402" t="s">
        <v>1203</v>
      </c>
      <c r="B3402" t="s">
        <v>772</v>
      </c>
      <c r="C3402" t="s">
        <v>1017</v>
      </c>
      <c r="D3402" s="781">
        <v>2</v>
      </c>
      <c r="E3402">
        <v>741020</v>
      </c>
      <c r="F3402" t="s">
        <v>772</v>
      </c>
    </row>
    <row r="3403" spans="1:6" x14ac:dyDescent="0.25">
      <c r="A3403" t="s">
        <v>1203</v>
      </c>
      <c r="B3403" t="s">
        <v>772</v>
      </c>
      <c r="C3403" t="s">
        <v>1017</v>
      </c>
      <c r="D3403" s="781">
        <v>1</v>
      </c>
      <c r="E3403">
        <v>741020</v>
      </c>
      <c r="F3403" t="s">
        <v>772</v>
      </c>
    </row>
    <row r="3404" spans="1:6" x14ac:dyDescent="0.25">
      <c r="A3404" t="s">
        <v>1203</v>
      </c>
      <c r="B3404" t="s">
        <v>772</v>
      </c>
      <c r="C3404" t="s">
        <v>1017</v>
      </c>
      <c r="D3404" s="781">
        <v>2</v>
      </c>
      <c r="E3404">
        <v>741020</v>
      </c>
      <c r="F3404" t="s">
        <v>772</v>
      </c>
    </row>
    <row r="3405" spans="1:6" x14ac:dyDescent="0.25">
      <c r="A3405" t="s">
        <v>1203</v>
      </c>
      <c r="B3405" t="s">
        <v>772</v>
      </c>
      <c r="C3405" t="s">
        <v>1017</v>
      </c>
      <c r="D3405" s="781">
        <v>2</v>
      </c>
      <c r="E3405">
        <v>741020</v>
      </c>
      <c r="F3405" t="s">
        <v>772</v>
      </c>
    </row>
    <row r="3406" spans="1:6" x14ac:dyDescent="0.25">
      <c r="A3406" t="s">
        <v>1203</v>
      </c>
      <c r="B3406" t="s">
        <v>772</v>
      </c>
      <c r="C3406" t="s">
        <v>1017</v>
      </c>
      <c r="D3406" s="781">
        <v>1</v>
      </c>
      <c r="E3406">
        <v>741020</v>
      </c>
      <c r="F3406" t="s">
        <v>772</v>
      </c>
    </row>
    <row r="3407" spans="1:6" x14ac:dyDescent="0.25">
      <c r="A3407" t="s">
        <v>1203</v>
      </c>
      <c r="B3407" t="s">
        <v>772</v>
      </c>
      <c r="C3407" t="s">
        <v>1017</v>
      </c>
      <c r="D3407" s="781">
        <v>2</v>
      </c>
      <c r="E3407">
        <v>741020</v>
      </c>
      <c r="F3407" t="s">
        <v>772</v>
      </c>
    </row>
    <row r="3408" spans="1:6" x14ac:dyDescent="0.25">
      <c r="A3408" t="s">
        <v>1203</v>
      </c>
      <c r="B3408" t="s">
        <v>772</v>
      </c>
      <c r="C3408" t="s">
        <v>1017</v>
      </c>
      <c r="D3408" s="781">
        <v>2</v>
      </c>
      <c r="E3408">
        <v>741020</v>
      </c>
      <c r="F3408" t="s">
        <v>772</v>
      </c>
    </row>
    <row r="3409" spans="1:6" x14ac:dyDescent="0.25">
      <c r="A3409" t="s">
        <v>1203</v>
      </c>
      <c r="B3409" t="s">
        <v>772</v>
      </c>
      <c r="C3409" t="s">
        <v>1017</v>
      </c>
      <c r="D3409" s="781">
        <v>2</v>
      </c>
      <c r="E3409">
        <v>741020</v>
      </c>
      <c r="F3409" t="s">
        <v>772</v>
      </c>
    </row>
    <row r="3410" spans="1:6" x14ac:dyDescent="0.25">
      <c r="A3410" t="s">
        <v>1203</v>
      </c>
      <c r="B3410" t="s">
        <v>772</v>
      </c>
      <c r="C3410" t="s">
        <v>1017</v>
      </c>
      <c r="D3410" s="781">
        <v>2</v>
      </c>
      <c r="E3410">
        <v>741020</v>
      </c>
      <c r="F3410" t="s">
        <v>772</v>
      </c>
    </row>
    <row r="3411" spans="1:6" x14ac:dyDescent="0.25">
      <c r="A3411" t="s">
        <v>1203</v>
      </c>
      <c r="B3411" t="s">
        <v>772</v>
      </c>
      <c r="C3411" t="s">
        <v>1017</v>
      </c>
      <c r="D3411" s="781">
        <v>1</v>
      </c>
      <c r="E3411">
        <v>741020</v>
      </c>
      <c r="F3411" t="s">
        <v>772</v>
      </c>
    </row>
    <row r="3412" spans="1:6" x14ac:dyDescent="0.25">
      <c r="A3412" t="s">
        <v>1203</v>
      </c>
      <c r="B3412" t="s">
        <v>772</v>
      </c>
      <c r="C3412" t="s">
        <v>1017</v>
      </c>
      <c r="D3412" s="781">
        <v>4</v>
      </c>
      <c r="E3412">
        <v>741020</v>
      </c>
      <c r="F3412" t="s">
        <v>772</v>
      </c>
    </row>
    <row r="3413" spans="1:6" x14ac:dyDescent="0.25">
      <c r="A3413" t="s">
        <v>1203</v>
      </c>
      <c r="B3413" t="s">
        <v>772</v>
      </c>
      <c r="C3413" t="s">
        <v>1017</v>
      </c>
      <c r="D3413" s="781">
        <v>6</v>
      </c>
      <c r="E3413">
        <v>741020</v>
      </c>
      <c r="F3413" t="s">
        <v>772</v>
      </c>
    </row>
    <row r="3414" spans="1:6" x14ac:dyDescent="0.25">
      <c r="A3414" t="s">
        <v>1203</v>
      </c>
      <c r="B3414" t="s">
        <v>772</v>
      </c>
      <c r="C3414" t="s">
        <v>1017</v>
      </c>
      <c r="D3414" s="781">
        <v>1</v>
      </c>
      <c r="E3414">
        <v>741020</v>
      </c>
      <c r="F3414" t="s">
        <v>772</v>
      </c>
    </row>
    <row r="3415" spans="1:6" x14ac:dyDescent="0.25">
      <c r="A3415" t="s">
        <v>1203</v>
      </c>
      <c r="B3415" t="s">
        <v>772</v>
      </c>
      <c r="C3415" t="s">
        <v>1017</v>
      </c>
      <c r="D3415" s="781">
        <v>4</v>
      </c>
      <c r="E3415">
        <v>741020</v>
      </c>
      <c r="F3415" t="s">
        <v>772</v>
      </c>
    </row>
    <row r="3416" spans="1:6" x14ac:dyDescent="0.25">
      <c r="A3416" t="s">
        <v>1203</v>
      </c>
      <c r="B3416" t="s">
        <v>772</v>
      </c>
      <c r="C3416" t="s">
        <v>1017</v>
      </c>
      <c r="D3416" s="781">
        <v>3</v>
      </c>
      <c r="E3416">
        <v>741020</v>
      </c>
      <c r="F3416" t="s">
        <v>772</v>
      </c>
    </row>
    <row r="3417" spans="1:6" x14ac:dyDescent="0.25">
      <c r="A3417" t="s">
        <v>1203</v>
      </c>
      <c r="B3417" t="s">
        <v>772</v>
      </c>
      <c r="C3417" t="s">
        <v>1017</v>
      </c>
      <c r="D3417" s="781">
        <v>1</v>
      </c>
      <c r="E3417">
        <v>741020</v>
      </c>
      <c r="F3417" t="s">
        <v>772</v>
      </c>
    </row>
    <row r="3418" spans="1:6" x14ac:dyDescent="0.25">
      <c r="A3418" t="s">
        <v>1203</v>
      </c>
      <c r="B3418" t="s">
        <v>772</v>
      </c>
      <c r="C3418" t="s">
        <v>1017</v>
      </c>
      <c r="D3418" s="781">
        <v>1</v>
      </c>
      <c r="E3418">
        <v>741020</v>
      </c>
      <c r="F3418" t="s">
        <v>772</v>
      </c>
    </row>
    <row r="3419" spans="1:6" x14ac:dyDescent="0.25">
      <c r="A3419" t="s">
        <v>1203</v>
      </c>
      <c r="B3419" t="s">
        <v>772</v>
      </c>
      <c r="C3419" t="s">
        <v>1017</v>
      </c>
      <c r="D3419" s="781">
        <v>2</v>
      </c>
      <c r="E3419">
        <v>741020</v>
      </c>
      <c r="F3419" t="s">
        <v>772</v>
      </c>
    </row>
    <row r="3420" spans="1:6" x14ac:dyDescent="0.25">
      <c r="A3420" t="s">
        <v>1203</v>
      </c>
      <c r="B3420" t="s">
        <v>772</v>
      </c>
      <c r="C3420" t="s">
        <v>1017</v>
      </c>
      <c r="D3420" s="781">
        <v>1</v>
      </c>
      <c r="E3420">
        <v>741020</v>
      </c>
      <c r="F3420" t="s">
        <v>772</v>
      </c>
    </row>
    <row r="3421" spans="1:6" x14ac:dyDescent="0.25">
      <c r="A3421" t="s">
        <v>1203</v>
      </c>
      <c r="B3421" t="s">
        <v>772</v>
      </c>
      <c r="C3421" t="s">
        <v>1017</v>
      </c>
      <c r="D3421" s="781">
        <v>4</v>
      </c>
      <c r="E3421">
        <v>741020</v>
      </c>
      <c r="F3421" t="s">
        <v>772</v>
      </c>
    </row>
    <row r="3422" spans="1:6" x14ac:dyDescent="0.25">
      <c r="A3422" t="s">
        <v>1203</v>
      </c>
      <c r="B3422" t="s">
        <v>772</v>
      </c>
      <c r="C3422" t="s">
        <v>1017</v>
      </c>
      <c r="D3422" s="781">
        <v>2</v>
      </c>
      <c r="E3422">
        <v>741020</v>
      </c>
      <c r="F3422" t="s">
        <v>772</v>
      </c>
    </row>
    <row r="3423" spans="1:6" x14ac:dyDescent="0.25">
      <c r="A3423" t="s">
        <v>1203</v>
      </c>
      <c r="B3423" t="s">
        <v>772</v>
      </c>
      <c r="C3423" t="s">
        <v>1017</v>
      </c>
      <c r="D3423" s="781">
        <v>2</v>
      </c>
      <c r="E3423">
        <v>741020</v>
      </c>
      <c r="F3423" t="s">
        <v>772</v>
      </c>
    </row>
    <row r="3424" spans="1:6" x14ac:dyDescent="0.25">
      <c r="A3424" t="s">
        <v>1203</v>
      </c>
      <c r="B3424" t="s">
        <v>772</v>
      </c>
      <c r="C3424" t="s">
        <v>1017</v>
      </c>
      <c r="D3424" s="781">
        <v>1</v>
      </c>
      <c r="E3424">
        <v>741020</v>
      </c>
      <c r="F3424" t="s">
        <v>772</v>
      </c>
    </row>
    <row r="3425" spans="1:6" x14ac:dyDescent="0.25">
      <c r="A3425" t="s">
        <v>1203</v>
      </c>
      <c r="B3425" t="s">
        <v>772</v>
      </c>
      <c r="C3425" t="s">
        <v>1017</v>
      </c>
      <c r="D3425" s="781">
        <v>1</v>
      </c>
      <c r="E3425">
        <v>741020</v>
      </c>
      <c r="F3425" t="s">
        <v>772</v>
      </c>
    </row>
    <row r="3426" spans="1:6" x14ac:dyDescent="0.25">
      <c r="A3426" t="s">
        <v>1203</v>
      </c>
      <c r="B3426" t="s">
        <v>772</v>
      </c>
      <c r="C3426" t="s">
        <v>1017</v>
      </c>
      <c r="D3426" s="781">
        <v>1</v>
      </c>
      <c r="E3426">
        <v>741020</v>
      </c>
      <c r="F3426" t="s">
        <v>772</v>
      </c>
    </row>
    <row r="3427" spans="1:6" x14ac:dyDescent="0.25">
      <c r="A3427" t="s">
        <v>1203</v>
      </c>
      <c r="B3427" t="s">
        <v>772</v>
      </c>
      <c r="C3427" t="s">
        <v>1017</v>
      </c>
      <c r="D3427" s="781">
        <v>1</v>
      </c>
      <c r="E3427">
        <v>741020</v>
      </c>
      <c r="F3427" t="s">
        <v>772</v>
      </c>
    </row>
    <row r="3428" spans="1:6" x14ac:dyDescent="0.25">
      <c r="A3428" t="s">
        <v>1203</v>
      </c>
      <c r="B3428" t="s">
        <v>772</v>
      </c>
      <c r="C3428" t="s">
        <v>1017</v>
      </c>
      <c r="D3428" s="781">
        <v>4</v>
      </c>
      <c r="E3428">
        <v>741020</v>
      </c>
      <c r="F3428" t="s">
        <v>772</v>
      </c>
    </row>
    <row r="3429" spans="1:6" x14ac:dyDescent="0.25">
      <c r="A3429" t="s">
        <v>1203</v>
      </c>
      <c r="B3429" t="s">
        <v>772</v>
      </c>
      <c r="C3429" t="s">
        <v>1017</v>
      </c>
      <c r="D3429" s="781">
        <v>2</v>
      </c>
      <c r="E3429">
        <v>741020</v>
      </c>
      <c r="F3429" t="s">
        <v>772</v>
      </c>
    </row>
    <row r="3430" spans="1:6" x14ac:dyDescent="0.25">
      <c r="A3430" t="s">
        <v>1203</v>
      </c>
      <c r="B3430" t="s">
        <v>772</v>
      </c>
      <c r="C3430" t="s">
        <v>1017</v>
      </c>
      <c r="D3430" s="781">
        <v>2</v>
      </c>
      <c r="E3430">
        <v>741020</v>
      </c>
      <c r="F3430" t="s">
        <v>772</v>
      </c>
    </row>
    <row r="3431" spans="1:6" x14ac:dyDescent="0.25">
      <c r="A3431" t="s">
        <v>1203</v>
      </c>
      <c r="B3431" t="s">
        <v>772</v>
      </c>
      <c r="C3431" t="s">
        <v>1017</v>
      </c>
      <c r="D3431" s="781">
        <v>2</v>
      </c>
      <c r="E3431">
        <v>741020</v>
      </c>
      <c r="F3431" t="s">
        <v>772</v>
      </c>
    </row>
    <row r="3432" spans="1:6" x14ac:dyDescent="0.25">
      <c r="A3432" t="s">
        <v>1203</v>
      </c>
      <c r="B3432" t="s">
        <v>772</v>
      </c>
      <c r="C3432" t="s">
        <v>1017</v>
      </c>
      <c r="D3432" s="781">
        <v>3</v>
      </c>
      <c r="E3432">
        <v>741020</v>
      </c>
      <c r="F3432" t="s">
        <v>772</v>
      </c>
    </row>
    <row r="3433" spans="1:6" x14ac:dyDescent="0.25">
      <c r="A3433" t="s">
        <v>1203</v>
      </c>
      <c r="B3433" t="s">
        <v>772</v>
      </c>
      <c r="C3433" t="s">
        <v>1017</v>
      </c>
      <c r="D3433" s="781">
        <v>1</v>
      </c>
      <c r="E3433">
        <v>741020</v>
      </c>
      <c r="F3433" t="s">
        <v>772</v>
      </c>
    </row>
    <row r="3434" spans="1:6" x14ac:dyDescent="0.25">
      <c r="A3434" t="s">
        <v>1203</v>
      </c>
      <c r="B3434" t="s">
        <v>772</v>
      </c>
      <c r="C3434" t="s">
        <v>1017</v>
      </c>
      <c r="D3434" s="781">
        <v>3</v>
      </c>
      <c r="E3434">
        <v>741020</v>
      </c>
      <c r="F3434" t="s">
        <v>772</v>
      </c>
    </row>
    <row r="3435" spans="1:6" x14ac:dyDescent="0.25">
      <c r="A3435" t="s">
        <v>1203</v>
      </c>
      <c r="B3435" t="s">
        <v>772</v>
      </c>
      <c r="C3435" t="s">
        <v>1017</v>
      </c>
      <c r="D3435" s="781">
        <v>2</v>
      </c>
      <c r="E3435">
        <v>741020</v>
      </c>
      <c r="F3435" t="s">
        <v>772</v>
      </c>
    </row>
    <row r="3436" spans="1:6" x14ac:dyDescent="0.25">
      <c r="A3436" t="s">
        <v>1203</v>
      </c>
      <c r="B3436" t="s">
        <v>772</v>
      </c>
      <c r="C3436" t="s">
        <v>1017</v>
      </c>
      <c r="D3436" s="781">
        <v>2</v>
      </c>
      <c r="E3436">
        <v>741020</v>
      </c>
      <c r="F3436" t="s">
        <v>772</v>
      </c>
    </row>
    <row r="3437" spans="1:6" x14ac:dyDescent="0.25">
      <c r="A3437" t="s">
        <v>1203</v>
      </c>
      <c r="B3437" t="s">
        <v>772</v>
      </c>
      <c r="C3437" t="s">
        <v>1017</v>
      </c>
      <c r="D3437" s="781">
        <v>4</v>
      </c>
      <c r="E3437">
        <v>741020</v>
      </c>
      <c r="F3437" t="s">
        <v>772</v>
      </c>
    </row>
    <row r="3438" spans="1:6" x14ac:dyDescent="0.25">
      <c r="A3438" t="s">
        <v>1203</v>
      </c>
      <c r="B3438" t="s">
        <v>772</v>
      </c>
      <c r="C3438" t="s">
        <v>1017</v>
      </c>
      <c r="D3438" s="781">
        <v>3</v>
      </c>
      <c r="E3438">
        <v>741020</v>
      </c>
      <c r="F3438" t="s">
        <v>772</v>
      </c>
    </row>
    <row r="3439" spans="1:6" x14ac:dyDescent="0.25">
      <c r="A3439" t="s">
        <v>1203</v>
      </c>
      <c r="B3439" t="s">
        <v>772</v>
      </c>
      <c r="C3439" t="s">
        <v>1017</v>
      </c>
      <c r="D3439" s="781">
        <v>1</v>
      </c>
      <c r="E3439">
        <v>741020</v>
      </c>
      <c r="F3439" t="s">
        <v>772</v>
      </c>
    </row>
    <row r="3440" spans="1:6" x14ac:dyDescent="0.25">
      <c r="A3440" t="s">
        <v>1203</v>
      </c>
      <c r="B3440" t="s">
        <v>772</v>
      </c>
      <c r="C3440" t="s">
        <v>1017</v>
      </c>
      <c r="D3440" s="781">
        <v>1</v>
      </c>
      <c r="E3440">
        <v>741020</v>
      </c>
      <c r="F3440" t="s">
        <v>772</v>
      </c>
    </row>
    <row r="3441" spans="1:6" x14ac:dyDescent="0.25">
      <c r="A3441" t="s">
        <v>1203</v>
      </c>
      <c r="B3441" t="s">
        <v>772</v>
      </c>
      <c r="C3441" t="s">
        <v>1017</v>
      </c>
      <c r="D3441" s="781">
        <v>2</v>
      </c>
      <c r="E3441">
        <v>741020</v>
      </c>
      <c r="F3441" t="s">
        <v>772</v>
      </c>
    </row>
    <row r="3442" spans="1:6" x14ac:dyDescent="0.25">
      <c r="A3442" t="s">
        <v>1203</v>
      </c>
      <c r="B3442" t="s">
        <v>772</v>
      </c>
      <c r="C3442" t="s">
        <v>1017</v>
      </c>
      <c r="D3442" s="781">
        <v>1</v>
      </c>
      <c r="E3442">
        <v>741020</v>
      </c>
      <c r="F3442" t="s">
        <v>772</v>
      </c>
    </row>
    <row r="3443" spans="1:6" x14ac:dyDescent="0.25">
      <c r="A3443" t="s">
        <v>1203</v>
      </c>
      <c r="B3443" t="s">
        <v>772</v>
      </c>
      <c r="C3443" t="s">
        <v>1017</v>
      </c>
      <c r="D3443" s="781">
        <v>1</v>
      </c>
      <c r="E3443">
        <v>741020</v>
      </c>
      <c r="F3443" t="s">
        <v>772</v>
      </c>
    </row>
    <row r="3444" spans="1:6" x14ac:dyDescent="0.25">
      <c r="A3444" t="s">
        <v>1203</v>
      </c>
      <c r="B3444" t="s">
        <v>772</v>
      </c>
      <c r="C3444" t="s">
        <v>1017</v>
      </c>
      <c r="D3444" s="781">
        <v>1</v>
      </c>
      <c r="E3444">
        <v>741020</v>
      </c>
      <c r="F3444" t="s">
        <v>772</v>
      </c>
    </row>
    <row r="3445" spans="1:6" x14ac:dyDescent="0.25">
      <c r="A3445" t="s">
        <v>1203</v>
      </c>
      <c r="B3445" t="s">
        <v>772</v>
      </c>
      <c r="C3445" t="s">
        <v>1017</v>
      </c>
      <c r="D3445" s="781">
        <v>3</v>
      </c>
      <c r="E3445">
        <v>741020</v>
      </c>
      <c r="F3445" t="s">
        <v>772</v>
      </c>
    </row>
    <row r="3446" spans="1:6" x14ac:dyDescent="0.25">
      <c r="A3446" t="s">
        <v>1203</v>
      </c>
      <c r="B3446" t="s">
        <v>772</v>
      </c>
      <c r="C3446" t="s">
        <v>1017</v>
      </c>
      <c r="D3446" s="781">
        <v>2</v>
      </c>
      <c r="E3446">
        <v>741020</v>
      </c>
      <c r="F3446" t="s">
        <v>772</v>
      </c>
    </row>
    <row r="3447" spans="1:6" x14ac:dyDescent="0.25">
      <c r="A3447" t="s">
        <v>1203</v>
      </c>
      <c r="B3447" t="s">
        <v>772</v>
      </c>
      <c r="C3447" t="s">
        <v>1017</v>
      </c>
      <c r="D3447" s="781">
        <v>2</v>
      </c>
      <c r="E3447">
        <v>741020</v>
      </c>
      <c r="F3447" t="s">
        <v>772</v>
      </c>
    </row>
    <row r="3448" spans="1:6" x14ac:dyDescent="0.25">
      <c r="A3448" t="s">
        <v>1203</v>
      </c>
      <c r="B3448" t="s">
        <v>772</v>
      </c>
      <c r="C3448" t="s">
        <v>1017</v>
      </c>
      <c r="D3448" s="781">
        <v>2</v>
      </c>
      <c r="E3448">
        <v>741020</v>
      </c>
      <c r="F3448" t="s">
        <v>772</v>
      </c>
    </row>
    <row r="3449" spans="1:6" x14ac:dyDescent="0.25">
      <c r="A3449" t="s">
        <v>1203</v>
      </c>
      <c r="B3449" t="s">
        <v>772</v>
      </c>
      <c r="C3449" t="s">
        <v>1017</v>
      </c>
      <c r="D3449" s="781">
        <v>2</v>
      </c>
      <c r="E3449">
        <v>741020</v>
      </c>
      <c r="F3449" t="s">
        <v>772</v>
      </c>
    </row>
    <row r="3450" spans="1:6" x14ac:dyDescent="0.25">
      <c r="A3450" t="s">
        <v>1203</v>
      </c>
      <c r="B3450" t="s">
        <v>772</v>
      </c>
      <c r="C3450" t="s">
        <v>1017</v>
      </c>
      <c r="D3450" s="781">
        <v>2</v>
      </c>
      <c r="E3450">
        <v>741020</v>
      </c>
      <c r="F3450" t="s">
        <v>772</v>
      </c>
    </row>
    <row r="3451" spans="1:6" x14ac:dyDescent="0.25">
      <c r="A3451" t="s">
        <v>1203</v>
      </c>
      <c r="B3451" t="s">
        <v>772</v>
      </c>
      <c r="C3451" t="s">
        <v>1017</v>
      </c>
      <c r="D3451" s="781">
        <v>2</v>
      </c>
      <c r="E3451">
        <v>741020</v>
      </c>
      <c r="F3451" t="s">
        <v>772</v>
      </c>
    </row>
    <row r="3452" spans="1:6" x14ac:dyDescent="0.25">
      <c r="A3452" t="s">
        <v>1203</v>
      </c>
      <c r="B3452" t="s">
        <v>772</v>
      </c>
      <c r="C3452" t="s">
        <v>1017</v>
      </c>
      <c r="D3452" s="781">
        <v>2</v>
      </c>
      <c r="E3452">
        <v>741020</v>
      </c>
      <c r="F3452" t="s">
        <v>772</v>
      </c>
    </row>
    <row r="3453" spans="1:6" x14ac:dyDescent="0.25">
      <c r="A3453" t="s">
        <v>1203</v>
      </c>
      <c r="B3453" t="s">
        <v>772</v>
      </c>
      <c r="C3453" t="s">
        <v>1017</v>
      </c>
      <c r="D3453" s="781">
        <v>2</v>
      </c>
      <c r="E3453">
        <v>741020</v>
      </c>
      <c r="F3453" t="s">
        <v>772</v>
      </c>
    </row>
    <row r="3454" spans="1:6" x14ac:dyDescent="0.25">
      <c r="A3454" t="s">
        <v>1203</v>
      </c>
      <c r="B3454" t="s">
        <v>772</v>
      </c>
      <c r="C3454" t="s">
        <v>1017</v>
      </c>
      <c r="D3454" s="781">
        <v>2</v>
      </c>
      <c r="E3454">
        <v>741020</v>
      </c>
      <c r="F3454" t="s">
        <v>772</v>
      </c>
    </row>
    <row r="3455" spans="1:6" x14ac:dyDescent="0.25">
      <c r="A3455" t="s">
        <v>1203</v>
      </c>
      <c r="B3455" t="s">
        <v>772</v>
      </c>
      <c r="C3455" t="s">
        <v>1017</v>
      </c>
      <c r="D3455" s="781">
        <v>3</v>
      </c>
      <c r="E3455">
        <v>741020</v>
      </c>
      <c r="F3455" t="s">
        <v>772</v>
      </c>
    </row>
    <row r="3456" spans="1:6" x14ac:dyDescent="0.25">
      <c r="A3456" t="s">
        <v>1198</v>
      </c>
      <c r="B3456" t="s">
        <v>772</v>
      </c>
      <c r="C3456" t="s">
        <v>1017</v>
      </c>
      <c r="D3456" s="781">
        <v>1</v>
      </c>
      <c r="E3456">
        <v>741020</v>
      </c>
      <c r="F3456" t="s">
        <v>772</v>
      </c>
    </row>
    <row r="3457" spans="1:6" x14ac:dyDescent="0.25">
      <c r="A3457" t="s">
        <v>1198</v>
      </c>
      <c r="B3457" t="s">
        <v>772</v>
      </c>
      <c r="C3457" t="s">
        <v>1017</v>
      </c>
      <c r="D3457" s="781">
        <v>3</v>
      </c>
      <c r="E3457">
        <v>741020</v>
      </c>
      <c r="F3457" t="s">
        <v>772</v>
      </c>
    </row>
    <row r="3458" spans="1:6" x14ac:dyDescent="0.25">
      <c r="A3458" t="s">
        <v>1198</v>
      </c>
      <c r="B3458" t="s">
        <v>772</v>
      </c>
      <c r="C3458" t="s">
        <v>1017</v>
      </c>
      <c r="D3458" s="781">
        <v>1</v>
      </c>
      <c r="E3458">
        <v>741020</v>
      </c>
      <c r="F3458" t="s">
        <v>772</v>
      </c>
    </row>
    <row r="3459" spans="1:6" x14ac:dyDescent="0.25">
      <c r="A3459" t="s">
        <v>1198</v>
      </c>
      <c r="B3459" t="s">
        <v>772</v>
      </c>
      <c r="C3459" t="s">
        <v>1017</v>
      </c>
      <c r="D3459" s="781">
        <v>3</v>
      </c>
      <c r="E3459">
        <v>741020</v>
      </c>
      <c r="F3459" t="s">
        <v>772</v>
      </c>
    </row>
    <row r="3460" spans="1:6" x14ac:dyDescent="0.25">
      <c r="A3460" t="s">
        <v>1198</v>
      </c>
      <c r="B3460" t="s">
        <v>772</v>
      </c>
      <c r="C3460" t="s">
        <v>1017</v>
      </c>
      <c r="D3460" s="781">
        <v>1</v>
      </c>
      <c r="E3460">
        <v>741020</v>
      </c>
      <c r="F3460" t="s">
        <v>772</v>
      </c>
    </row>
    <row r="3461" spans="1:6" x14ac:dyDescent="0.25">
      <c r="A3461" t="s">
        <v>1198</v>
      </c>
      <c r="B3461" t="s">
        <v>772</v>
      </c>
      <c r="C3461" t="s">
        <v>1017</v>
      </c>
      <c r="D3461" s="781">
        <v>2</v>
      </c>
      <c r="E3461">
        <v>741020</v>
      </c>
      <c r="F3461" t="s">
        <v>772</v>
      </c>
    </row>
    <row r="3462" spans="1:6" x14ac:dyDescent="0.25">
      <c r="A3462" t="s">
        <v>1198</v>
      </c>
      <c r="B3462" t="s">
        <v>772</v>
      </c>
      <c r="C3462" t="s">
        <v>1017</v>
      </c>
      <c r="D3462" s="781">
        <v>2</v>
      </c>
      <c r="E3462">
        <v>741020</v>
      </c>
      <c r="F3462" t="s">
        <v>772</v>
      </c>
    </row>
    <row r="3463" spans="1:6" x14ac:dyDescent="0.25">
      <c r="A3463" t="s">
        <v>1198</v>
      </c>
      <c r="B3463" t="s">
        <v>772</v>
      </c>
      <c r="C3463" t="s">
        <v>1017</v>
      </c>
      <c r="D3463" s="781">
        <v>2</v>
      </c>
      <c r="E3463">
        <v>741020</v>
      </c>
      <c r="F3463" t="s">
        <v>772</v>
      </c>
    </row>
    <row r="3464" spans="1:6" x14ac:dyDescent="0.25">
      <c r="A3464" t="s">
        <v>1198</v>
      </c>
      <c r="B3464" t="s">
        <v>772</v>
      </c>
      <c r="C3464" t="s">
        <v>1017</v>
      </c>
      <c r="D3464" s="781">
        <v>4</v>
      </c>
      <c r="E3464">
        <v>741020</v>
      </c>
      <c r="F3464" t="s">
        <v>772</v>
      </c>
    </row>
    <row r="3465" spans="1:6" x14ac:dyDescent="0.25">
      <c r="A3465" t="s">
        <v>1198</v>
      </c>
      <c r="B3465" t="s">
        <v>772</v>
      </c>
      <c r="C3465" t="s">
        <v>1017</v>
      </c>
      <c r="D3465" s="781">
        <v>1</v>
      </c>
      <c r="E3465">
        <v>741020</v>
      </c>
      <c r="F3465" t="s">
        <v>772</v>
      </c>
    </row>
    <row r="3466" spans="1:6" x14ac:dyDescent="0.25">
      <c r="A3466" t="s">
        <v>1198</v>
      </c>
      <c r="B3466" t="s">
        <v>772</v>
      </c>
      <c r="C3466" t="s">
        <v>1017</v>
      </c>
      <c r="D3466" s="781">
        <v>1</v>
      </c>
      <c r="E3466">
        <v>741020</v>
      </c>
      <c r="F3466" t="s">
        <v>772</v>
      </c>
    </row>
    <row r="3467" spans="1:6" x14ac:dyDescent="0.25">
      <c r="A3467" t="s">
        <v>1198</v>
      </c>
      <c r="B3467" t="s">
        <v>772</v>
      </c>
      <c r="C3467" t="s">
        <v>1017</v>
      </c>
      <c r="D3467" s="781">
        <v>2</v>
      </c>
      <c r="E3467">
        <v>741020</v>
      </c>
      <c r="F3467" t="s">
        <v>772</v>
      </c>
    </row>
    <row r="3468" spans="1:6" x14ac:dyDescent="0.25">
      <c r="A3468" t="s">
        <v>1198</v>
      </c>
      <c r="B3468" t="s">
        <v>772</v>
      </c>
      <c r="C3468" t="s">
        <v>1017</v>
      </c>
      <c r="D3468" s="781">
        <v>1</v>
      </c>
      <c r="E3468">
        <v>741020</v>
      </c>
      <c r="F3468" t="s">
        <v>772</v>
      </c>
    </row>
    <row r="3469" spans="1:6" x14ac:dyDescent="0.25">
      <c r="A3469" t="s">
        <v>1198</v>
      </c>
      <c r="B3469" t="s">
        <v>772</v>
      </c>
      <c r="C3469" t="s">
        <v>1017</v>
      </c>
      <c r="D3469" s="781">
        <v>2</v>
      </c>
      <c r="E3469">
        <v>741020</v>
      </c>
      <c r="F3469" t="s">
        <v>772</v>
      </c>
    </row>
    <row r="3470" spans="1:6" x14ac:dyDescent="0.25">
      <c r="A3470" t="s">
        <v>1198</v>
      </c>
      <c r="B3470" t="s">
        <v>772</v>
      </c>
      <c r="C3470" t="s">
        <v>1017</v>
      </c>
      <c r="D3470" s="781">
        <v>2</v>
      </c>
      <c r="E3470">
        <v>741020</v>
      </c>
      <c r="F3470" t="s">
        <v>772</v>
      </c>
    </row>
    <row r="3471" spans="1:6" x14ac:dyDescent="0.25">
      <c r="A3471" t="s">
        <v>1198</v>
      </c>
      <c r="B3471" t="s">
        <v>772</v>
      </c>
      <c r="C3471" t="s">
        <v>1017</v>
      </c>
      <c r="D3471" s="781">
        <v>1</v>
      </c>
      <c r="E3471">
        <v>741020</v>
      </c>
      <c r="F3471" t="s">
        <v>772</v>
      </c>
    </row>
    <row r="3472" spans="1:6" x14ac:dyDescent="0.25">
      <c r="A3472" t="s">
        <v>1198</v>
      </c>
      <c r="B3472" t="s">
        <v>772</v>
      </c>
      <c r="C3472" t="s">
        <v>1017</v>
      </c>
      <c r="D3472" s="781">
        <v>1</v>
      </c>
      <c r="E3472">
        <v>741020</v>
      </c>
      <c r="F3472" t="s">
        <v>772</v>
      </c>
    </row>
    <row r="3473" spans="1:6" x14ac:dyDescent="0.25">
      <c r="A3473" t="s">
        <v>1198</v>
      </c>
      <c r="B3473" t="s">
        <v>772</v>
      </c>
      <c r="C3473" t="s">
        <v>1017</v>
      </c>
      <c r="D3473" s="781">
        <v>1</v>
      </c>
      <c r="E3473">
        <v>741020</v>
      </c>
      <c r="F3473" t="s">
        <v>772</v>
      </c>
    </row>
    <row r="3474" spans="1:6" x14ac:dyDescent="0.25">
      <c r="A3474" t="s">
        <v>1198</v>
      </c>
      <c r="B3474" t="s">
        <v>772</v>
      </c>
      <c r="C3474" t="s">
        <v>1017</v>
      </c>
      <c r="D3474" s="781">
        <v>1</v>
      </c>
      <c r="E3474">
        <v>741020</v>
      </c>
      <c r="F3474" t="s">
        <v>772</v>
      </c>
    </row>
    <row r="3475" spans="1:6" x14ac:dyDescent="0.25">
      <c r="A3475" t="s">
        <v>1198</v>
      </c>
      <c r="B3475" t="s">
        <v>772</v>
      </c>
      <c r="C3475" t="s">
        <v>1017</v>
      </c>
      <c r="D3475" s="781">
        <v>1</v>
      </c>
      <c r="E3475">
        <v>741020</v>
      </c>
      <c r="F3475" t="s">
        <v>772</v>
      </c>
    </row>
    <row r="3476" spans="1:6" x14ac:dyDescent="0.25">
      <c r="A3476" t="s">
        <v>1198</v>
      </c>
      <c r="B3476" t="s">
        <v>772</v>
      </c>
      <c r="C3476" t="s">
        <v>1017</v>
      </c>
      <c r="D3476" s="781">
        <v>2</v>
      </c>
      <c r="E3476">
        <v>741020</v>
      </c>
      <c r="F3476" t="s">
        <v>772</v>
      </c>
    </row>
    <row r="3477" spans="1:6" x14ac:dyDescent="0.25">
      <c r="A3477" t="s">
        <v>2542</v>
      </c>
      <c r="B3477" t="s">
        <v>772</v>
      </c>
      <c r="C3477" t="s">
        <v>1017</v>
      </c>
      <c r="D3477" s="781">
        <v>2</v>
      </c>
      <c r="E3477">
        <v>741020</v>
      </c>
      <c r="F3477" t="s">
        <v>772</v>
      </c>
    </row>
    <row r="3478" spans="1:6" x14ac:dyDescent="0.25">
      <c r="A3478" t="s">
        <v>2542</v>
      </c>
      <c r="B3478" t="s">
        <v>772</v>
      </c>
      <c r="C3478" t="s">
        <v>1017</v>
      </c>
      <c r="D3478" s="781">
        <v>1</v>
      </c>
      <c r="E3478">
        <v>741020</v>
      </c>
      <c r="F3478" t="s">
        <v>772</v>
      </c>
    </row>
    <row r="3479" spans="1:6" x14ac:dyDescent="0.25">
      <c r="A3479" t="s">
        <v>2542</v>
      </c>
      <c r="B3479" t="s">
        <v>772</v>
      </c>
      <c r="C3479" t="s">
        <v>1017</v>
      </c>
      <c r="D3479" s="781">
        <v>1</v>
      </c>
      <c r="E3479">
        <v>741020</v>
      </c>
      <c r="F3479" t="s">
        <v>772</v>
      </c>
    </row>
    <row r="3480" spans="1:6" x14ac:dyDescent="0.25">
      <c r="A3480" t="s">
        <v>2542</v>
      </c>
      <c r="B3480" t="s">
        <v>772</v>
      </c>
      <c r="C3480" t="s">
        <v>1017</v>
      </c>
      <c r="D3480" s="781">
        <v>2</v>
      </c>
      <c r="E3480">
        <v>741020</v>
      </c>
      <c r="F3480" t="s">
        <v>772</v>
      </c>
    </row>
    <row r="3481" spans="1:6" x14ac:dyDescent="0.25">
      <c r="A3481" t="s">
        <v>2542</v>
      </c>
      <c r="B3481" t="s">
        <v>772</v>
      </c>
      <c r="C3481" t="s">
        <v>1017</v>
      </c>
      <c r="D3481" s="781">
        <v>2</v>
      </c>
      <c r="E3481">
        <v>741020</v>
      </c>
      <c r="F3481" t="s">
        <v>772</v>
      </c>
    </row>
    <row r="3482" spans="1:6" x14ac:dyDescent="0.25">
      <c r="A3482" t="s">
        <v>2542</v>
      </c>
      <c r="B3482" t="s">
        <v>772</v>
      </c>
      <c r="C3482" t="s">
        <v>1017</v>
      </c>
      <c r="D3482" s="781">
        <v>1</v>
      </c>
      <c r="E3482">
        <v>741020</v>
      </c>
      <c r="F3482" t="s">
        <v>772</v>
      </c>
    </row>
    <row r="3483" spans="1:6" x14ac:dyDescent="0.25">
      <c r="A3483" t="s">
        <v>2542</v>
      </c>
      <c r="B3483" t="s">
        <v>772</v>
      </c>
      <c r="C3483" t="s">
        <v>1017</v>
      </c>
      <c r="D3483" s="781">
        <v>1</v>
      </c>
      <c r="E3483">
        <v>741020</v>
      </c>
      <c r="F3483" t="s">
        <v>772</v>
      </c>
    </row>
    <row r="3484" spans="1:6" x14ac:dyDescent="0.25">
      <c r="A3484" t="s">
        <v>2542</v>
      </c>
      <c r="B3484" t="s">
        <v>772</v>
      </c>
      <c r="C3484" t="s">
        <v>1017</v>
      </c>
      <c r="D3484" s="781">
        <v>1</v>
      </c>
      <c r="E3484">
        <v>741020</v>
      </c>
      <c r="F3484" t="s">
        <v>772</v>
      </c>
    </row>
    <row r="3485" spans="1:6" x14ac:dyDescent="0.25">
      <c r="A3485" t="s">
        <v>2542</v>
      </c>
      <c r="B3485" t="s">
        <v>772</v>
      </c>
      <c r="C3485" t="s">
        <v>1017</v>
      </c>
      <c r="D3485" s="781">
        <v>1</v>
      </c>
      <c r="E3485">
        <v>741020</v>
      </c>
      <c r="F3485" t="s">
        <v>772</v>
      </c>
    </row>
    <row r="3486" spans="1:6" x14ac:dyDescent="0.25">
      <c r="A3486" t="s">
        <v>2542</v>
      </c>
      <c r="B3486" t="s">
        <v>772</v>
      </c>
      <c r="C3486" t="s">
        <v>1017</v>
      </c>
      <c r="D3486" s="781">
        <v>1</v>
      </c>
      <c r="E3486">
        <v>741020</v>
      </c>
      <c r="F3486" t="s">
        <v>772</v>
      </c>
    </row>
    <row r="3487" spans="1:6" x14ac:dyDescent="0.25">
      <c r="A3487" t="s">
        <v>2542</v>
      </c>
      <c r="B3487" t="s">
        <v>772</v>
      </c>
      <c r="C3487" t="s">
        <v>1017</v>
      </c>
      <c r="D3487" s="781">
        <v>1</v>
      </c>
      <c r="E3487">
        <v>741020</v>
      </c>
      <c r="F3487" t="s">
        <v>772</v>
      </c>
    </row>
    <row r="3488" spans="1:6" x14ac:dyDescent="0.25">
      <c r="A3488" t="s">
        <v>2542</v>
      </c>
      <c r="B3488" t="s">
        <v>772</v>
      </c>
      <c r="C3488" t="s">
        <v>1017</v>
      </c>
      <c r="D3488" s="781">
        <v>1</v>
      </c>
      <c r="E3488">
        <v>741020</v>
      </c>
      <c r="F3488" t="s">
        <v>772</v>
      </c>
    </row>
    <row r="3489" spans="1:6" x14ac:dyDescent="0.25">
      <c r="A3489" t="s">
        <v>2542</v>
      </c>
      <c r="B3489" t="s">
        <v>772</v>
      </c>
      <c r="C3489" t="s">
        <v>1017</v>
      </c>
      <c r="D3489" s="781">
        <v>2</v>
      </c>
      <c r="E3489">
        <v>741020</v>
      </c>
      <c r="F3489" t="s">
        <v>772</v>
      </c>
    </row>
    <row r="3490" spans="1:6" x14ac:dyDescent="0.25">
      <c r="A3490" t="s">
        <v>2542</v>
      </c>
      <c r="B3490" t="s">
        <v>772</v>
      </c>
      <c r="C3490" t="s">
        <v>1017</v>
      </c>
      <c r="D3490" s="781">
        <v>1</v>
      </c>
      <c r="E3490">
        <v>741020</v>
      </c>
      <c r="F3490" t="s">
        <v>772</v>
      </c>
    </row>
    <row r="3491" spans="1:6" x14ac:dyDescent="0.25">
      <c r="A3491" t="s">
        <v>2542</v>
      </c>
      <c r="B3491" t="s">
        <v>772</v>
      </c>
      <c r="C3491" t="s">
        <v>1017</v>
      </c>
      <c r="D3491" s="781">
        <v>1</v>
      </c>
      <c r="E3491">
        <v>741020</v>
      </c>
      <c r="F3491" t="s">
        <v>772</v>
      </c>
    </row>
    <row r="3492" spans="1:6" x14ac:dyDescent="0.25">
      <c r="A3492" t="s">
        <v>2542</v>
      </c>
      <c r="B3492" t="s">
        <v>772</v>
      </c>
      <c r="C3492" t="s">
        <v>1017</v>
      </c>
      <c r="D3492" s="781">
        <v>1</v>
      </c>
      <c r="E3492">
        <v>741020</v>
      </c>
      <c r="F3492" t="s">
        <v>772</v>
      </c>
    </row>
    <row r="3493" spans="1:6" x14ac:dyDescent="0.25">
      <c r="A3493" t="s">
        <v>2542</v>
      </c>
      <c r="B3493" t="s">
        <v>772</v>
      </c>
      <c r="C3493" t="s">
        <v>1017</v>
      </c>
      <c r="D3493" s="781">
        <v>3</v>
      </c>
      <c r="E3493">
        <v>741020</v>
      </c>
      <c r="F3493" t="s">
        <v>772</v>
      </c>
    </row>
    <row r="3494" spans="1:6" x14ac:dyDescent="0.25">
      <c r="A3494" t="s">
        <v>2542</v>
      </c>
      <c r="B3494" t="s">
        <v>772</v>
      </c>
      <c r="C3494" t="s">
        <v>1017</v>
      </c>
      <c r="D3494" s="781">
        <v>1</v>
      </c>
      <c r="E3494">
        <v>741020</v>
      </c>
      <c r="F3494" t="s">
        <v>772</v>
      </c>
    </row>
    <row r="3495" spans="1:6" x14ac:dyDescent="0.25">
      <c r="A3495" t="s">
        <v>2542</v>
      </c>
      <c r="B3495" t="s">
        <v>772</v>
      </c>
      <c r="C3495" t="s">
        <v>1017</v>
      </c>
      <c r="D3495" s="781">
        <v>1</v>
      </c>
      <c r="E3495">
        <v>741020</v>
      </c>
      <c r="F3495" t="s">
        <v>772</v>
      </c>
    </row>
    <row r="3496" spans="1:6" x14ac:dyDescent="0.25">
      <c r="A3496" t="s">
        <v>2542</v>
      </c>
      <c r="B3496" t="s">
        <v>772</v>
      </c>
      <c r="C3496" t="s">
        <v>1017</v>
      </c>
      <c r="D3496" s="781">
        <v>1</v>
      </c>
      <c r="E3496">
        <v>741020</v>
      </c>
      <c r="F3496" t="s">
        <v>772</v>
      </c>
    </row>
    <row r="3497" spans="1:6" x14ac:dyDescent="0.25">
      <c r="A3497" t="s">
        <v>2542</v>
      </c>
      <c r="B3497" t="s">
        <v>772</v>
      </c>
      <c r="C3497" t="s">
        <v>1017</v>
      </c>
      <c r="D3497" s="781">
        <v>2</v>
      </c>
      <c r="E3497">
        <v>741020</v>
      </c>
      <c r="F3497" t="s">
        <v>772</v>
      </c>
    </row>
    <row r="3498" spans="1:6" x14ac:dyDescent="0.25">
      <c r="A3498" t="s">
        <v>2542</v>
      </c>
      <c r="B3498" t="s">
        <v>772</v>
      </c>
      <c r="C3498" t="s">
        <v>1017</v>
      </c>
      <c r="D3498" s="781">
        <v>3</v>
      </c>
      <c r="E3498">
        <v>741020</v>
      </c>
      <c r="F3498" t="s">
        <v>772</v>
      </c>
    </row>
    <row r="3499" spans="1:6" x14ac:dyDescent="0.25">
      <c r="A3499" t="s">
        <v>2542</v>
      </c>
      <c r="B3499" t="s">
        <v>772</v>
      </c>
      <c r="C3499" t="s">
        <v>1017</v>
      </c>
      <c r="D3499" s="781">
        <v>3</v>
      </c>
      <c r="E3499">
        <v>741020</v>
      </c>
      <c r="F3499" t="s">
        <v>772</v>
      </c>
    </row>
    <row r="3500" spans="1:6" x14ac:dyDescent="0.25">
      <c r="A3500" t="s">
        <v>2542</v>
      </c>
      <c r="B3500" t="s">
        <v>772</v>
      </c>
      <c r="C3500" t="s">
        <v>1017</v>
      </c>
      <c r="D3500" s="781">
        <v>1</v>
      </c>
      <c r="E3500">
        <v>741020</v>
      </c>
      <c r="F3500" t="s">
        <v>772</v>
      </c>
    </row>
    <row r="3501" spans="1:6" x14ac:dyDescent="0.25">
      <c r="A3501" t="s">
        <v>2542</v>
      </c>
      <c r="B3501" t="s">
        <v>772</v>
      </c>
      <c r="C3501" t="s">
        <v>1017</v>
      </c>
      <c r="D3501" s="781">
        <v>4</v>
      </c>
      <c r="E3501">
        <v>741020</v>
      </c>
      <c r="F3501" t="s">
        <v>772</v>
      </c>
    </row>
    <row r="3502" spans="1:6" x14ac:dyDescent="0.25">
      <c r="A3502" t="s">
        <v>2542</v>
      </c>
      <c r="B3502" t="s">
        <v>772</v>
      </c>
      <c r="C3502" t="s">
        <v>1017</v>
      </c>
      <c r="D3502" s="781">
        <v>3</v>
      </c>
      <c r="E3502">
        <v>741020</v>
      </c>
      <c r="F3502" t="s">
        <v>772</v>
      </c>
    </row>
    <row r="3503" spans="1:6" x14ac:dyDescent="0.25">
      <c r="A3503" t="s">
        <v>2542</v>
      </c>
      <c r="B3503" t="s">
        <v>772</v>
      </c>
      <c r="C3503" t="s">
        <v>1017</v>
      </c>
      <c r="D3503" s="781">
        <v>5</v>
      </c>
      <c r="E3503">
        <v>741020</v>
      </c>
      <c r="F3503" t="s">
        <v>772</v>
      </c>
    </row>
    <row r="3504" spans="1:6" x14ac:dyDescent="0.25">
      <c r="A3504" t="s">
        <v>2542</v>
      </c>
      <c r="B3504" t="s">
        <v>772</v>
      </c>
      <c r="C3504" t="s">
        <v>1017</v>
      </c>
      <c r="D3504" s="781">
        <v>3</v>
      </c>
      <c r="E3504">
        <v>741020</v>
      </c>
      <c r="F3504" t="s">
        <v>772</v>
      </c>
    </row>
    <row r="3505" spans="1:6" x14ac:dyDescent="0.25">
      <c r="A3505" t="s">
        <v>2542</v>
      </c>
      <c r="B3505" t="s">
        <v>772</v>
      </c>
      <c r="C3505" t="s">
        <v>1017</v>
      </c>
      <c r="D3505" s="781">
        <v>1</v>
      </c>
      <c r="E3505">
        <v>741020</v>
      </c>
      <c r="F3505" t="s">
        <v>772</v>
      </c>
    </row>
    <row r="3506" spans="1:6" x14ac:dyDescent="0.25">
      <c r="A3506" t="s">
        <v>2542</v>
      </c>
      <c r="B3506" t="s">
        <v>772</v>
      </c>
      <c r="C3506" t="s">
        <v>1017</v>
      </c>
      <c r="D3506" s="781">
        <v>2</v>
      </c>
      <c r="E3506">
        <v>741020</v>
      </c>
      <c r="F3506" t="s">
        <v>772</v>
      </c>
    </row>
    <row r="3507" spans="1:6" x14ac:dyDescent="0.25">
      <c r="A3507" t="s">
        <v>2542</v>
      </c>
      <c r="B3507" t="s">
        <v>772</v>
      </c>
      <c r="C3507" t="s">
        <v>1017</v>
      </c>
      <c r="D3507" s="781">
        <v>2</v>
      </c>
      <c r="E3507">
        <v>741020</v>
      </c>
      <c r="F3507" t="s">
        <v>772</v>
      </c>
    </row>
    <row r="3508" spans="1:6" x14ac:dyDescent="0.25">
      <c r="A3508" t="s">
        <v>2542</v>
      </c>
      <c r="B3508" t="s">
        <v>772</v>
      </c>
      <c r="C3508" t="s">
        <v>1017</v>
      </c>
      <c r="D3508" s="781">
        <v>1</v>
      </c>
      <c r="E3508">
        <v>741020</v>
      </c>
      <c r="F3508" t="s">
        <v>772</v>
      </c>
    </row>
    <row r="3509" spans="1:6" x14ac:dyDescent="0.25">
      <c r="A3509" t="s">
        <v>2542</v>
      </c>
      <c r="B3509" t="s">
        <v>772</v>
      </c>
      <c r="C3509" t="s">
        <v>1017</v>
      </c>
      <c r="D3509" s="781">
        <v>1</v>
      </c>
      <c r="E3509">
        <v>741020</v>
      </c>
      <c r="F3509" t="s">
        <v>772</v>
      </c>
    </row>
    <row r="3510" spans="1:6" x14ac:dyDescent="0.25">
      <c r="A3510" t="s">
        <v>2542</v>
      </c>
      <c r="B3510" t="s">
        <v>772</v>
      </c>
      <c r="C3510" t="s">
        <v>1017</v>
      </c>
      <c r="D3510" s="781">
        <v>1</v>
      </c>
      <c r="E3510">
        <v>741020</v>
      </c>
      <c r="F3510" t="s">
        <v>772</v>
      </c>
    </row>
    <row r="3511" spans="1:6" x14ac:dyDescent="0.25">
      <c r="A3511" t="s">
        <v>2544</v>
      </c>
      <c r="B3511" t="s">
        <v>772</v>
      </c>
      <c r="C3511" t="s">
        <v>1017</v>
      </c>
      <c r="D3511" s="781">
        <v>1</v>
      </c>
      <c r="E3511">
        <v>741020</v>
      </c>
      <c r="F3511" t="s">
        <v>772</v>
      </c>
    </row>
    <row r="3512" spans="1:6" x14ac:dyDescent="0.25">
      <c r="A3512" t="s">
        <v>2544</v>
      </c>
      <c r="B3512" t="s">
        <v>772</v>
      </c>
      <c r="C3512" t="s">
        <v>1017</v>
      </c>
      <c r="D3512" s="781">
        <v>2</v>
      </c>
      <c r="E3512">
        <v>741020</v>
      </c>
      <c r="F3512" t="s">
        <v>772</v>
      </c>
    </row>
    <row r="3513" spans="1:6" x14ac:dyDescent="0.25">
      <c r="A3513" t="s">
        <v>2544</v>
      </c>
      <c r="B3513" t="s">
        <v>772</v>
      </c>
      <c r="C3513" t="s">
        <v>1017</v>
      </c>
      <c r="D3513" s="781">
        <v>3</v>
      </c>
      <c r="E3513">
        <v>741020</v>
      </c>
      <c r="F3513" t="s">
        <v>772</v>
      </c>
    </row>
    <row r="3514" spans="1:6" x14ac:dyDescent="0.25">
      <c r="A3514" t="s">
        <v>2544</v>
      </c>
      <c r="B3514" t="s">
        <v>772</v>
      </c>
      <c r="C3514" t="s">
        <v>1017</v>
      </c>
      <c r="D3514" s="781">
        <v>3</v>
      </c>
      <c r="E3514">
        <v>741020</v>
      </c>
      <c r="F3514" t="s">
        <v>772</v>
      </c>
    </row>
    <row r="3515" spans="1:6" x14ac:dyDescent="0.25">
      <c r="A3515" t="s">
        <v>2544</v>
      </c>
      <c r="B3515" t="s">
        <v>772</v>
      </c>
      <c r="C3515" t="s">
        <v>1017</v>
      </c>
      <c r="D3515" s="781">
        <v>2</v>
      </c>
      <c r="E3515">
        <v>741020</v>
      </c>
      <c r="F3515" t="s">
        <v>772</v>
      </c>
    </row>
    <row r="3516" spans="1:6" x14ac:dyDescent="0.25">
      <c r="A3516" t="s">
        <v>2544</v>
      </c>
      <c r="B3516" t="s">
        <v>772</v>
      </c>
      <c r="C3516" t="s">
        <v>1017</v>
      </c>
      <c r="D3516" s="781">
        <v>1</v>
      </c>
      <c r="E3516">
        <v>741020</v>
      </c>
      <c r="F3516" t="s">
        <v>772</v>
      </c>
    </row>
    <row r="3517" spans="1:6" x14ac:dyDescent="0.25">
      <c r="A3517" t="s">
        <v>2544</v>
      </c>
      <c r="B3517" t="s">
        <v>772</v>
      </c>
      <c r="C3517" t="s">
        <v>1017</v>
      </c>
      <c r="D3517" s="781">
        <v>2</v>
      </c>
      <c r="E3517">
        <v>741020</v>
      </c>
      <c r="F3517" t="s">
        <v>772</v>
      </c>
    </row>
    <row r="3518" spans="1:6" x14ac:dyDescent="0.25">
      <c r="A3518" t="s">
        <v>2544</v>
      </c>
      <c r="B3518" t="s">
        <v>772</v>
      </c>
      <c r="C3518" t="s">
        <v>1017</v>
      </c>
      <c r="D3518" s="781">
        <v>2</v>
      </c>
      <c r="E3518">
        <v>741020</v>
      </c>
      <c r="F3518" t="s">
        <v>772</v>
      </c>
    </row>
    <row r="3519" spans="1:6" x14ac:dyDescent="0.25">
      <c r="A3519" t="s">
        <v>2544</v>
      </c>
      <c r="B3519" t="s">
        <v>772</v>
      </c>
      <c r="C3519" t="s">
        <v>1017</v>
      </c>
      <c r="D3519" s="781">
        <v>1</v>
      </c>
      <c r="E3519">
        <v>741020</v>
      </c>
      <c r="F3519" t="s">
        <v>772</v>
      </c>
    </row>
    <row r="3520" spans="1:6" x14ac:dyDescent="0.25">
      <c r="A3520" t="s">
        <v>2544</v>
      </c>
      <c r="B3520" t="s">
        <v>772</v>
      </c>
      <c r="C3520" t="s">
        <v>1017</v>
      </c>
      <c r="D3520" s="781">
        <v>3</v>
      </c>
      <c r="E3520">
        <v>741020</v>
      </c>
      <c r="F3520" t="s">
        <v>772</v>
      </c>
    </row>
    <row r="3521" spans="1:6" x14ac:dyDescent="0.25">
      <c r="A3521" t="s">
        <v>2544</v>
      </c>
      <c r="B3521" t="s">
        <v>772</v>
      </c>
      <c r="C3521" t="s">
        <v>1017</v>
      </c>
      <c r="D3521" s="781">
        <v>2</v>
      </c>
      <c r="E3521">
        <v>741020</v>
      </c>
      <c r="F3521" t="s">
        <v>772</v>
      </c>
    </row>
    <row r="3522" spans="1:6" x14ac:dyDescent="0.25">
      <c r="A3522" t="s">
        <v>2544</v>
      </c>
      <c r="B3522" t="s">
        <v>772</v>
      </c>
      <c r="C3522" t="s">
        <v>1017</v>
      </c>
      <c r="D3522" s="781">
        <v>2</v>
      </c>
      <c r="E3522">
        <v>741020</v>
      </c>
      <c r="F3522" t="s">
        <v>772</v>
      </c>
    </row>
    <row r="3523" spans="1:6" x14ac:dyDescent="0.25">
      <c r="A3523" t="s">
        <v>2544</v>
      </c>
      <c r="B3523" t="s">
        <v>772</v>
      </c>
      <c r="C3523" t="s">
        <v>1017</v>
      </c>
      <c r="D3523" s="781">
        <v>2</v>
      </c>
      <c r="E3523">
        <v>741020</v>
      </c>
      <c r="F3523" t="s">
        <v>772</v>
      </c>
    </row>
    <row r="3524" spans="1:6" x14ac:dyDescent="0.25">
      <c r="A3524" t="s">
        <v>2544</v>
      </c>
      <c r="B3524" t="s">
        <v>772</v>
      </c>
      <c r="C3524" t="s">
        <v>1017</v>
      </c>
      <c r="D3524" s="781">
        <v>2</v>
      </c>
      <c r="E3524">
        <v>741020</v>
      </c>
      <c r="F3524" t="s">
        <v>772</v>
      </c>
    </row>
    <row r="3525" spans="1:6" x14ac:dyDescent="0.25">
      <c r="A3525" t="s">
        <v>2544</v>
      </c>
      <c r="B3525" t="s">
        <v>772</v>
      </c>
      <c r="C3525" t="s">
        <v>1017</v>
      </c>
      <c r="D3525" s="781">
        <v>3</v>
      </c>
      <c r="E3525">
        <v>741020</v>
      </c>
      <c r="F3525" t="s">
        <v>772</v>
      </c>
    </row>
    <row r="3526" spans="1:6" x14ac:dyDescent="0.25">
      <c r="A3526" t="s">
        <v>2544</v>
      </c>
      <c r="B3526" t="s">
        <v>772</v>
      </c>
      <c r="C3526" t="s">
        <v>1017</v>
      </c>
      <c r="D3526" s="781">
        <v>3</v>
      </c>
      <c r="E3526">
        <v>741020</v>
      </c>
      <c r="F3526" t="s">
        <v>772</v>
      </c>
    </row>
    <row r="3527" spans="1:6" x14ac:dyDescent="0.25">
      <c r="A3527" t="s">
        <v>2544</v>
      </c>
      <c r="B3527" t="s">
        <v>772</v>
      </c>
      <c r="C3527" t="s">
        <v>1017</v>
      </c>
      <c r="D3527" s="781">
        <v>2</v>
      </c>
      <c r="E3527">
        <v>741020</v>
      </c>
      <c r="F3527" t="s">
        <v>772</v>
      </c>
    </row>
    <row r="3528" spans="1:6" x14ac:dyDescent="0.25">
      <c r="A3528" t="s">
        <v>2544</v>
      </c>
      <c r="B3528" t="s">
        <v>772</v>
      </c>
      <c r="C3528" t="s">
        <v>1017</v>
      </c>
      <c r="D3528" s="781">
        <v>1</v>
      </c>
      <c r="E3528">
        <v>741020</v>
      </c>
      <c r="F3528" t="s">
        <v>772</v>
      </c>
    </row>
    <row r="3529" spans="1:6" x14ac:dyDescent="0.25">
      <c r="A3529" t="s">
        <v>2544</v>
      </c>
      <c r="B3529" t="s">
        <v>772</v>
      </c>
      <c r="C3529" t="s">
        <v>1017</v>
      </c>
      <c r="D3529" s="781">
        <v>3</v>
      </c>
      <c r="E3529">
        <v>741020</v>
      </c>
      <c r="F3529" t="s">
        <v>772</v>
      </c>
    </row>
    <row r="3530" spans="1:6" x14ac:dyDescent="0.25">
      <c r="A3530" t="s">
        <v>2544</v>
      </c>
      <c r="B3530" t="s">
        <v>772</v>
      </c>
      <c r="C3530" t="s">
        <v>1017</v>
      </c>
      <c r="D3530" s="781">
        <v>2</v>
      </c>
      <c r="E3530">
        <v>741020</v>
      </c>
      <c r="F3530" t="s">
        <v>772</v>
      </c>
    </row>
    <row r="3531" spans="1:6" x14ac:dyDescent="0.25">
      <c r="A3531" t="s">
        <v>2544</v>
      </c>
      <c r="B3531" t="s">
        <v>772</v>
      </c>
      <c r="C3531" t="s">
        <v>1017</v>
      </c>
      <c r="D3531" s="781">
        <v>1</v>
      </c>
      <c r="E3531">
        <v>741020</v>
      </c>
      <c r="F3531" t="s">
        <v>772</v>
      </c>
    </row>
    <row r="3532" spans="1:6" x14ac:dyDescent="0.25">
      <c r="A3532" t="s">
        <v>2544</v>
      </c>
      <c r="B3532" t="s">
        <v>772</v>
      </c>
      <c r="C3532" t="s">
        <v>1017</v>
      </c>
      <c r="D3532" s="781">
        <v>1</v>
      </c>
      <c r="E3532">
        <v>741020</v>
      </c>
      <c r="F3532" t="s">
        <v>772</v>
      </c>
    </row>
    <row r="3533" spans="1:6" x14ac:dyDescent="0.25">
      <c r="A3533" t="s">
        <v>2544</v>
      </c>
      <c r="B3533" t="s">
        <v>772</v>
      </c>
      <c r="C3533" t="s">
        <v>1017</v>
      </c>
      <c r="D3533" s="781">
        <v>1</v>
      </c>
      <c r="E3533">
        <v>741020</v>
      </c>
      <c r="F3533" t="s">
        <v>772</v>
      </c>
    </row>
    <row r="3534" spans="1:6" x14ac:dyDescent="0.25">
      <c r="A3534" t="s">
        <v>2544</v>
      </c>
      <c r="B3534" t="s">
        <v>772</v>
      </c>
      <c r="C3534" t="s">
        <v>1017</v>
      </c>
      <c r="D3534" s="781">
        <v>2</v>
      </c>
      <c r="E3534">
        <v>741020</v>
      </c>
      <c r="F3534" t="s">
        <v>772</v>
      </c>
    </row>
    <row r="3535" spans="1:6" x14ac:dyDescent="0.25">
      <c r="A3535" t="s">
        <v>2544</v>
      </c>
      <c r="B3535" t="s">
        <v>772</v>
      </c>
      <c r="C3535" t="s">
        <v>1017</v>
      </c>
      <c r="D3535" s="781">
        <v>3</v>
      </c>
      <c r="E3535">
        <v>741020</v>
      </c>
      <c r="F3535" t="s">
        <v>772</v>
      </c>
    </row>
    <row r="3536" spans="1:6" x14ac:dyDescent="0.25">
      <c r="A3536" t="s">
        <v>2544</v>
      </c>
      <c r="B3536" t="s">
        <v>772</v>
      </c>
      <c r="C3536" t="s">
        <v>1017</v>
      </c>
      <c r="D3536" s="781">
        <v>2</v>
      </c>
      <c r="E3536">
        <v>741020</v>
      </c>
      <c r="F3536" t="s">
        <v>772</v>
      </c>
    </row>
    <row r="3537" spans="1:6" x14ac:dyDescent="0.25">
      <c r="A3537" t="s">
        <v>2544</v>
      </c>
      <c r="B3537" t="s">
        <v>772</v>
      </c>
      <c r="C3537" t="s">
        <v>1017</v>
      </c>
      <c r="D3537" s="781">
        <v>1</v>
      </c>
      <c r="E3537">
        <v>741020</v>
      </c>
      <c r="F3537" t="s">
        <v>772</v>
      </c>
    </row>
    <row r="3538" spans="1:6" x14ac:dyDescent="0.25">
      <c r="A3538" t="s">
        <v>2544</v>
      </c>
      <c r="B3538" t="s">
        <v>772</v>
      </c>
      <c r="C3538" t="s">
        <v>1017</v>
      </c>
      <c r="D3538" s="781">
        <v>1</v>
      </c>
      <c r="E3538">
        <v>741020</v>
      </c>
      <c r="F3538" t="s">
        <v>772</v>
      </c>
    </row>
    <row r="3539" spans="1:6" x14ac:dyDescent="0.25">
      <c r="A3539" t="s">
        <v>2544</v>
      </c>
      <c r="B3539" t="s">
        <v>772</v>
      </c>
      <c r="C3539" t="s">
        <v>1017</v>
      </c>
      <c r="D3539" s="781">
        <v>6</v>
      </c>
      <c r="E3539">
        <v>741020</v>
      </c>
      <c r="F3539" t="s">
        <v>772</v>
      </c>
    </row>
    <row r="3540" spans="1:6" x14ac:dyDescent="0.25">
      <c r="A3540" t="s">
        <v>2544</v>
      </c>
      <c r="B3540" t="s">
        <v>772</v>
      </c>
      <c r="C3540" t="s">
        <v>1017</v>
      </c>
      <c r="D3540" s="781">
        <v>2</v>
      </c>
      <c r="E3540">
        <v>741020</v>
      </c>
      <c r="F3540" t="s">
        <v>772</v>
      </c>
    </row>
    <row r="3541" spans="1:6" x14ac:dyDescent="0.25">
      <c r="A3541" t="s">
        <v>2544</v>
      </c>
      <c r="B3541" t="s">
        <v>772</v>
      </c>
      <c r="C3541" t="s">
        <v>1017</v>
      </c>
      <c r="D3541" s="781">
        <v>1</v>
      </c>
      <c r="E3541">
        <v>741020</v>
      </c>
      <c r="F3541" t="s">
        <v>772</v>
      </c>
    </row>
    <row r="3542" spans="1:6" x14ac:dyDescent="0.25">
      <c r="A3542" t="s">
        <v>2544</v>
      </c>
      <c r="B3542" t="s">
        <v>772</v>
      </c>
      <c r="C3542" t="s">
        <v>1017</v>
      </c>
      <c r="D3542" s="781">
        <v>2</v>
      </c>
      <c r="E3542">
        <v>741020</v>
      </c>
      <c r="F3542" t="s">
        <v>772</v>
      </c>
    </row>
    <row r="3543" spans="1:6" x14ac:dyDescent="0.25">
      <c r="A3543" t="s">
        <v>2544</v>
      </c>
      <c r="B3543" t="s">
        <v>772</v>
      </c>
      <c r="C3543" t="s">
        <v>1017</v>
      </c>
      <c r="D3543" s="781">
        <v>2</v>
      </c>
      <c r="E3543">
        <v>741020</v>
      </c>
      <c r="F3543" t="s">
        <v>772</v>
      </c>
    </row>
    <row r="3544" spans="1:6" x14ac:dyDescent="0.25">
      <c r="A3544" t="s">
        <v>2544</v>
      </c>
      <c r="B3544" t="s">
        <v>772</v>
      </c>
      <c r="C3544" t="s">
        <v>1017</v>
      </c>
      <c r="D3544" s="781">
        <v>2</v>
      </c>
      <c r="E3544">
        <v>741020</v>
      </c>
      <c r="F3544" t="s">
        <v>772</v>
      </c>
    </row>
    <row r="3545" spans="1:6" x14ac:dyDescent="0.25">
      <c r="A3545" t="s">
        <v>2544</v>
      </c>
      <c r="B3545" t="s">
        <v>772</v>
      </c>
      <c r="C3545" t="s">
        <v>1017</v>
      </c>
      <c r="D3545" s="781">
        <v>3</v>
      </c>
      <c r="E3545">
        <v>741020</v>
      </c>
      <c r="F3545" t="s">
        <v>772</v>
      </c>
    </row>
    <row r="3546" spans="1:6" x14ac:dyDescent="0.25">
      <c r="A3546" t="s">
        <v>2544</v>
      </c>
      <c r="B3546" t="s">
        <v>772</v>
      </c>
      <c r="C3546" t="s">
        <v>1017</v>
      </c>
      <c r="D3546" s="781">
        <v>2</v>
      </c>
      <c r="E3546">
        <v>741020</v>
      </c>
      <c r="F3546" t="s">
        <v>772</v>
      </c>
    </row>
    <row r="3547" spans="1:6" x14ac:dyDescent="0.25">
      <c r="A3547" t="s">
        <v>2601</v>
      </c>
      <c r="B3547" t="s">
        <v>772</v>
      </c>
      <c r="C3547" t="s">
        <v>1017</v>
      </c>
      <c r="D3547" s="781">
        <v>1</v>
      </c>
      <c r="E3547">
        <v>741020</v>
      </c>
      <c r="F3547" t="s">
        <v>772</v>
      </c>
    </row>
    <row r="3548" spans="1:6" x14ac:dyDescent="0.25">
      <c r="A3548" t="s">
        <v>2601</v>
      </c>
      <c r="B3548" t="s">
        <v>772</v>
      </c>
      <c r="C3548" t="s">
        <v>1017</v>
      </c>
      <c r="D3548" s="781">
        <v>4</v>
      </c>
      <c r="E3548">
        <v>741020</v>
      </c>
      <c r="F3548" t="s">
        <v>772</v>
      </c>
    </row>
    <row r="3549" spans="1:6" x14ac:dyDescent="0.25">
      <c r="A3549" t="s">
        <v>2601</v>
      </c>
      <c r="B3549" t="s">
        <v>772</v>
      </c>
      <c r="C3549" t="s">
        <v>1017</v>
      </c>
      <c r="D3549" s="781">
        <v>1</v>
      </c>
      <c r="E3549">
        <v>741020</v>
      </c>
      <c r="F3549" t="s">
        <v>772</v>
      </c>
    </row>
    <row r="3550" spans="1:6" x14ac:dyDescent="0.25">
      <c r="A3550" t="s">
        <v>2601</v>
      </c>
      <c r="B3550" t="s">
        <v>772</v>
      </c>
      <c r="C3550" t="s">
        <v>1017</v>
      </c>
      <c r="D3550" s="781">
        <v>3</v>
      </c>
      <c r="E3550">
        <v>741020</v>
      </c>
      <c r="F3550" t="s">
        <v>772</v>
      </c>
    </row>
    <row r="3551" spans="1:6" x14ac:dyDescent="0.25">
      <c r="A3551" t="s">
        <v>2601</v>
      </c>
      <c r="B3551" t="s">
        <v>772</v>
      </c>
      <c r="C3551" t="s">
        <v>1017</v>
      </c>
      <c r="D3551" s="781">
        <v>2</v>
      </c>
      <c r="E3551">
        <v>741020</v>
      </c>
      <c r="F3551" t="s">
        <v>772</v>
      </c>
    </row>
    <row r="3552" spans="1:6" x14ac:dyDescent="0.25">
      <c r="A3552" t="s">
        <v>2601</v>
      </c>
      <c r="B3552" t="s">
        <v>772</v>
      </c>
      <c r="C3552" t="s">
        <v>1017</v>
      </c>
      <c r="D3552" s="781">
        <v>1</v>
      </c>
      <c r="E3552">
        <v>741020</v>
      </c>
      <c r="F3552" t="s">
        <v>772</v>
      </c>
    </row>
    <row r="3553" spans="1:6" x14ac:dyDescent="0.25">
      <c r="A3553" t="s">
        <v>2601</v>
      </c>
      <c r="B3553" t="s">
        <v>772</v>
      </c>
      <c r="C3553" t="s">
        <v>1017</v>
      </c>
      <c r="D3553" s="781">
        <v>2</v>
      </c>
      <c r="E3553">
        <v>741020</v>
      </c>
      <c r="F3553" t="s">
        <v>772</v>
      </c>
    </row>
    <row r="3554" spans="1:6" x14ac:dyDescent="0.25">
      <c r="A3554" t="s">
        <v>2601</v>
      </c>
      <c r="B3554" t="s">
        <v>772</v>
      </c>
      <c r="C3554" t="s">
        <v>1017</v>
      </c>
      <c r="D3554" s="781">
        <v>2</v>
      </c>
      <c r="E3554">
        <v>741020</v>
      </c>
      <c r="F3554" t="s">
        <v>772</v>
      </c>
    </row>
    <row r="3555" spans="1:6" x14ac:dyDescent="0.25">
      <c r="A3555" t="s">
        <v>2601</v>
      </c>
      <c r="B3555" t="s">
        <v>772</v>
      </c>
      <c r="C3555" t="s">
        <v>1017</v>
      </c>
      <c r="D3555" s="781">
        <v>1</v>
      </c>
      <c r="E3555">
        <v>741020</v>
      </c>
      <c r="F3555" t="s">
        <v>772</v>
      </c>
    </row>
    <row r="3556" spans="1:6" x14ac:dyDescent="0.25">
      <c r="A3556" t="s">
        <v>2601</v>
      </c>
      <c r="B3556" t="s">
        <v>772</v>
      </c>
      <c r="C3556" t="s">
        <v>1017</v>
      </c>
      <c r="D3556" s="781">
        <v>1</v>
      </c>
      <c r="E3556">
        <v>741020</v>
      </c>
      <c r="F3556" t="s">
        <v>772</v>
      </c>
    </row>
    <row r="3557" spans="1:6" x14ac:dyDescent="0.25">
      <c r="A3557" t="s">
        <v>2601</v>
      </c>
      <c r="B3557" t="s">
        <v>772</v>
      </c>
      <c r="C3557" t="s">
        <v>1017</v>
      </c>
      <c r="D3557" s="781">
        <v>1</v>
      </c>
      <c r="E3557">
        <v>741020</v>
      </c>
      <c r="F3557" t="s">
        <v>772</v>
      </c>
    </row>
    <row r="3558" spans="1:6" x14ac:dyDescent="0.25">
      <c r="A3558" t="s">
        <v>2601</v>
      </c>
      <c r="B3558" t="s">
        <v>772</v>
      </c>
      <c r="C3558" t="s">
        <v>1017</v>
      </c>
      <c r="D3558" s="781">
        <v>1</v>
      </c>
      <c r="E3558">
        <v>741020</v>
      </c>
      <c r="F3558" t="s">
        <v>772</v>
      </c>
    </row>
    <row r="3559" spans="1:6" x14ac:dyDescent="0.25">
      <c r="A3559" t="s">
        <v>2601</v>
      </c>
      <c r="B3559" t="s">
        <v>772</v>
      </c>
      <c r="C3559" t="s">
        <v>1017</v>
      </c>
      <c r="D3559" s="781">
        <v>1</v>
      </c>
      <c r="E3559">
        <v>741020</v>
      </c>
      <c r="F3559" t="s">
        <v>772</v>
      </c>
    </row>
    <row r="3560" spans="1:6" x14ac:dyDescent="0.25">
      <c r="A3560" t="s">
        <v>2601</v>
      </c>
      <c r="B3560" t="s">
        <v>772</v>
      </c>
      <c r="C3560" t="s">
        <v>1017</v>
      </c>
      <c r="D3560" s="781">
        <v>2</v>
      </c>
      <c r="E3560">
        <v>741020</v>
      </c>
      <c r="F3560" t="s">
        <v>772</v>
      </c>
    </row>
    <row r="3561" spans="1:6" x14ac:dyDescent="0.25">
      <c r="A3561" t="s">
        <v>2601</v>
      </c>
      <c r="B3561" t="s">
        <v>772</v>
      </c>
      <c r="C3561" t="s">
        <v>1017</v>
      </c>
      <c r="D3561" s="781">
        <v>2</v>
      </c>
      <c r="E3561">
        <v>741020</v>
      </c>
      <c r="F3561" t="s">
        <v>772</v>
      </c>
    </row>
    <row r="3562" spans="1:6" x14ac:dyDescent="0.25">
      <c r="A3562" t="s">
        <v>2601</v>
      </c>
      <c r="B3562" t="s">
        <v>772</v>
      </c>
      <c r="C3562" t="s">
        <v>1017</v>
      </c>
      <c r="D3562" s="781">
        <v>2</v>
      </c>
      <c r="E3562">
        <v>741020</v>
      </c>
      <c r="F3562" t="s">
        <v>772</v>
      </c>
    </row>
    <row r="3563" spans="1:6" x14ac:dyDescent="0.25">
      <c r="A3563" t="s">
        <v>2601</v>
      </c>
      <c r="B3563" t="s">
        <v>772</v>
      </c>
      <c r="C3563" t="s">
        <v>1017</v>
      </c>
      <c r="D3563" s="781">
        <v>2</v>
      </c>
      <c r="E3563">
        <v>741020</v>
      </c>
      <c r="F3563" t="s">
        <v>772</v>
      </c>
    </row>
    <row r="3564" spans="1:6" x14ac:dyDescent="0.25">
      <c r="A3564" t="s">
        <v>2601</v>
      </c>
      <c r="B3564" t="s">
        <v>772</v>
      </c>
      <c r="C3564" t="s">
        <v>1017</v>
      </c>
      <c r="D3564" s="781">
        <v>2</v>
      </c>
      <c r="E3564">
        <v>741020</v>
      </c>
      <c r="F3564" t="s">
        <v>772</v>
      </c>
    </row>
    <row r="3565" spans="1:6" x14ac:dyDescent="0.25">
      <c r="A3565" t="s">
        <v>2601</v>
      </c>
      <c r="B3565" t="s">
        <v>772</v>
      </c>
      <c r="C3565" t="s">
        <v>1017</v>
      </c>
      <c r="D3565" s="781">
        <v>1</v>
      </c>
      <c r="E3565">
        <v>741020</v>
      </c>
      <c r="F3565" t="s">
        <v>772</v>
      </c>
    </row>
    <row r="3566" spans="1:6" x14ac:dyDescent="0.25">
      <c r="A3566" t="s">
        <v>2601</v>
      </c>
      <c r="B3566" t="s">
        <v>772</v>
      </c>
      <c r="C3566" t="s">
        <v>1017</v>
      </c>
      <c r="D3566" s="781">
        <v>-2</v>
      </c>
      <c r="E3566">
        <v>741020</v>
      </c>
      <c r="F3566" t="s">
        <v>772</v>
      </c>
    </row>
    <row r="3567" spans="1:6" x14ac:dyDescent="0.25">
      <c r="A3567" t="s">
        <v>2601</v>
      </c>
      <c r="B3567" t="s">
        <v>772</v>
      </c>
      <c r="C3567" t="s">
        <v>1017</v>
      </c>
      <c r="D3567" s="781">
        <v>1</v>
      </c>
      <c r="E3567">
        <v>741020</v>
      </c>
      <c r="F3567" t="s">
        <v>772</v>
      </c>
    </row>
    <row r="3568" spans="1:6" x14ac:dyDescent="0.25">
      <c r="A3568" t="s">
        <v>2601</v>
      </c>
      <c r="B3568" t="s">
        <v>772</v>
      </c>
      <c r="C3568" t="s">
        <v>1017</v>
      </c>
      <c r="D3568" s="781">
        <v>1</v>
      </c>
      <c r="E3568">
        <v>741020</v>
      </c>
      <c r="F3568" t="s">
        <v>772</v>
      </c>
    </row>
    <row r="3569" spans="1:6" x14ac:dyDescent="0.25">
      <c r="A3569" t="s">
        <v>2601</v>
      </c>
      <c r="B3569" t="s">
        <v>772</v>
      </c>
      <c r="C3569" t="s">
        <v>1017</v>
      </c>
      <c r="D3569" s="781">
        <v>2</v>
      </c>
      <c r="E3569">
        <v>741020</v>
      </c>
      <c r="F3569" t="s">
        <v>772</v>
      </c>
    </row>
    <row r="3570" spans="1:6" x14ac:dyDescent="0.25">
      <c r="A3570" t="s">
        <v>2601</v>
      </c>
      <c r="B3570" t="s">
        <v>772</v>
      </c>
      <c r="C3570" t="s">
        <v>1017</v>
      </c>
      <c r="D3570" s="781">
        <v>2</v>
      </c>
      <c r="E3570">
        <v>741020</v>
      </c>
      <c r="F3570" t="s">
        <v>772</v>
      </c>
    </row>
    <row r="3571" spans="1:6" x14ac:dyDescent="0.25">
      <c r="A3571" t="s">
        <v>2601</v>
      </c>
      <c r="B3571" t="s">
        <v>772</v>
      </c>
      <c r="C3571" t="s">
        <v>1017</v>
      </c>
      <c r="D3571" s="781">
        <v>3</v>
      </c>
      <c r="E3571">
        <v>741020</v>
      </c>
      <c r="F3571" t="s">
        <v>772</v>
      </c>
    </row>
    <row r="3572" spans="1:6" x14ac:dyDescent="0.25">
      <c r="A3572" t="s">
        <v>2601</v>
      </c>
      <c r="B3572" t="s">
        <v>772</v>
      </c>
      <c r="C3572" t="s">
        <v>1017</v>
      </c>
      <c r="D3572" s="781">
        <v>2</v>
      </c>
      <c r="E3572">
        <v>741020</v>
      </c>
      <c r="F3572" t="s">
        <v>772</v>
      </c>
    </row>
    <row r="3573" spans="1:6" x14ac:dyDescent="0.25">
      <c r="A3573" t="s">
        <v>2601</v>
      </c>
      <c r="B3573" t="s">
        <v>772</v>
      </c>
      <c r="C3573" t="s">
        <v>1017</v>
      </c>
      <c r="D3573" s="781">
        <v>2</v>
      </c>
      <c r="E3573">
        <v>741020</v>
      </c>
      <c r="F3573" t="s">
        <v>772</v>
      </c>
    </row>
    <row r="3574" spans="1:6" x14ac:dyDescent="0.25">
      <c r="A3574" t="s">
        <v>2601</v>
      </c>
      <c r="B3574" t="s">
        <v>772</v>
      </c>
      <c r="C3574" t="s">
        <v>1017</v>
      </c>
      <c r="D3574" s="781">
        <v>2</v>
      </c>
      <c r="E3574">
        <v>741020</v>
      </c>
      <c r="F3574" t="s">
        <v>772</v>
      </c>
    </row>
    <row r="3575" spans="1:6" x14ac:dyDescent="0.25">
      <c r="A3575" t="s">
        <v>2601</v>
      </c>
      <c r="B3575" t="s">
        <v>772</v>
      </c>
      <c r="C3575" t="s">
        <v>1017</v>
      </c>
      <c r="D3575" s="781">
        <v>2</v>
      </c>
      <c r="E3575">
        <v>741020</v>
      </c>
      <c r="F3575" t="s">
        <v>772</v>
      </c>
    </row>
    <row r="3576" spans="1:6" x14ac:dyDescent="0.25">
      <c r="A3576" t="s">
        <v>2601</v>
      </c>
      <c r="B3576" t="s">
        <v>772</v>
      </c>
      <c r="C3576" t="s">
        <v>1017</v>
      </c>
      <c r="D3576" s="781">
        <v>1</v>
      </c>
      <c r="E3576">
        <v>741020</v>
      </c>
      <c r="F3576" t="s">
        <v>772</v>
      </c>
    </row>
    <row r="3577" spans="1:6" x14ac:dyDescent="0.25">
      <c r="A3577" t="s">
        <v>2601</v>
      </c>
      <c r="B3577" t="s">
        <v>772</v>
      </c>
      <c r="C3577" t="s">
        <v>1017</v>
      </c>
      <c r="D3577" s="781">
        <v>1</v>
      </c>
      <c r="E3577">
        <v>741020</v>
      </c>
      <c r="F3577" t="s">
        <v>772</v>
      </c>
    </row>
    <row r="3578" spans="1:6" x14ac:dyDescent="0.25">
      <c r="A3578" t="s">
        <v>2601</v>
      </c>
      <c r="B3578" t="s">
        <v>772</v>
      </c>
      <c r="C3578" t="s">
        <v>1017</v>
      </c>
      <c r="D3578" s="781">
        <v>-1</v>
      </c>
      <c r="E3578">
        <v>741020</v>
      </c>
      <c r="F3578" t="s">
        <v>772</v>
      </c>
    </row>
    <row r="3579" spans="1:6" x14ac:dyDescent="0.25">
      <c r="A3579" t="s">
        <v>2601</v>
      </c>
      <c r="B3579" t="s">
        <v>772</v>
      </c>
      <c r="C3579" t="s">
        <v>1017</v>
      </c>
      <c r="D3579" s="781">
        <v>1</v>
      </c>
      <c r="E3579">
        <v>741020</v>
      </c>
      <c r="F3579" t="s">
        <v>772</v>
      </c>
    </row>
    <row r="3580" spans="1:6" x14ac:dyDescent="0.25">
      <c r="A3580" t="s">
        <v>2601</v>
      </c>
      <c r="B3580" t="s">
        <v>772</v>
      </c>
      <c r="C3580" t="s">
        <v>1017</v>
      </c>
      <c r="D3580" s="781">
        <v>3</v>
      </c>
      <c r="E3580">
        <v>741020</v>
      </c>
      <c r="F3580" t="s">
        <v>772</v>
      </c>
    </row>
    <row r="3581" spans="1:6" x14ac:dyDescent="0.25">
      <c r="A3581" t="s">
        <v>2601</v>
      </c>
      <c r="B3581" t="s">
        <v>772</v>
      </c>
      <c r="C3581" t="s">
        <v>1017</v>
      </c>
      <c r="D3581" s="781">
        <v>1</v>
      </c>
      <c r="E3581">
        <v>741020</v>
      </c>
      <c r="F3581" t="s">
        <v>772</v>
      </c>
    </row>
    <row r="3582" spans="1:6" x14ac:dyDescent="0.25">
      <c r="A3582" t="s">
        <v>2601</v>
      </c>
      <c r="B3582" t="s">
        <v>772</v>
      </c>
      <c r="C3582" t="s">
        <v>1017</v>
      </c>
      <c r="D3582" s="781">
        <v>2</v>
      </c>
      <c r="E3582">
        <v>741020</v>
      </c>
      <c r="F3582" t="s">
        <v>772</v>
      </c>
    </row>
    <row r="3583" spans="1:6" x14ac:dyDescent="0.25">
      <c r="A3583" t="s">
        <v>2601</v>
      </c>
      <c r="B3583" t="s">
        <v>772</v>
      </c>
      <c r="C3583" t="s">
        <v>1017</v>
      </c>
      <c r="D3583" s="781">
        <v>1</v>
      </c>
      <c r="E3583">
        <v>741020</v>
      </c>
      <c r="F3583" t="s">
        <v>772</v>
      </c>
    </row>
    <row r="3584" spans="1:6" x14ac:dyDescent="0.25">
      <c r="A3584" t="s">
        <v>2601</v>
      </c>
      <c r="B3584" t="s">
        <v>772</v>
      </c>
      <c r="C3584" t="s">
        <v>1017</v>
      </c>
      <c r="D3584" s="781">
        <v>3</v>
      </c>
      <c r="E3584">
        <v>741020</v>
      </c>
      <c r="F3584" t="s">
        <v>772</v>
      </c>
    </row>
    <row r="3585" spans="1:6" x14ac:dyDescent="0.25">
      <c r="A3585" t="s">
        <v>2601</v>
      </c>
      <c r="B3585" t="s">
        <v>772</v>
      </c>
      <c r="C3585" t="s">
        <v>1017</v>
      </c>
      <c r="D3585" s="781">
        <v>-1</v>
      </c>
      <c r="E3585">
        <v>741020</v>
      </c>
      <c r="F3585" t="s">
        <v>772</v>
      </c>
    </row>
    <row r="3586" spans="1:6" x14ac:dyDescent="0.25">
      <c r="A3586" t="s">
        <v>2601</v>
      </c>
      <c r="B3586" t="s">
        <v>772</v>
      </c>
      <c r="C3586" t="s">
        <v>1017</v>
      </c>
      <c r="D3586" s="781">
        <v>-2</v>
      </c>
      <c r="E3586">
        <v>741020</v>
      </c>
      <c r="F3586" t="s">
        <v>772</v>
      </c>
    </row>
    <row r="3587" spans="1:6" x14ac:dyDescent="0.25">
      <c r="A3587" t="s">
        <v>2601</v>
      </c>
      <c r="B3587" t="s">
        <v>772</v>
      </c>
      <c r="C3587" t="s">
        <v>1017</v>
      </c>
      <c r="D3587" s="781">
        <v>2</v>
      </c>
      <c r="E3587">
        <v>741020</v>
      </c>
      <c r="F3587" t="s">
        <v>772</v>
      </c>
    </row>
    <row r="3588" spans="1:6" x14ac:dyDescent="0.25">
      <c r="A3588" t="s">
        <v>2601</v>
      </c>
      <c r="B3588" t="s">
        <v>772</v>
      </c>
      <c r="C3588" t="s">
        <v>1017</v>
      </c>
      <c r="D3588" s="781">
        <v>1</v>
      </c>
      <c r="E3588">
        <v>741020</v>
      </c>
      <c r="F3588" t="s">
        <v>772</v>
      </c>
    </row>
    <row r="3589" spans="1:6" x14ac:dyDescent="0.25">
      <c r="A3589" t="s">
        <v>2601</v>
      </c>
      <c r="B3589" t="s">
        <v>772</v>
      </c>
      <c r="C3589" t="s">
        <v>1017</v>
      </c>
      <c r="D3589" s="781">
        <v>1</v>
      </c>
      <c r="E3589">
        <v>741020</v>
      </c>
      <c r="F3589" t="s">
        <v>772</v>
      </c>
    </row>
    <row r="3590" spans="1:6" x14ac:dyDescent="0.25">
      <c r="A3590" t="s">
        <v>2601</v>
      </c>
      <c r="B3590" t="s">
        <v>772</v>
      </c>
      <c r="C3590" t="s">
        <v>1017</v>
      </c>
      <c r="D3590" s="781">
        <v>2</v>
      </c>
      <c r="E3590">
        <v>741020</v>
      </c>
      <c r="F3590" t="s">
        <v>772</v>
      </c>
    </row>
    <row r="3591" spans="1:6" x14ac:dyDescent="0.25">
      <c r="A3591" t="s">
        <v>2601</v>
      </c>
      <c r="B3591" t="s">
        <v>772</v>
      </c>
      <c r="C3591" t="s">
        <v>1017</v>
      </c>
      <c r="D3591" s="781">
        <v>1</v>
      </c>
      <c r="E3591">
        <v>741020</v>
      </c>
      <c r="F3591" t="s">
        <v>772</v>
      </c>
    </row>
    <row r="3592" spans="1:6" x14ac:dyDescent="0.25">
      <c r="A3592" t="s">
        <v>2601</v>
      </c>
      <c r="B3592" t="s">
        <v>772</v>
      </c>
      <c r="C3592" t="s">
        <v>1017</v>
      </c>
      <c r="D3592" s="781">
        <v>2</v>
      </c>
      <c r="E3592">
        <v>741020</v>
      </c>
      <c r="F3592" t="s">
        <v>772</v>
      </c>
    </row>
    <row r="3593" spans="1:6" x14ac:dyDescent="0.25">
      <c r="A3593" t="s">
        <v>2601</v>
      </c>
      <c r="B3593" t="s">
        <v>772</v>
      </c>
      <c r="C3593" t="s">
        <v>1017</v>
      </c>
      <c r="D3593" s="781">
        <v>2</v>
      </c>
      <c r="E3593">
        <v>741020</v>
      </c>
      <c r="F3593" t="s">
        <v>772</v>
      </c>
    </row>
    <row r="3594" spans="1:6" x14ac:dyDescent="0.25">
      <c r="A3594" t="s">
        <v>2601</v>
      </c>
      <c r="B3594" t="s">
        <v>772</v>
      </c>
      <c r="C3594" t="s">
        <v>1017</v>
      </c>
      <c r="D3594" s="781">
        <v>2</v>
      </c>
      <c r="E3594">
        <v>741020</v>
      </c>
      <c r="F3594" t="s">
        <v>772</v>
      </c>
    </row>
    <row r="3595" spans="1:6" x14ac:dyDescent="0.25">
      <c r="A3595" t="s">
        <v>2601</v>
      </c>
      <c r="B3595" t="s">
        <v>772</v>
      </c>
      <c r="C3595" t="s">
        <v>1017</v>
      </c>
      <c r="D3595" s="781">
        <v>1</v>
      </c>
      <c r="E3595">
        <v>741020</v>
      </c>
      <c r="F3595" t="s">
        <v>772</v>
      </c>
    </row>
    <row r="3596" spans="1:6" x14ac:dyDescent="0.25">
      <c r="A3596" t="s">
        <v>2601</v>
      </c>
      <c r="B3596" t="s">
        <v>772</v>
      </c>
      <c r="C3596" t="s">
        <v>1017</v>
      </c>
      <c r="D3596" s="781">
        <v>1</v>
      </c>
      <c r="E3596">
        <v>741020</v>
      </c>
      <c r="F3596" t="s">
        <v>772</v>
      </c>
    </row>
    <row r="3597" spans="1:6" x14ac:dyDescent="0.25">
      <c r="A3597" t="s">
        <v>2601</v>
      </c>
      <c r="B3597" t="s">
        <v>772</v>
      </c>
      <c r="C3597" t="s">
        <v>1017</v>
      </c>
      <c r="D3597" s="781">
        <v>2</v>
      </c>
      <c r="E3597">
        <v>741020</v>
      </c>
      <c r="F3597" t="s">
        <v>772</v>
      </c>
    </row>
    <row r="3598" spans="1:6" x14ac:dyDescent="0.25">
      <c r="A3598" t="s">
        <v>2601</v>
      </c>
      <c r="B3598" t="s">
        <v>772</v>
      </c>
      <c r="C3598" t="s">
        <v>1017</v>
      </c>
      <c r="D3598" s="781">
        <v>-2</v>
      </c>
      <c r="E3598">
        <v>741020</v>
      </c>
      <c r="F3598" t="s">
        <v>772</v>
      </c>
    </row>
    <row r="3599" spans="1:6" x14ac:dyDescent="0.25">
      <c r="A3599" t="s">
        <v>2601</v>
      </c>
      <c r="B3599" t="s">
        <v>772</v>
      </c>
      <c r="C3599" t="s">
        <v>1017</v>
      </c>
      <c r="D3599" s="781">
        <v>2</v>
      </c>
      <c r="E3599">
        <v>741020</v>
      </c>
      <c r="F3599" t="s">
        <v>772</v>
      </c>
    </row>
    <row r="3600" spans="1:6" x14ac:dyDescent="0.25">
      <c r="A3600" t="s">
        <v>2543</v>
      </c>
      <c r="B3600" t="s">
        <v>772</v>
      </c>
      <c r="C3600" t="s">
        <v>1017</v>
      </c>
      <c r="D3600" s="781">
        <v>2</v>
      </c>
      <c r="E3600">
        <v>741020</v>
      </c>
      <c r="F3600" t="s">
        <v>772</v>
      </c>
    </row>
    <row r="3601" spans="1:6" x14ac:dyDescent="0.25">
      <c r="A3601" t="s">
        <v>788</v>
      </c>
      <c r="B3601" t="s">
        <v>772</v>
      </c>
      <c r="C3601" t="s">
        <v>1017</v>
      </c>
      <c r="D3601" s="781">
        <v>1</v>
      </c>
      <c r="E3601">
        <v>741020</v>
      </c>
      <c r="F3601" t="s">
        <v>772</v>
      </c>
    </row>
    <row r="3602" spans="1:6" x14ac:dyDescent="0.25">
      <c r="A3602" t="s">
        <v>788</v>
      </c>
      <c r="B3602" t="s">
        <v>772</v>
      </c>
      <c r="C3602" t="s">
        <v>1017</v>
      </c>
      <c r="D3602" s="781">
        <v>1</v>
      </c>
      <c r="E3602">
        <v>741020</v>
      </c>
      <c r="F3602" t="s">
        <v>772</v>
      </c>
    </row>
    <row r="3603" spans="1:6" x14ac:dyDescent="0.25">
      <c r="A3603" t="s">
        <v>788</v>
      </c>
      <c r="B3603" t="s">
        <v>772</v>
      </c>
      <c r="C3603" t="s">
        <v>1017</v>
      </c>
      <c r="D3603" s="781">
        <v>2</v>
      </c>
      <c r="E3603">
        <v>741020</v>
      </c>
      <c r="F3603" t="s">
        <v>772</v>
      </c>
    </row>
    <row r="3604" spans="1:6" x14ac:dyDescent="0.25">
      <c r="A3604" t="s">
        <v>788</v>
      </c>
      <c r="B3604" t="s">
        <v>772</v>
      </c>
      <c r="C3604" t="s">
        <v>1017</v>
      </c>
      <c r="D3604" s="781">
        <v>1</v>
      </c>
      <c r="E3604">
        <v>741020</v>
      </c>
      <c r="F3604" t="s">
        <v>772</v>
      </c>
    </row>
    <row r="3605" spans="1:6" x14ac:dyDescent="0.25">
      <c r="A3605" t="s">
        <v>788</v>
      </c>
      <c r="B3605" t="s">
        <v>772</v>
      </c>
      <c r="C3605" t="s">
        <v>1017</v>
      </c>
      <c r="D3605" s="781">
        <v>1</v>
      </c>
      <c r="E3605">
        <v>741020</v>
      </c>
      <c r="F3605" t="s">
        <v>772</v>
      </c>
    </row>
    <row r="3606" spans="1:6" x14ac:dyDescent="0.25">
      <c r="A3606" t="s">
        <v>788</v>
      </c>
      <c r="B3606" t="s">
        <v>772</v>
      </c>
      <c r="C3606" t="s">
        <v>1017</v>
      </c>
      <c r="D3606" s="781">
        <v>1</v>
      </c>
      <c r="E3606">
        <v>741020</v>
      </c>
      <c r="F3606" t="s">
        <v>772</v>
      </c>
    </row>
    <row r="3607" spans="1:6" x14ac:dyDescent="0.25">
      <c r="A3607" t="s">
        <v>788</v>
      </c>
      <c r="B3607" t="s">
        <v>772</v>
      </c>
      <c r="C3607" t="s">
        <v>1017</v>
      </c>
      <c r="D3607" s="781">
        <v>1</v>
      </c>
      <c r="E3607">
        <v>741020</v>
      </c>
      <c r="F3607" t="s">
        <v>772</v>
      </c>
    </row>
    <row r="3608" spans="1:6" x14ac:dyDescent="0.25">
      <c r="A3608" t="s">
        <v>788</v>
      </c>
      <c r="B3608" t="s">
        <v>772</v>
      </c>
      <c r="C3608" t="s">
        <v>1017</v>
      </c>
      <c r="D3608" s="781">
        <v>2</v>
      </c>
      <c r="E3608">
        <v>741020</v>
      </c>
      <c r="F3608" t="s">
        <v>772</v>
      </c>
    </row>
    <row r="3609" spans="1:6" x14ac:dyDescent="0.25">
      <c r="A3609" t="s">
        <v>788</v>
      </c>
      <c r="B3609" t="s">
        <v>772</v>
      </c>
      <c r="C3609" t="s">
        <v>1017</v>
      </c>
      <c r="D3609" s="781">
        <v>1</v>
      </c>
      <c r="E3609">
        <v>741020</v>
      </c>
      <c r="F3609" t="s">
        <v>772</v>
      </c>
    </row>
    <row r="3610" spans="1:6" x14ac:dyDescent="0.25">
      <c r="A3610" t="s">
        <v>788</v>
      </c>
      <c r="B3610" t="s">
        <v>772</v>
      </c>
      <c r="C3610" t="s">
        <v>1017</v>
      </c>
      <c r="D3610" s="781">
        <v>1</v>
      </c>
      <c r="E3610">
        <v>741020</v>
      </c>
      <c r="F3610" t="s">
        <v>772</v>
      </c>
    </row>
    <row r="3611" spans="1:6" x14ac:dyDescent="0.25">
      <c r="A3611" t="s">
        <v>788</v>
      </c>
      <c r="B3611" t="s">
        <v>772</v>
      </c>
      <c r="C3611" t="s">
        <v>1017</v>
      </c>
      <c r="D3611" s="781">
        <v>1</v>
      </c>
      <c r="E3611">
        <v>741020</v>
      </c>
      <c r="F3611" t="s">
        <v>772</v>
      </c>
    </row>
    <row r="3612" spans="1:6" x14ac:dyDescent="0.25">
      <c r="A3612" t="s">
        <v>788</v>
      </c>
      <c r="B3612" t="s">
        <v>772</v>
      </c>
      <c r="C3612" t="s">
        <v>1017</v>
      </c>
      <c r="D3612" s="781">
        <v>1</v>
      </c>
      <c r="E3612">
        <v>741020</v>
      </c>
      <c r="F3612" t="s">
        <v>772</v>
      </c>
    </row>
    <row r="3613" spans="1:6" x14ac:dyDescent="0.25">
      <c r="A3613" t="s">
        <v>788</v>
      </c>
      <c r="B3613" t="s">
        <v>772</v>
      </c>
      <c r="C3613" t="s">
        <v>1017</v>
      </c>
      <c r="D3613" s="781">
        <v>1</v>
      </c>
      <c r="E3613">
        <v>741020</v>
      </c>
      <c r="F3613" t="s">
        <v>772</v>
      </c>
    </row>
    <row r="3614" spans="1:6" x14ac:dyDescent="0.25">
      <c r="A3614" t="s">
        <v>788</v>
      </c>
      <c r="B3614" t="s">
        <v>772</v>
      </c>
      <c r="C3614" t="s">
        <v>1017</v>
      </c>
      <c r="D3614" s="781">
        <v>1</v>
      </c>
      <c r="E3614">
        <v>741020</v>
      </c>
      <c r="F3614" t="s">
        <v>772</v>
      </c>
    </row>
    <row r="3615" spans="1:6" x14ac:dyDescent="0.25">
      <c r="A3615" t="s">
        <v>788</v>
      </c>
      <c r="B3615" t="s">
        <v>772</v>
      </c>
      <c r="C3615" t="s">
        <v>1017</v>
      </c>
      <c r="D3615" s="781">
        <v>1</v>
      </c>
      <c r="E3615">
        <v>741020</v>
      </c>
      <c r="F3615" t="s">
        <v>772</v>
      </c>
    </row>
    <row r="3616" spans="1:6" x14ac:dyDescent="0.25">
      <c r="A3616" t="s">
        <v>788</v>
      </c>
      <c r="B3616" t="s">
        <v>772</v>
      </c>
      <c r="C3616" t="s">
        <v>1017</v>
      </c>
      <c r="D3616" s="781">
        <v>2</v>
      </c>
      <c r="E3616">
        <v>741020</v>
      </c>
      <c r="F3616" t="s">
        <v>772</v>
      </c>
    </row>
    <row r="3617" spans="1:6" x14ac:dyDescent="0.25">
      <c r="A3617" t="s">
        <v>788</v>
      </c>
      <c r="B3617" t="s">
        <v>772</v>
      </c>
      <c r="C3617" t="s">
        <v>1017</v>
      </c>
      <c r="D3617" s="781">
        <v>1</v>
      </c>
      <c r="E3617">
        <v>741020</v>
      </c>
      <c r="F3617" t="s">
        <v>772</v>
      </c>
    </row>
    <row r="3618" spans="1:6" x14ac:dyDescent="0.25">
      <c r="A3618" t="s">
        <v>788</v>
      </c>
      <c r="B3618" t="s">
        <v>772</v>
      </c>
      <c r="C3618" t="s">
        <v>1017</v>
      </c>
      <c r="D3618" s="781">
        <v>1</v>
      </c>
      <c r="E3618">
        <v>741020</v>
      </c>
      <c r="F3618" t="s">
        <v>772</v>
      </c>
    </row>
    <row r="3619" spans="1:6" x14ac:dyDescent="0.25">
      <c r="A3619" t="s">
        <v>788</v>
      </c>
      <c r="B3619" t="s">
        <v>772</v>
      </c>
      <c r="C3619" t="s">
        <v>1017</v>
      </c>
      <c r="D3619" s="781">
        <v>1</v>
      </c>
      <c r="E3619">
        <v>741020</v>
      </c>
      <c r="F3619" t="s">
        <v>772</v>
      </c>
    </row>
    <row r="3620" spans="1:6" x14ac:dyDescent="0.25">
      <c r="A3620" t="s">
        <v>788</v>
      </c>
      <c r="B3620" t="s">
        <v>772</v>
      </c>
      <c r="C3620" t="s">
        <v>1017</v>
      </c>
      <c r="D3620" s="781">
        <v>2</v>
      </c>
      <c r="E3620">
        <v>741020</v>
      </c>
      <c r="F3620" t="s">
        <v>772</v>
      </c>
    </row>
    <row r="3621" spans="1:6" x14ac:dyDescent="0.25">
      <c r="A3621" t="s">
        <v>788</v>
      </c>
      <c r="B3621" t="s">
        <v>772</v>
      </c>
      <c r="C3621" t="s">
        <v>1017</v>
      </c>
      <c r="D3621" s="781">
        <v>2</v>
      </c>
      <c r="E3621">
        <v>741020</v>
      </c>
      <c r="F3621" t="s">
        <v>772</v>
      </c>
    </row>
    <row r="3622" spans="1:6" x14ac:dyDescent="0.25">
      <c r="A3622" t="s">
        <v>788</v>
      </c>
      <c r="B3622" t="s">
        <v>772</v>
      </c>
      <c r="C3622" t="s">
        <v>1017</v>
      </c>
      <c r="D3622" s="781">
        <v>1</v>
      </c>
      <c r="E3622">
        <v>741020</v>
      </c>
      <c r="F3622" t="s">
        <v>772</v>
      </c>
    </row>
    <row r="3623" spans="1:6" x14ac:dyDescent="0.25">
      <c r="A3623" t="s">
        <v>788</v>
      </c>
      <c r="B3623" t="s">
        <v>772</v>
      </c>
      <c r="C3623" t="s">
        <v>1017</v>
      </c>
      <c r="D3623" s="781">
        <v>1</v>
      </c>
      <c r="E3623">
        <v>741020</v>
      </c>
      <c r="F3623" t="s">
        <v>772</v>
      </c>
    </row>
    <row r="3624" spans="1:6" x14ac:dyDescent="0.25">
      <c r="A3624" t="s">
        <v>788</v>
      </c>
      <c r="B3624" t="s">
        <v>772</v>
      </c>
      <c r="C3624" t="s">
        <v>1017</v>
      </c>
      <c r="D3624" s="781">
        <v>1</v>
      </c>
      <c r="E3624">
        <v>741020</v>
      </c>
      <c r="F3624" t="s">
        <v>772</v>
      </c>
    </row>
    <row r="3625" spans="1:6" x14ac:dyDescent="0.25">
      <c r="A3625" t="s">
        <v>788</v>
      </c>
      <c r="B3625" t="s">
        <v>772</v>
      </c>
      <c r="C3625" t="s">
        <v>1017</v>
      </c>
      <c r="D3625" s="781">
        <v>1</v>
      </c>
      <c r="E3625">
        <v>741020</v>
      </c>
      <c r="F3625" t="s">
        <v>772</v>
      </c>
    </row>
    <row r="3626" spans="1:6" x14ac:dyDescent="0.25">
      <c r="A3626" t="s">
        <v>788</v>
      </c>
      <c r="B3626" t="s">
        <v>772</v>
      </c>
      <c r="C3626" t="s">
        <v>1017</v>
      </c>
      <c r="D3626" s="781">
        <v>1</v>
      </c>
      <c r="E3626">
        <v>741020</v>
      </c>
      <c r="F3626" t="s">
        <v>772</v>
      </c>
    </row>
    <row r="3627" spans="1:6" x14ac:dyDescent="0.25">
      <c r="A3627" t="s">
        <v>788</v>
      </c>
      <c r="B3627" t="s">
        <v>772</v>
      </c>
      <c r="C3627" t="s">
        <v>1017</v>
      </c>
      <c r="D3627" s="781">
        <v>1</v>
      </c>
      <c r="E3627">
        <v>741020</v>
      </c>
      <c r="F3627" t="s">
        <v>772</v>
      </c>
    </row>
    <row r="3628" spans="1:6" x14ac:dyDescent="0.25">
      <c r="A3628" t="s">
        <v>788</v>
      </c>
      <c r="B3628" t="s">
        <v>772</v>
      </c>
      <c r="C3628" t="s">
        <v>1017</v>
      </c>
      <c r="D3628" s="781">
        <v>1</v>
      </c>
      <c r="E3628">
        <v>741020</v>
      </c>
      <c r="F3628" t="s">
        <v>772</v>
      </c>
    </row>
    <row r="3629" spans="1:6" x14ac:dyDescent="0.25">
      <c r="A3629" t="s">
        <v>788</v>
      </c>
      <c r="B3629" t="s">
        <v>772</v>
      </c>
      <c r="C3629" t="s">
        <v>1017</v>
      </c>
      <c r="D3629" s="781">
        <v>1</v>
      </c>
      <c r="E3629">
        <v>741020</v>
      </c>
      <c r="F3629" t="s">
        <v>772</v>
      </c>
    </row>
    <row r="3630" spans="1:6" x14ac:dyDescent="0.25">
      <c r="A3630" t="s">
        <v>788</v>
      </c>
      <c r="B3630" t="s">
        <v>772</v>
      </c>
      <c r="C3630" t="s">
        <v>1017</v>
      </c>
      <c r="D3630" s="781">
        <v>1</v>
      </c>
      <c r="E3630">
        <v>741020</v>
      </c>
      <c r="F3630" t="s">
        <v>772</v>
      </c>
    </row>
    <row r="3631" spans="1:6" x14ac:dyDescent="0.25">
      <c r="A3631" t="s">
        <v>788</v>
      </c>
      <c r="B3631" t="s">
        <v>772</v>
      </c>
      <c r="C3631" t="s">
        <v>1017</v>
      </c>
      <c r="D3631" s="781">
        <v>1</v>
      </c>
      <c r="E3631">
        <v>741020</v>
      </c>
      <c r="F3631" t="s">
        <v>772</v>
      </c>
    </row>
    <row r="3632" spans="1:6" x14ac:dyDescent="0.25">
      <c r="A3632" t="s">
        <v>788</v>
      </c>
      <c r="B3632" t="s">
        <v>772</v>
      </c>
      <c r="C3632" t="s">
        <v>1017</v>
      </c>
      <c r="D3632" s="781">
        <v>1</v>
      </c>
      <c r="E3632">
        <v>741020</v>
      </c>
      <c r="F3632" t="s">
        <v>772</v>
      </c>
    </row>
    <row r="3633" spans="1:6" x14ac:dyDescent="0.25">
      <c r="A3633" t="s">
        <v>788</v>
      </c>
      <c r="B3633" t="s">
        <v>772</v>
      </c>
      <c r="C3633" t="s">
        <v>1017</v>
      </c>
      <c r="D3633" s="781">
        <v>1</v>
      </c>
      <c r="E3633">
        <v>741020</v>
      </c>
      <c r="F3633" t="s">
        <v>772</v>
      </c>
    </row>
    <row r="3634" spans="1:6" x14ac:dyDescent="0.25">
      <c r="A3634" t="s">
        <v>788</v>
      </c>
      <c r="B3634" t="s">
        <v>772</v>
      </c>
      <c r="C3634" t="s">
        <v>1017</v>
      </c>
      <c r="D3634" s="781">
        <v>2</v>
      </c>
      <c r="E3634">
        <v>741020</v>
      </c>
      <c r="F3634" t="s">
        <v>772</v>
      </c>
    </row>
    <row r="3635" spans="1:6" x14ac:dyDescent="0.25">
      <c r="A3635" t="s">
        <v>788</v>
      </c>
      <c r="B3635" t="s">
        <v>772</v>
      </c>
      <c r="C3635" t="s">
        <v>1017</v>
      </c>
      <c r="D3635" s="781">
        <v>1</v>
      </c>
      <c r="E3635">
        <v>741020</v>
      </c>
      <c r="F3635" t="s">
        <v>772</v>
      </c>
    </row>
    <row r="3636" spans="1:6" x14ac:dyDescent="0.25">
      <c r="A3636" t="s">
        <v>788</v>
      </c>
      <c r="B3636" t="s">
        <v>772</v>
      </c>
      <c r="C3636" t="s">
        <v>1017</v>
      </c>
      <c r="D3636" s="781">
        <v>2</v>
      </c>
      <c r="E3636">
        <v>741020</v>
      </c>
      <c r="F3636" t="s">
        <v>772</v>
      </c>
    </row>
    <row r="3637" spans="1:6" x14ac:dyDescent="0.25">
      <c r="A3637" t="s">
        <v>788</v>
      </c>
      <c r="B3637" t="s">
        <v>772</v>
      </c>
      <c r="C3637" t="s">
        <v>1017</v>
      </c>
      <c r="D3637" s="781">
        <v>1</v>
      </c>
      <c r="E3637">
        <v>741020</v>
      </c>
      <c r="F3637" t="s">
        <v>772</v>
      </c>
    </row>
    <row r="3638" spans="1:6" x14ac:dyDescent="0.25">
      <c r="A3638" t="s">
        <v>788</v>
      </c>
      <c r="B3638" t="s">
        <v>772</v>
      </c>
      <c r="C3638" t="s">
        <v>1017</v>
      </c>
      <c r="D3638" s="781">
        <v>2</v>
      </c>
      <c r="E3638">
        <v>741020</v>
      </c>
      <c r="F3638" t="s">
        <v>772</v>
      </c>
    </row>
    <row r="3639" spans="1:6" x14ac:dyDescent="0.25">
      <c r="A3639" t="s">
        <v>788</v>
      </c>
      <c r="B3639" t="s">
        <v>772</v>
      </c>
      <c r="C3639" t="s">
        <v>1017</v>
      </c>
      <c r="D3639" s="781">
        <v>2</v>
      </c>
      <c r="E3639">
        <v>741020</v>
      </c>
      <c r="F3639" t="s">
        <v>772</v>
      </c>
    </row>
    <row r="3640" spans="1:6" x14ac:dyDescent="0.25">
      <c r="A3640" t="s">
        <v>788</v>
      </c>
      <c r="B3640" t="s">
        <v>772</v>
      </c>
      <c r="C3640" t="s">
        <v>1017</v>
      </c>
      <c r="D3640" s="781">
        <v>1</v>
      </c>
      <c r="E3640">
        <v>741020</v>
      </c>
      <c r="F3640" t="s">
        <v>772</v>
      </c>
    </row>
    <row r="3641" spans="1:6" x14ac:dyDescent="0.25">
      <c r="A3641" t="s">
        <v>2544</v>
      </c>
      <c r="B3641" t="s">
        <v>772</v>
      </c>
      <c r="C3641" t="s">
        <v>1036</v>
      </c>
      <c r="D3641" s="736">
        <v>1</v>
      </c>
      <c r="E3641">
        <v>741020</v>
      </c>
      <c r="F3641" t="s">
        <v>772</v>
      </c>
    </row>
    <row r="3642" spans="1:6" x14ac:dyDescent="0.25">
      <c r="A3642" t="s">
        <v>1096</v>
      </c>
      <c r="B3642" t="s">
        <v>772</v>
      </c>
      <c r="C3642" t="s">
        <v>1040</v>
      </c>
      <c r="D3642" s="736">
        <v>1</v>
      </c>
      <c r="E3642">
        <v>741020</v>
      </c>
      <c r="F3642" t="s">
        <v>772</v>
      </c>
    </row>
    <row r="3643" spans="1:6" x14ac:dyDescent="0.25">
      <c r="A3643" t="s">
        <v>1096</v>
      </c>
      <c r="B3643" t="s">
        <v>772</v>
      </c>
      <c r="C3643" t="s">
        <v>1040</v>
      </c>
      <c r="D3643" s="736">
        <v>1</v>
      </c>
      <c r="E3643">
        <v>741020</v>
      </c>
      <c r="F3643" t="s">
        <v>772</v>
      </c>
    </row>
    <row r="3644" spans="1:6" x14ac:dyDescent="0.25">
      <c r="A3644" t="s">
        <v>1096</v>
      </c>
      <c r="B3644" t="s">
        <v>772</v>
      </c>
      <c r="C3644" t="s">
        <v>1040</v>
      </c>
      <c r="D3644" s="736">
        <v>1</v>
      </c>
      <c r="E3644">
        <v>741020</v>
      </c>
      <c r="F3644" t="s">
        <v>772</v>
      </c>
    </row>
    <row r="3645" spans="1:6" x14ac:dyDescent="0.25">
      <c r="A3645" t="s">
        <v>1096</v>
      </c>
      <c r="B3645" t="s">
        <v>772</v>
      </c>
      <c r="C3645" t="s">
        <v>1040</v>
      </c>
      <c r="D3645" s="736">
        <v>1</v>
      </c>
      <c r="E3645">
        <v>741020</v>
      </c>
      <c r="F3645" t="s">
        <v>772</v>
      </c>
    </row>
    <row r="3646" spans="1:6" x14ac:dyDescent="0.25">
      <c r="A3646" t="s">
        <v>1096</v>
      </c>
      <c r="B3646" t="s">
        <v>772</v>
      </c>
      <c r="C3646" t="s">
        <v>1040</v>
      </c>
      <c r="D3646" s="736">
        <v>1</v>
      </c>
      <c r="E3646">
        <v>741020</v>
      </c>
      <c r="F3646" t="s">
        <v>772</v>
      </c>
    </row>
    <row r="3647" spans="1:6" x14ac:dyDescent="0.25">
      <c r="A3647" t="s">
        <v>1096</v>
      </c>
      <c r="B3647" t="s">
        <v>772</v>
      </c>
      <c r="C3647" t="s">
        <v>1040</v>
      </c>
      <c r="D3647" s="736">
        <v>1</v>
      </c>
      <c r="E3647">
        <v>741020</v>
      </c>
      <c r="F3647" t="s">
        <v>772</v>
      </c>
    </row>
    <row r="3648" spans="1:6" x14ac:dyDescent="0.25">
      <c r="A3648" t="s">
        <v>1096</v>
      </c>
      <c r="B3648" t="s">
        <v>772</v>
      </c>
      <c r="C3648" t="s">
        <v>1040</v>
      </c>
      <c r="D3648" s="736">
        <v>1</v>
      </c>
      <c r="E3648">
        <v>741020</v>
      </c>
      <c r="F3648" t="s">
        <v>772</v>
      </c>
    </row>
    <row r="3649" spans="1:6" x14ac:dyDescent="0.25">
      <c r="A3649" t="s">
        <v>1096</v>
      </c>
      <c r="B3649" t="s">
        <v>772</v>
      </c>
      <c r="C3649" t="s">
        <v>1040</v>
      </c>
      <c r="D3649" s="736">
        <v>1</v>
      </c>
      <c r="E3649">
        <v>741020</v>
      </c>
      <c r="F3649" t="s">
        <v>772</v>
      </c>
    </row>
    <row r="3650" spans="1:6" x14ac:dyDescent="0.25">
      <c r="A3650" t="s">
        <v>1096</v>
      </c>
      <c r="B3650" t="s">
        <v>772</v>
      </c>
      <c r="C3650" t="s">
        <v>1040</v>
      </c>
      <c r="D3650" s="736">
        <v>1</v>
      </c>
      <c r="E3650">
        <v>741020</v>
      </c>
      <c r="F3650" t="s">
        <v>772</v>
      </c>
    </row>
    <row r="3651" spans="1:6" x14ac:dyDescent="0.25">
      <c r="A3651" t="s">
        <v>1096</v>
      </c>
      <c r="B3651" t="s">
        <v>772</v>
      </c>
      <c r="C3651" t="s">
        <v>1040</v>
      </c>
      <c r="D3651" s="736">
        <v>1</v>
      </c>
      <c r="E3651">
        <v>741020</v>
      </c>
      <c r="F3651" t="s">
        <v>772</v>
      </c>
    </row>
    <row r="3652" spans="1:6" x14ac:dyDescent="0.25">
      <c r="A3652" t="s">
        <v>1096</v>
      </c>
      <c r="B3652" t="s">
        <v>772</v>
      </c>
      <c r="C3652" t="s">
        <v>1040</v>
      </c>
      <c r="D3652" s="781">
        <v>6</v>
      </c>
      <c r="E3652">
        <v>741020</v>
      </c>
      <c r="F3652" t="s">
        <v>772</v>
      </c>
    </row>
    <row r="3653" spans="1:6" x14ac:dyDescent="0.25">
      <c r="A3653" t="s">
        <v>1096</v>
      </c>
      <c r="B3653" t="s">
        <v>772</v>
      </c>
      <c r="C3653" t="s">
        <v>1040</v>
      </c>
      <c r="D3653" s="781">
        <v>1</v>
      </c>
      <c r="E3653">
        <v>741020</v>
      </c>
      <c r="F3653" t="s">
        <v>772</v>
      </c>
    </row>
    <row r="3654" spans="1:6" x14ac:dyDescent="0.25">
      <c r="A3654" t="s">
        <v>1096</v>
      </c>
      <c r="B3654" t="s">
        <v>772</v>
      </c>
      <c r="C3654" t="s">
        <v>1040</v>
      </c>
      <c r="D3654" s="781">
        <v>1</v>
      </c>
      <c r="E3654">
        <v>741020</v>
      </c>
      <c r="F3654" t="s">
        <v>772</v>
      </c>
    </row>
    <row r="3655" spans="1:6" x14ac:dyDescent="0.25">
      <c r="A3655" t="s">
        <v>1096</v>
      </c>
      <c r="B3655" t="s">
        <v>772</v>
      </c>
      <c r="C3655" t="s">
        <v>1040</v>
      </c>
      <c r="D3655" s="781">
        <v>1</v>
      </c>
      <c r="E3655">
        <v>741020</v>
      </c>
      <c r="F3655" t="s">
        <v>772</v>
      </c>
    </row>
    <row r="3656" spans="1:6" x14ac:dyDescent="0.25">
      <c r="A3656" t="s">
        <v>1096</v>
      </c>
      <c r="B3656" t="s">
        <v>772</v>
      </c>
      <c r="C3656" t="s">
        <v>1040</v>
      </c>
      <c r="D3656" s="781">
        <v>1</v>
      </c>
      <c r="E3656">
        <v>741020</v>
      </c>
      <c r="F3656" t="s">
        <v>772</v>
      </c>
    </row>
    <row r="3657" spans="1:6" x14ac:dyDescent="0.25">
      <c r="A3657" t="s">
        <v>1096</v>
      </c>
      <c r="B3657" t="s">
        <v>772</v>
      </c>
      <c r="C3657" t="s">
        <v>1040</v>
      </c>
      <c r="D3657" s="781">
        <v>1</v>
      </c>
      <c r="E3657">
        <v>741020</v>
      </c>
      <c r="F3657" t="s">
        <v>772</v>
      </c>
    </row>
    <row r="3658" spans="1:6" x14ac:dyDescent="0.25">
      <c r="A3658" t="s">
        <v>1096</v>
      </c>
      <c r="B3658" t="s">
        <v>772</v>
      </c>
      <c r="C3658" t="s">
        <v>1040</v>
      </c>
      <c r="D3658" s="781">
        <v>1</v>
      </c>
      <c r="E3658">
        <v>741020</v>
      </c>
      <c r="F3658" t="s">
        <v>772</v>
      </c>
    </row>
    <row r="3659" spans="1:6" x14ac:dyDescent="0.25">
      <c r="A3659" t="s">
        <v>1096</v>
      </c>
      <c r="B3659" t="s">
        <v>772</v>
      </c>
      <c r="C3659" t="s">
        <v>1040</v>
      </c>
      <c r="D3659" s="781">
        <v>1</v>
      </c>
      <c r="E3659">
        <v>741020</v>
      </c>
      <c r="F3659" t="s">
        <v>772</v>
      </c>
    </row>
    <row r="3660" spans="1:6" x14ac:dyDescent="0.25">
      <c r="A3660" t="s">
        <v>1096</v>
      </c>
      <c r="B3660" t="s">
        <v>772</v>
      </c>
      <c r="C3660" t="s">
        <v>1040</v>
      </c>
      <c r="D3660" s="781">
        <v>1</v>
      </c>
      <c r="E3660">
        <v>741020</v>
      </c>
      <c r="F3660" t="s">
        <v>772</v>
      </c>
    </row>
    <row r="3661" spans="1:6" x14ac:dyDescent="0.25">
      <c r="A3661" t="s">
        <v>781</v>
      </c>
      <c r="B3661" t="s">
        <v>772</v>
      </c>
      <c r="C3661" t="s">
        <v>1040</v>
      </c>
      <c r="D3661" s="736">
        <v>91</v>
      </c>
      <c r="E3661">
        <v>741020</v>
      </c>
      <c r="F3661" t="s">
        <v>772</v>
      </c>
    </row>
    <row r="3662" spans="1:6" x14ac:dyDescent="0.25">
      <c r="A3662" t="s">
        <v>1096</v>
      </c>
      <c r="B3662" t="s">
        <v>772</v>
      </c>
      <c r="C3662" t="s">
        <v>1019</v>
      </c>
      <c r="D3662" s="781">
        <v>1</v>
      </c>
      <c r="E3662">
        <v>741020</v>
      </c>
      <c r="F3662" t="s">
        <v>772</v>
      </c>
    </row>
    <row r="3663" spans="1:6" x14ac:dyDescent="0.25">
      <c r="A3663" t="s">
        <v>1096</v>
      </c>
      <c r="B3663" t="s">
        <v>772</v>
      </c>
      <c r="C3663" t="s">
        <v>1019</v>
      </c>
      <c r="D3663" s="781">
        <v>3</v>
      </c>
      <c r="E3663">
        <v>741020</v>
      </c>
      <c r="F3663" t="s">
        <v>772</v>
      </c>
    </row>
    <row r="3664" spans="1:6" x14ac:dyDescent="0.25">
      <c r="A3664" t="s">
        <v>1096</v>
      </c>
      <c r="B3664" t="s">
        <v>772</v>
      </c>
      <c r="C3664" t="s">
        <v>1019</v>
      </c>
      <c r="D3664" s="781">
        <v>1</v>
      </c>
      <c r="E3664">
        <v>741020</v>
      </c>
      <c r="F3664" t="s">
        <v>772</v>
      </c>
    </row>
    <row r="3665" spans="1:6" x14ac:dyDescent="0.25">
      <c r="A3665" t="s">
        <v>1096</v>
      </c>
      <c r="B3665" t="s">
        <v>772</v>
      </c>
      <c r="C3665" t="s">
        <v>1019</v>
      </c>
      <c r="D3665" s="781">
        <v>1</v>
      </c>
      <c r="E3665">
        <v>741020</v>
      </c>
      <c r="F3665" t="s">
        <v>772</v>
      </c>
    </row>
    <row r="3666" spans="1:6" x14ac:dyDescent="0.25">
      <c r="A3666" t="s">
        <v>1096</v>
      </c>
      <c r="B3666" t="s">
        <v>772</v>
      </c>
      <c r="C3666" t="s">
        <v>1019</v>
      </c>
      <c r="D3666" s="781">
        <v>1</v>
      </c>
      <c r="E3666">
        <v>741020</v>
      </c>
      <c r="F3666" t="s">
        <v>772</v>
      </c>
    </row>
    <row r="3667" spans="1:6" x14ac:dyDescent="0.25">
      <c r="A3667" t="s">
        <v>1096</v>
      </c>
      <c r="B3667" t="s">
        <v>772</v>
      </c>
      <c r="C3667" t="s">
        <v>1019</v>
      </c>
      <c r="D3667" s="781">
        <v>-1</v>
      </c>
      <c r="E3667">
        <v>741020</v>
      </c>
      <c r="F3667" t="s">
        <v>772</v>
      </c>
    </row>
    <row r="3668" spans="1:6" x14ac:dyDescent="0.25">
      <c r="A3668" t="s">
        <v>1096</v>
      </c>
      <c r="B3668" t="s">
        <v>772</v>
      </c>
      <c r="C3668" t="s">
        <v>1019</v>
      </c>
      <c r="D3668" s="781">
        <v>1</v>
      </c>
      <c r="E3668">
        <v>741020</v>
      </c>
      <c r="F3668" t="s">
        <v>772</v>
      </c>
    </row>
    <row r="3669" spans="1:6" x14ac:dyDescent="0.25">
      <c r="A3669" t="s">
        <v>1096</v>
      </c>
      <c r="B3669" t="s">
        <v>772</v>
      </c>
      <c r="C3669" t="s">
        <v>1019</v>
      </c>
      <c r="D3669" s="781">
        <v>2</v>
      </c>
      <c r="E3669">
        <v>741020</v>
      </c>
      <c r="F3669" t="s">
        <v>772</v>
      </c>
    </row>
    <row r="3670" spans="1:6" x14ac:dyDescent="0.25">
      <c r="A3670" t="s">
        <v>1096</v>
      </c>
      <c r="B3670" t="s">
        <v>772</v>
      </c>
      <c r="C3670" t="s">
        <v>1019</v>
      </c>
      <c r="D3670" s="781">
        <v>2</v>
      </c>
      <c r="E3670">
        <v>741020</v>
      </c>
      <c r="F3670" t="s">
        <v>772</v>
      </c>
    </row>
    <row r="3671" spans="1:6" x14ac:dyDescent="0.25">
      <c r="A3671" t="s">
        <v>1096</v>
      </c>
      <c r="B3671" t="s">
        <v>772</v>
      </c>
      <c r="C3671" t="s">
        <v>1019</v>
      </c>
      <c r="D3671" s="781">
        <v>1</v>
      </c>
      <c r="E3671">
        <v>741020</v>
      </c>
      <c r="F3671" t="s">
        <v>772</v>
      </c>
    </row>
    <row r="3672" spans="1:6" x14ac:dyDescent="0.25">
      <c r="A3672" t="s">
        <v>1096</v>
      </c>
      <c r="B3672" t="s">
        <v>772</v>
      </c>
      <c r="C3672" t="s">
        <v>1019</v>
      </c>
      <c r="D3672" s="781">
        <v>1</v>
      </c>
      <c r="E3672">
        <v>741020</v>
      </c>
      <c r="F3672" t="s">
        <v>772</v>
      </c>
    </row>
    <row r="3673" spans="1:6" x14ac:dyDescent="0.25">
      <c r="A3673" t="s">
        <v>1096</v>
      </c>
      <c r="B3673" t="s">
        <v>772</v>
      </c>
      <c r="C3673" t="s">
        <v>1019</v>
      </c>
      <c r="D3673" s="781">
        <v>1</v>
      </c>
      <c r="E3673">
        <v>741020</v>
      </c>
      <c r="F3673" t="s">
        <v>772</v>
      </c>
    </row>
    <row r="3674" spans="1:6" x14ac:dyDescent="0.25">
      <c r="A3674" t="s">
        <v>1096</v>
      </c>
      <c r="B3674" t="s">
        <v>772</v>
      </c>
      <c r="C3674" t="s">
        <v>1019</v>
      </c>
      <c r="D3674" s="781">
        <v>1</v>
      </c>
      <c r="E3674">
        <v>741020</v>
      </c>
      <c r="F3674" t="s">
        <v>772</v>
      </c>
    </row>
    <row r="3675" spans="1:6" x14ac:dyDescent="0.25">
      <c r="A3675" t="s">
        <v>1096</v>
      </c>
      <c r="B3675" t="s">
        <v>772</v>
      </c>
      <c r="C3675" t="s">
        <v>1019</v>
      </c>
      <c r="D3675" s="781">
        <v>2</v>
      </c>
      <c r="E3675">
        <v>741020</v>
      </c>
      <c r="F3675" t="s">
        <v>772</v>
      </c>
    </row>
    <row r="3676" spans="1:6" x14ac:dyDescent="0.25">
      <c r="A3676" t="s">
        <v>1096</v>
      </c>
      <c r="B3676" t="s">
        <v>772</v>
      </c>
      <c r="C3676" t="s">
        <v>1019</v>
      </c>
      <c r="D3676" s="781">
        <v>6</v>
      </c>
      <c r="E3676">
        <v>741020</v>
      </c>
      <c r="F3676" t="s">
        <v>772</v>
      </c>
    </row>
    <row r="3677" spans="1:6" x14ac:dyDescent="0.25">
      <c r="A3677" t="s">
        <v>1096</v>
      </c>
      <c r="B3677" t="s">
        <v>772</v>
      </c>
      <c r="C3677" t="s">
        <v>1019</v>
      </c>
      <c r="D3677" s="781">
        <v>1</v>
      </c>
      <c r="E3677">
        <v>741020</v>
      </c>
      <c r="F3677" t="s">
        <v>772</v>
      </c>
    </row>
    <row r="3678" spans="1:6" x14ac:dyDescent="0.25">
      <c r="A3678" t="s">
        <v>1096</v>
      </c>
      <c r="B3678" t="s">
        <v>772</v>
      </c>
      <c r="C3678" t="s">
        <v>1019</v>
      </c>
      <c r="D3678" s="781">
        <v>1</v>
      </c>
      <c r="E3678">
        <v>741020</v>
      </c>
      <c r="F3678" t="s">
        <v>772</v>
      </c>
    </row>
    <row r="3679" spans="1:6" x14ac:dyDescent="0.25">
      <c r="A3679" t="s">
        <v>1096</v>
      </c>
      <c r="B3679" t="s">
        <v>772</v>
      </c>
      <c r="C3679" t="s">
        <v>1019</v>
      </c>
      <c r="D3679" s="781">
        <v>1</v>
      </c>
      <c r="E3679">
        <v>741020</v>
      </c>
      <c r="F3679" t="s">
        <v>772</v>
      </c>
    </row>
    <row r="3680" spans="1:6" x14ac:dyDescent="0.25">
      <c r="A3680" t="s">
        <v>1096</v>
      </c>
      <c r="B3680" t="s">
        <v>772</v>
      </c>
      <c r="C3680" t="s">
        <v>1019</v>
      </c>
      <c r="D3680" s="781">
        <v>1</v>
      </c>
      <c r="E3680">
        <v>741020</v>
      </c>
      <c r="F3680" t="s">
        <v>772</v>
      </c>
    </row>
    <row r="3681" spans="1:6" x14ac:dyDescent="0.25">
      <c r="A3681" t="s">
        <v>1096</v>
      </c>
      <c r="B3681" t="s">
        <v>772</v>
      </c>
      <c r="C3681" t="s">
        <v>1019</v>
      </c>
      <c r="D3681" s="781">
        <v>1</v>
      </c>
      <c r="E3681">
        <v>741020</v>
      </c>
      <c r="F3681" t="s">
        <v>772</v>
      </c>
    </row>
    <row r="3682" spans="1:6" x14ac:dyDescent="0.25">
      <c r="A3682" t="s">
        <v>1096</v>
      </c>
      <c r="B3682" t="s">
        <v>772</v>
      </c>
      <c r="C3682" t="s">
        <v>1019</v>
      </c>
      <c r="D3682" s="781">
        <v>1</v>
      </c>
      <c r="E3682">
        <v>741020</v>
      </c>
      <c r="F3682" t="s">
        <v>772</v>
      </c>
    </row>
    <row r="3683" spans="1:6" x14ac:dyDescent="0.25">
      <c r="A3683" t="s">
        <v>1096</v>
      </c>
      <c r="B3683" t="s">
        <v>772</v>
      </c>
      <c r="C3683" t="s">
        <v>1019</v>
      </c>
      <c r="D3683" s="781">
        <v>6</v>
      </c>
      <c r="E3683">
        <v>741020</v>
      </c>
      <c r="F3683" t="s">
        <v>772</v>
      </c>
    </row>
    <row r="3684" spans="1:6" x14ac:dyDescent="0.25">
      <c r="A3684" t="s">
        <v>1096</v>
      </c>
      <c r="B3684" t="s">
        <v>772</v>
      </c>
      <c r="C3684" t="s">
        <v>1019</v>
      </c>
      <c r="D3684" s="781">
        <v>6</v>
      </c>
      <c r="E3684">
        <v>741020</v>
      </c>
      <c r="F3684" t="s">
        <v>772</v>
      </c>
    </row>
    <row r="3685" spans="1:6" x14ac:dyDescent="0.25">
      <c r="A3685" t="s">
        <v>1096</v>
      </c>
      <c r="B3685" t="s">
        <v>772</v>
      </c>
      <c r="C3685" t="s">
        <v>1019</v>
      </c>
      <c r="D3685" s="781">
        <v>1</v>
      </c>
      <c r="E3685">
        <v>741020</v>
      </c>
      <c r="F3685" t="s">
        <v>772</v>
      </c>
    </row>
    <row r="3686" spans="1:6" x14ac:dyDescent="0.25">
      <c r="A3686" t="s">
        <v>1096</v>
      </c>
      <c r="B3686" t="s">
        <v>772</v>
      </c>
      <c r="C3686" t="s">
        <v>1019</v>
      </c>
      <c r="D3686" s="781">
        <v>1</v>
      </c>
      <c r="E3686">
        <v>741020</v>
      </c>
      <c r="F3686" t="s">
        <v>772</v>
      </c>
    </row>
    <row r="3687" spans="1:6" x14ac:dyDescent="0.25">
      <c r="A3687" t="s">
        <v>1096</v>
      </c>
      <c r="B3687" t="s">
        <v>772</v>
      </c>
      <c r="C3687" t="s">
        <v>1019</v>
      </c>
      <c r="D3687" s="781">
        <v>1</v>
      </c>
      <c r="E3687">
        <v>741020</v>
      </c>
      <c r="F3687" t="s">
        <v>772</v>
      </c>
    </row>
    <row r="3688" spans="1:6" x14ac:dyDescent="0.25">
      <c r="A3688" t="s">
        <v>1096</v>
      </c>
      <c r="B3688" t="s">
        <v>772</v>
      </c>
      <c r="C3688" t="s">
        <v>1019</v>
      </c>
      <c r="D3688" s="781">
        <v>1</v>
      </c>
      <c r="E3688">
        <v>741020</v>
      </c>
      <c r="F3688" t="s">
        <v>772</v>
      </c>
    </row>
    <row r="3689" spans="1:6" x14ac:dyDescent="0.25">
      <c r="A3689" t="s">
        <v>1096</v>
      </c>
      <c r="B3689" t="s">
        <v>772</v>
      </c>
      <c r="C3689" t="s">
        <v>1019</v>
      </c>
      <c r="D3689" s="781">
        <v>2</v>
      </c>
      <c r="E3689">
        <v>741020</v>
      </c>
      <c r="F3689" t="s">
        <v>772</v>
      </c>
    </row>
    <row r="3690" spans="1:6" x14ac:dyDescent="0.25">
      <c r="A3690" t="s">
        <v>1096</v>
      </c>
      <c r="B3690" t="s">
        <v>772</v>
      </c>
      <c r="C3690" t="s">
        <v>1019</v>
      </c>
      <c r="D3690" s="781">
        <v>1</v>
      </c>
      <c r="E3690">
        <v>741020</v>
      </c>
      <c r="F3690" t="s">
        <v>772</v>
      </c>
    </row>
    <row r="3691" spans="1:6" x14ac:dyDescent="0.25">
      <c r="A3691" t="s">
        <v>1096</v>
      </c>
      <c r="B3691" t="s">
        <v>772</v>
      </c>
      <c r="C3691" t="s">
        <v>1019</v>
      </c>
      <c r="D3691" s="781">
        <v>2</v>
      </c>
      <c r="E3691">
        <v>741020</v>
      </c>
      <c r="F3691" t="s">
        <v>772</v>
      </c>
    </row>
    <row r="3692" spans="1:6" x14ac:dyDescent="0.25">
      <c r="A3692" t="s">
        <v>1096</v>
      </c>
      <c r="B3692" t="s">
        <v>772</v>
      </c>
      <c r="C3692" t="s">
        <v>1019</v>
      </c>
      <c r="D3692" s="781">
        <v>1</v>
      </c>
      <c r="E3692">
        <v>741020</v>
      </c>
      <c r="F3692" t="s">
        <v>772</v>
      </c>
    </row>
    <row r="3693" spans="1:6" x14ac:dyDescent="0.25">
      <c r="A3693" t="s">
        <v>1096</v>
      </c>
      <c r="B3693" t="s">
        <v>772</v>
      </c>
      <c r="C3693" t="s">
        <v>1019</v>
      </c>
      <c r="D3693" s="781">
        <v>1</v>
      </c>
      <c r="E3693">
        <v>741020</v>
      </c>
      <c r="F3693" t="s">
        <v>772</v>
      </c>
    </row>
    <row r="3694" spans="1:6" x14ac:dyDescent="0.25">
      <c r="A3694" t="s">
        <v>1096</v>
      </c>
      <c r="B3694" t="s">
        <v>772</v>
      </c>
      <c r="C3694" t="s">
        <v>1019</v>
      </c>
      <c r="D3694" s="781">
        <v>1</v>
      </c>
      <c r="E3694">
        <v>741020</v>
      </c>
      <c r="F3694" t="s">
        <v>772</v>
      </c>
    </row>
    <row r="3695" spans="1:6" x14ac:dyDescent="0.25">
      <c r="A3695" t="s">
        <v>1096</v>
      </c>
      <c r="B3695" t="s">
        <v>772</v>
      </c>
      <c r="C3695" t="s">
        <v>1019</v>
      </c>
      <c r="D3695" s="781">
        <v>1</v>
      </c>
      <c r="E3695">
        <v>741020</v>
      </c>
      <c r="F3695" t="s">
        <v>772</v>
      </c>
    </row>
    <row r="3696" spans="1:6" x14ac:dyDescent="0.25">
      <c r="A3696" t="s">
        <v>1096</v>
      </c>
      <c r="B3696" t="s">
        <v>772</v>
      </c>
      <c r="C3696" t="s">
        <v>1019</v>
      </c>
      <c r="D3696" s="781">
        <v>1</v>
      </c>
      <c r="E3696">
        <v>741020</v>
      </c>
      <c r="F3696" t="s">
        <v>772</v>
      </c>
    </row>
    <row r="3697" spans="1:6" x14ac:dyDescent="0.25">
      <c r="A3697" t="s">
        <v>1096</v>
      </c>
      <c r="B3697" t="s">
        <v>772</v>
      </c>
      <c r="C3697" t="s">
        <v>1019</v>
      </c>
      <c r="D3697" s="781">
        <v>1</v>
      </c>
      <c r="E3697">
        <v>741020</v>
      </c>
      <c r="F3697" t="s">
        <v>772</v>
      </c>
    </row>
    <row r="3698" spans="1:6" x14ac:dyDescent="0.25">
      <c r="A3698" t="s">
        <v>1096</v>
      </c>
      <c r="B3698" t="s">
        <v>772</v>
      </c>
      <c r="C3698" t="s">
        <v>1019</v>
      </c>
      <c r="D3698" s="781">
        <v>3</v>
      </c>
      <c r="E3698">
        <v>741020</v>
      </c>
      <c r="F3698" t="s">
        <v>772</v>
      </c>
    </row>
    <row r="3699" spans="1:6" x14ac:dyDescent="0.25">
      <c r="A3699" t="s">
        <v>1096</v>
      </c>
      <c r="B3699" t="s">
        <v>772</v>
      </c>
      <c r="C3699" t="s">
        <v>1019</v>
      </c>
      <c r="D3699" s="781">
        <v>2</v>
      </c>
      <c r="E3699">
        <v>741020</v>
      </c>
      <c r="F3699" t="s">
        <v>772</v>
      </c>
    </row>
    <row r="3700" spans="1:6" x14ac:dyDescent="0.25">
      <c r="A3700" t="s">
        <v>1096</v>
      </c>
      <c r="B3700" t="s">
        <v>772</v>
      </c>
      <c r="C3700" t="s">
        <v>1019</v>
      </c>
      <c r="D3700" s="781">
        <v>1</v>
      </c>
      <c r="E3700">
        <v>741020</v>
      </c>
      <c r="F3700" t="s">
        <v>772</v>
      </c>
    </row>
    <row r="3701" spans="1:6" x14ac:dyDescent="0.25">
      <c r="A3701" t="s">
        <v>1203</v>
      </c>
      <c r="B3701" t="s">
        <v>772</v>
      </c>
      <c r="C3701" t="s">
        <v>1019</v>
      </c>
      <c r="D3701" s="781">
        <v>1</v>
      </c>
      <c r="E3701">
        <v>741020</v>
      </c>
      <c r="F3701" t="s">
        <v>772</v>
      </c>
    </row>
    <row r="3702" spans="1:6" x14ac:dyDescent="0.25">
      <c r="A3702" t="s">
        <v>1203</v>
      </c>
      <c r="B3702" t="s">
        <v>772</v>
      </c>
      <c r="C3702" t="s">
        <v>1019</v>
      </c>
      <c r="D3702" s="781">
        <v>2</v>
      </c>
      <c r="E3702">
        <v>741020</v>
      </c>
      <c r="F3702" t="s">
        <v>772</v>
      </c>
    </row>
    <row r="3703" spans="1:6" x14ac:dyDescent="0.25">
      <c r="A3703" t="s">
        <v>1203</v>
      </c>
      <c r="B3703" t="s">
        <v>772</v>
      </c>
      <c r="C3703" t="s">
        <v>1019</v>
      </c>
      <c r="D3703" s="781">
        <v>1</v>
      </c>
      <c r="E3703">
        <v>741020</v>
      </c>
      <c r="F3703" t="s">
        <v>772</v>
      </c>
    </row>
    <row r="3704" spans="1:6" x14ac:dyDescent="0.25">
      <c r="A3704" t="s">
        <v>1203</v>
      </c>
      <c r="B3704" t="s">
        <v>772</v>
      </c>
      <c r="C3704" t="s">
        <v>1019</v>
      </c>
      <c r="D3704" s="781">
        <v>1</v>
      </c>
      <c r="E3704">
        <v>741020</v>
      </c>
      <c r="F3704" t="s">
        <v>772</v>
      </c>
    </row>
    <row r="3705" spans="1:6" x14ac:dyDescent="0.25">
      <c r="A3705" t="s">
        <v>1203</v>
      </c>
      <c r="B3705" t="s">
        <v>772</v>
      </c>
      <c r="C3705" t="s">
        <v>1019</v>
      </c>
      <c r="D3705" s="781">
        <v>2</v>
      </c>
      <c r="E3705">
        <v>741020</v>
      </c>
      <c r="F3705" t="s">
        <v>772</v>
      </c>
    </row>
    <row r="3706" spans="1:6" x14ac:dyDescent="0.25">
      <c r="A3706" t="s">
        <v>1203</v>
      </c>
      <c r="B3706" t="s">
        <v>772</v>
      </c>
      <c r="C3706" t="s">
        <v>1019</v>
      </c>
      <c r="D3706" s="781">
        <v>1</v>
      </c>
      <c r="E3706">
        <v>741020</v>
      </c>
      <c r="F3706" t="s">
        <v>772</v>
      </c>
    </row>
    <row r="3707" spans="1:6" x14ac:dyDescent="0.25">
      <c r="A3707" t="s">
        <v>1203</v>
      </c>
      <c r="B3707" t="s">
        <v>772</v>
      </c>
      <c r="C3707" t="s">
        <v>1019</v>
      </c>
      <c r="D3707" s="781">
        <v>1</v>
      </c>
      <c r="E3707">
        <v>741020</v>
      </c>
      <c r="F3707" t="s">
        <v>772</v>
      </c>
    </row>
    <row r="3708" spans="1:6" x14ac:dyDescent="0.25">
      <c r="A3708" t="s">
        <v>1203</v>
      </c>
      <c r="B3708" t="s">
        <v>772</v>
      </c>
      <c r="C3708" t="s">
        <v>1019</v>
      </c>
      <c r="D3708" s="781">
        <v>2</v>
      </c>
      <c r="E3708">
        <v>741020</v>
      </c>
      <c r="F3708" t="s">
        <v>772</v>
      </c>
    </row>
    <row r="3709" spans="1:6" x14ac:dyDescent="0.25">
      <c r="A3709" t="s">
        <v>1203</v>
      </c>
      <c r="B3709" t="s">
        <v>772</v>
      </c>
      <c r="C3709" t="s">
        <v>1019</v>
      </c>
      <c r="D3709" s="781">
        <v>1</v>
      </c>
      <c r="E3709">
        <v>741020</v>
      </c>
      <c r="F3709" t="s">
        <v>772</v>
      </c>
    </row>
    <row r="3710" spans="1:6" x14ac:dyDescent="0.25">
      <c r="A3710" t="s">
        <v>1203</v>
      </c>
      <c r="B3710" t="s">
        <v>772</v>
      </c>
      <c r="C3710" t="s">
        <v>1019</v>
      </c>
      <c r="D3710" s="781">
        <v>1</v>
      </c>
      <c r="E3710">
        <v>741020</v>
      </c>
      <c r="F3710" t="s">
        <v>772</v>
      </c>
    </row>
    <row r="3711" spans="1:6" x14ac:dyDescent="0.25">
      <c r="A3711" t="s">
        <v>1203</v>
      </c>
      <c r="B3711" t="s">
        <v>772</v>
      </c>
      <c r="C3711" t="s">
        <v>1019</v>
      </c>
      <c r="D3711" s="781">
        <v>4</v>
      </c>
      <c r="E3711">
        <v>741020</v>
      </c>
      <c r="F3711" t="s">
        <v>772</v>
      </c>
    </row>
    <row r="3712" spans="1:6" x14ac:dyDescent="0.25">
      <c r="A3712" t="s">
        <v>1203</v>
      </c>
      <c r="B3712" t="s">
        <v>772</v>
      </c>
      <c r="C3712" t="s">
        <v>1019</v>
      </c>
      <c r="D3712" s="781">
        <v>3</v>
      </c>
      <c r="E3712">
        <v>741020</v>
      </c>
      <c r="F3712" t="s">
        <v>772</v>
      </c>
    </row>
    <row r="3713" spans="1:6" x14ac:dyDescent="0.25">
      <c r="A3713" t="s">
        <v>1203</v>
      </c>
      <c r="B3713" t="s">
        <v>772</v>
      </c>
      <c r="C3713" t="s">
        <v>1019</v>
      </c>
      <c r="D3713" s="781">
        <v>1</v>
      </c>
      <c r="E3713">
        <v>741020</v>
      </c>
      <c r="F3713" t="s">
        <v>772</v>
      </c>
    </row>
    <row r="3714" spans="1:6" x14ac:dyDescent="0.25">
      <c r="A3714" t="s">
        <v>1203</v>
      </c>
      <c r="B3714" t="s">
        <v>772</v>
      </c>
      <c r="C3714" t="s">
        <v>1019</v>
      </c>
      <c r="D3714" s="781">
        <v>3</v>
      </c>
      <c r="E3714">
        <v>741020</v>
      </c>
      <c r="F3714" t="s">
        <v>772</v>
      </c>
    </row>
    <row r="3715" spans="1:6" x14ac:dyDescent="0.25">
      <c r="A3715" t="s">
        <v>1203</v>
      </c>
      <c r="B3715" t="s">
        <v>772</v>
      </c>
      <c r="C3715" t="s">
        <v>1019</v>
      </c>
      <c r="D3715" s="781">
        <v>9</v>
      </c>
      <c r="E3715">
        <v>741020</v>
      </c>
      <c r="F3715" t="s">
        <v>772</v>
      </c>
    </row>
    <row r="3716" spans="1:6" x14ac:dyDescent="0.25">
      <c r="A3716" t="s">
        <v>1203</v>
      </c>
      <c r="B3716" t="s">
        <v>772</v>
      </c>
      <c r="C3716" t="s">
        <v>1019</v>
      </c>
      <c r="D3716" s="781">
        <v>1</v>
      </c>
      <c r="E3716">
        <v>741020</v>
      </c>
      <c r="F3716" t="s">
        <v>772</v>
      </c>
    </row>
    <row r="3717" spans="1:6" x14ac:dyDescent="0.25">
      <c r="A3717" t="s">
        <v>1203</v>
      </c>
      <c r="B3717" t="s">
        <v>772</v>
      </c>
      <c r="C3717" t="s">
        <v>1019</v>
      </c>
      <c r="D3717" s="781">
        <v>6</v>
      </c>
      <c r="E3717">
        <v>741020</v>
      </c>
      <c r="F3717" t="s">
        <v>772</v>
      </c>
    </row>
    <row r="3718" spans="1:6" x14ac:dyDescent="0.25">
      <c r="A3718" t="s">
        <v>1203</v>
      </c>
      <c r="B3718" t="s">
        <v>772</v>
      </c>
      <c r="C3718" t="s">
        <v>1019</v>
      </c>
      <c r="D3718" s="781">
        <v>1</v>
      </c>
      <c r="E3718">
        <v>741020</v>
      </c>
      <c r="F3718" t="s">
        <v>772</v>
      </c>
    </row>
    <row r="3719" spans="1:6" x14ac:dyDescent="0.25">
      <c r="A3719" t="s">
        <v>1203</v>
      </c>
      <c r="B3719" t="s">
        <v>772</v>
      </c>
      <c r="C3719" t="s">
        <v>1019</v>
      </c>
      <c r="D3719" s="781">
        <v>2</v>
      </c>
      <c r="E3719">
        <v>741020</v>
      </c>
      <c r="F3719" t="s">
        <v>772</v>
      </c>
    </row>
    <row r="3720" spans="1:6" x14ac:dyDescent="0.25">
      <c r="A3720" t="s">
        <v>1203</v>
      </c>
      <c r="B3720" t="s">
        <v>772</v>
      </c>
      <c r="C3720" t="s">
        <v>1019</v>
      </c>
      <c r="D3720" s="781">
        <v>1</v>
      </c>
      <c r="E3720">
        <v>741020</v>
      </c>
      <c r="F3720" t="s">
        <v>772</v>
      </c>
    </row>
    <row r="3721" spans="1:6" x14ac:dyDescent="0.25">
      <c r="A3721" t="s">
        <v>1203</v>
      </c>
      <c r="B3721" t="s">
        <v>772</v>
      </c>
      <c r="C3721" t="s">
        <v>1019</v>
      </c>
      <c r="D3721" s="781">
        <v>4</v>
      </c>
      <c r="E3721">
        <v>741020</v>
      </c>
      <c r="F3721" t="s">
        <v>772</v>
      </c>
    </row>
    <row r="3722" spans="1:6" x14ac:dyDescent="0.25">
      <c r="A3722" t="s">
        <v>1203</v>
      </c>
      <c r="B3722" t="s">
        <v>772</v>
      </c>
      <c r="C3722" t="s">
        <v>1019</v>
      </c>
      <c r="D3722" s="781">
        <v>3</v>
      </c>
      <c r="E3722">
        <v>741020</v>
      </c>
      <c r="F3722" t="s">
        <v>772</v>
      </c>
    </row>
    <row r="3723" spans="1:6" x14ac:dyDescent="0.25">
      <c r="A3723" t="s">
        <v>1203</v>
      </c>
      <c r="B3723" t="s">
        <v>772</v>
      </c>
      <c r="C3723" t="s">
        <v>1019</v>
      </c>
      <c r="D3723" s="781">
        <v>3</v>
      </c>
      <c r="E3723">
        <v>741020</v>
      </c>
      <c r="F3723" t="s">
        <v>772</v>
      </c>
    </row>
    <row r="3724" spans="1:6" x14ac:dyDescent="0.25">
      <c r="A3724" t="s">
        <v>1203</v>
      </c>
      <c r="B3724" t="s">
        <v>772</v>
      </c>
      <c r="C3724" t="s">
        <v>1019</v>
      </c>
      <c r="D3724" s="781">
        <v>2</v>
      </c>
      <c r="E3724">
        <v>741020</v>
      </c>
      <c r="F3724" t="s">
        <v>772</v>
      </c>
    </row>
    <row r="3725" spans="1:6" x14ac:dyDescent="0.25">
      <c r="A3725" t="s">
        <v>1203</v>
      </c>
      <c r="B3725" t="s">
        <v>772</v>
      </c>
      <c r="C3725" t="s">
        <v>1019</v>
      </c>
      <c r="D3725" s="781">
        <v>3</v>
      </c>
      <c r="E3725">
        <v>741020</v>
      </c>
      <c r="F3725" t="s">
        <v>772</v>
      </c>
    </row>
    <row r="3726" spans="1:6" x14ac:dyDescent="0.25">
      <c r="A3726" t="s">
        <v>1203</v>
      </c>
      <c r="B3726" t="s">
        <v>772</v>
      </c>
      <c r="C3726" t="s">
        <v>1019</v>
      </c>
      <c r="D3726" s="781">
        <v>1.5</v>
      </c>
      <c r="E3726">
        <v>741020</v>
      </c>
      <c r="F3726" t="s">
        <v>772</v>
      </c>
    </row>
    <row r="3727" spans="1:6" x14ac:dyDescent="0.25">
      <c r="A3727" t="s">
        <v>1203</v>
      </c>
      <c r="B3727" t="s">
        <v>772</v>
      </c>
      <c r="C3727" t="s">
        <v>1019</v>
      </c>
      <c r="D3727" s="781">
        <v>4</v>
      </c>
      <c r="E3727">
        <v>741020</v>
      </c>
      <c r="F3727" t="s">
        <v>772</v>
      </c>
    </row>
    <row r="3728" spans="1:6" x14ac:dyDescent="0.25">
      <c r="A3728" t="s">
        <v>1203</v>
      </c>
      <c r="B3728" t="s">
        <v>772</v>
      </c>
      <c r="C3728" t="s">
        <v>1019</v>
      </c>
      <c r="D3728" s="781">
        <v>1</v>
      </c>
      <c r="E3728">
        <v>741020</v>
      </c>
      <c r="F3728" t="s">
        <v>772</v>
      </c>
    </row>
    <row r="3729" spans="1:6" x14ac:dyDescent="0.25">
      <c r="A3729" t="s">
        <v>1203</v>
      </c>
      <c r="B3729" t="s">
        <v>772</v>
      </c>
      <c r="C3729" t="s">
        <v>1019</v>
      </c>
      <c r="D3729" s="781">
        <v>1</v>
      </c>
      <c r="E3729">
        <v>741020</v>
      </c>
      <c r="F3729" t="s">
        <v>772</v>
      </c>
    </row>
    <row r="3730" spans="1:6" x14ac:dyDescent="0.25">
      <c r="A3730" t="s">
        <v>1203</v>
      </c>
      <c r="B3730" t="s">
        <v>772</v>
      </c>
      <c r="C3730" t="s">
        <v>1019</v>
      </c>
      <c r="D3730" s="781">
        <v>4</v>
      </c>
      <c r="E3730">
        <v>741020</v>
      </c>
      <c r="F3730" t="s">
        <v>772</v>
      </c>
    </row>
    <row r="3731" spans="1:6" x14ac:dyDescent="0.25">
      <c r="A3731" t="s">
        <v>1203</v>
      </c>
      <c r="B3731" t="s">
        <v>772</v>
      </c>
      <c r="C3731" t="s">
        <v>1019</v>
      </c>
      <c r="D3731" s="781">
        <v>1</v>
      </c>
      <c r="E3731">
        <v>741020</v>
      </c>
      <c r="F3731" t="s">
        <v>772</v>
      </c>
    </row>
    <row r="3732" spans="1:6" x14ac:dyDescent="0.25">
      <c r="A3732" t="s">
        <v>1203</v>
      </c>
      <c r="B3732" t="s">
        <v>772</v>
      </c>
      <c r="C3732" t="s">
        <v>1019</v>
      </c>
      <c r="D3732" s="781">
        <v>1</v>
      </c>
      <c r="E3732">
        <v>741020</v>
      </c>
      <c r="F3732" t="s">
        <v>772</v>
      </c>
    </row>
    <row r="3733" spans="1:6" x14ac:dyDescent="0.25">
      <c r="A3733" t="s">
        <v>1203</v>
      </c>
      <c r="B3733" t="s">
        <v>772</v>
      </c>
      <c r="C3733" t="s">
        <v>1019</v>
      </c>
      <c r="D3733" s="781">
        <v>1</v>
      </c>
      <c r="E3733">
        <v>741020</v>
      </c>
      <c r="F3733" t="s">
        <v>772</v>
      </c>
    </row>
    <row r="3734" spans="1:6" x14ac:dyDescent="0.25">
      <c r="A3734" t="s">
        <v>1203</v>
      </c>
      <c r="B3734" t="s">
        <v>772</v>
      </c>
      <c r="C3734" t="s">
        <v>1019</v>
      </c>
      <c r="D3734" s="781">
        <v>1</v>
      </c>
      <c r="E3734">
        <v>741020</v>
      </c>
      <c r="F3734" t="s">
        <v>772</v>
      </c>
    </row>
    <row r="3735" spans="1:6" x14ac:dyDescent="0.25">
      <c r="A3735" t="s">
        <v>1203</v>
      </c>
      <c r="B3735" t="s">
        <v>772</v>
      </c>
      <c r="C3735" t="s">
        <v>1019</v>
      </c>
      <c r="D3735" s="781">
        <v>4</v>
      </c>
      <c r="E3735">
        <v>741020</v>
      </c>
      <c r="F3735" t="s">
        <v>772</v>
      </c>
    </row>
    <row r="3736" spans="1:6" x14ac:dyDescent="0.25">
      <c r="A3736" t="s">
        <v>1203</v>
      </c>
      <c r="B3736" t="s">
        <v>772</v>
      </c>
      <c r="C3736" t="s">
        <v>1019</v>
      </c>
      <c r="D3736" s="781">
        <v>1</v>
      </c>
      <c r="E3736">
        <v>741020</v>
      </c>
      <c r="F3736" t="s">
        <v>772</v>
      </c>
    </row>
    <row r="3737" spans="1:6" x14ac:dyDescent="0.25">
      <c r="A3737" t="s">
        <v>1203</v>
      </c>
      <c r="B3737" t="s">
        <v>772</v>
      </c>
      <c r="C3737" t="s">
        <v>1019</v>
      </c>
      <c r="D3737" s="781">
        <v>1</v>
      </c>
      <c r="E3737">
        <v>741020</v>
      </c>
      <c r="F3737" t="s">
        <v>772</v>
      </c>
    </row>
    <row r="3738" spans="1:6" x14ac:dyDescent="0.25">
      <c r="A3738" t="s">
        <v>1203</v>
      </c>
      <c r="B3738" t="s">
        <v>772</v>
      </c>
      <c r="C3738" t="s">
        <v>1019</v>
      </c>
      <c r="D3738" s="781">
        <v>1</v>
      </c>
      <c r="E3738">
        <v>741020</v>
      </c>
      <c r="F3738" t="s">
        <v>772</v>
      </c>
    </row>
    <row r="3739" spans="1:6" x14ac:dyDescent="0.25">
      <c r="A3739" t="s">
        <v>1203</v>
      </c>
      <c r="B3739" t="s">
        <v>772</v>
      </c>
      <c r="C3739" t="s">
        <v>1019</v>
      </c>
      <c r="D3739" s="781">
        <v>1</v>
      </c>
      <c r="E3739">
        <v>741020</v>
      </c>
      <c r="F3739" t="s">
        <v>772</v>
      </c>
    </row>
    <row r="3740" spans="1:6" x14ac:dyDescent="0.25">
      <c r="A3740" t="s">
        <v>1203</v>
      </c>
      <c r="B3740" t="s">
        <v>772</v>
      </c>
      <c r="C3740" t="s">
        <v>1019</v>
      </c>
      <c r="D3740" s="781">
        <v>1</v>
      </c>
      <c r="E3740">
        <v>741020</v>
      </c>
      <c r="F3740" t="s">
        <v>772</v>
      </c>
    </row>
    <row r="3741" spans="1:6" x14ac:dyDescent="0.25">
      <c r="A3741" t="s">
        <v>1203</v>
      </c>
      <c r="B3741" t="s">
        <v>772</v>
      </c>
      <c r="C3741" t="s">
        <v>1019</v>
      </c>
      <c r="D3741" s="781">
        <v>-1</v>
      </c>
      <c r="E3741">
        <v>741020</v>
      </c>
      <c r="F3741" t="s">
        <v>772</v>
      </c>
    </row>
    <row r="3742" spans="1:6" x14ac:dyDescent="0.25">
      <c r="A3742" t="s">
        <v>1203</v>
      </c>
      <c r="B3742" t="s">
        <v>772</v>
      </c>
      <c r="C3742" t="s">
        <v>1019</v>
      </c>
      <c r="D3742" s="781">
        <v>1</v>
      </c>
      <c r="E3742">
        <v>741020</v>
      </c>
      <c r="F3742" t="s">
        <v>772</v>
      </c>
    </row>
    <row r="3743" spans="1:6" x14ac:dyDescent="0.25">
      <c r="A3743" t="s">
        <v>1203</v>
      </c>
      <c r="B3743" t="s">
        <v>772</v>
      </c>
      <c r="C3743" t="s">
        <v>1019</v>
      </c>
      <c r="D3743" s="781">
        <v>1</v>
      </c>
      <c r="E3743">
        <v>741020</v>
      </c>
      <c r="F3743" t="s">
        <v>772</v>
      </c>
    </row>
    <row r="3744" spans="1:6" x14ac:dyDescent="0.25">
      <c r="A3744" t="s">
        <v>1203</v>
      </c>
      <c r="B3744" t="s">
        <v>772</v>
      </c>
      <c r="C3744" t="s">
        <v>1019</v>
      </c>
      <c r="D3744" s="781">
        <v>1</v>
      </c>
      <c r="E3744">
        <v>741020</v>
      </c>
      <c r="F3744" t="s">
        <v>772</v>
      </c>
    </row>
    <row r="3745" spans="1:6" x14ac:dyDescent="0.25">
      <c r="A3745" t="s">
        <v>1203</v>
      </c>
      <c r="B3745" t="s">
        <v>772</v>
      </c>
      <c r="C3745" t="s">
        <v>1019</v>
      </c>
      <c r="D3745" s="781">
        <v>2</v>
      </c>
      <c r="E3745">
        <v>741020</v>
      </c>
      <c r="F3745" t="s">
        <v>772</v>
      </c>
    </row>
    <row r="3746" spans="1:6" x14ac:dyDescent="0.25">
      <c r="A3746" t="s">
        <v>1203</v>
      </c>
      <c r="B3746" t="s">
        <v>772</v>
      </c>
      <c r="C3746" t="s">
        <v>1019</v>
      </c>
      <c r="D3746" s="781">
        <v>1</v>
      </c>
      <c r="E3746">
        <v>741020</v>
      </c>
      <c r="F3746" t="s">
        <v>772</v>
      </c>
    </row>
    <row r="3747" spans="1:6" x14ac:dyDescent="0.25">
      <c r="A3747" t="s">
        <v>1203</v>
      </c>
      <c r="B3747" t="s">
        <v>772</v>
      </c>
      <c r="C3747" t="s">
        <v>1019</v>
      </c>
      <c r="D3747" s="781">
        <v>1</v>
      </c>
      <c r="E3747">
        <v>741020</v>
      </c>
      <c r="F3747" t="s">
        <v>772</v>
      </c>
    </row>
    <row r="3748" spans="1:6" x14ac:dyDescent="0.25">
      <c r="A3748" t="s">
        <v>1203</v>
      </c>
      <c r="B3748" t="s">
        <v>772</v>
      </c>
      <c r="C3748" t="s">
        <v>1019</v>
      </c>
      <c r="D3748" s="781">
        <v>1</v>
      </c>
      <c r="E3748">
        <v>741020</v>
      </c>
      <c r="F3748" t="s">
        <v>772</v>
      </c>
    </row>
    <row r="3749" spans="1:6" x14ac:dyDescent="0.25">
      <c r="A3749" t="s">
        <v>1203</v>
      </c>
      <c r="B3749" t="s">
        <v>772</v>
      </c>
      <c r="C3749" t="s">
        <v>1019</v>
      </c>
      <c r="D3749" s="781">
        <v>1</v>
      </c>
      <c r="E3749">
        <v>741020</v>
      </c>
      <c r="F3749" t="s">
        <v>772</v>
      </c>
    </row>
    <row r="3750" spans="1:6" x14ac:dyDescent="0.25">
      <c r="A3750" t="s">
        <v>1203</v>
      </c>
      <c r="B3750" t="s">
        <v>772</v>
      </c>
      <c r="C3750" t="s">
        <v>1019</v>
      </c>
      <c r="D3750" s="781">
        <v>1</v>
      </c>
      <c r="E3750">
        <v>741020</v>
      </c>
      <c r="F3750" t="s">
        <v>772</v>
      </c>
    </row>
    <row r="3751" spans="1:6" x14ac:dyDescent="0.25">
      <c r="A3751" t="s">
        <v>1203</v>
      </c>
      <c r="B3751" t="s">
        <v>772</v>
      </c>
      <c r="C3751" t="s">
        <v>1019</v>
      </c>
      <c r="D3751" s="781">
        <v>1</v>
      </c>
      <c r="E3751">
        <v>741020</v>
      </c>
      <c r="F3751" t="s">
        <v>772</v>
      </c>
    </row>
    <row r="3752" spans="1:6" x14ac:dyDescent="0.25">
      <c r="A3752" t="s">
        <v>1203</v>
      </c>
      <c r="B3752" t="s">
        <v>772</v>
      </c>
      <c r="C3752" t="s">
        <v>1019</v>
      </c>
      <c r="D3752" s="781">
        <v>1</v>
      </c>
      <c r="E3752">
        <v>741020</v>
      </c>
      <c r="F3752" t="s">
        <v>772</v>
      </c>
    </row>
    <row r="3753" spans="1:6" x14ac:dyDescent="0.25">
      <c r="A3753" t="s">
        <v>1203</v>
      </c>
      <c r="B3753" t="s">
        <v>772</v>
      </c>
      <c r="C3753" t="s">
        <v>1019</v>
      </c>
      <c r="D3753" s="781">
        <v>1</v>
      </c>
      <c r="E3753">
        <v>741020</v>
      </c>
      <c r="F3753" t="s">
        <v>772</v>
      </c>
    </row>
    <row r="3754" spans="1:6" x14ac:dyDescent="0.25">
      <c r="A3754" t="s">
        <v>1203</v>
      </c>
      <c r="B3754" t="s">
        <v>772</v>
      </c>
      <c r="C3754" t="s">
        <v>1019</v>
      </c>
      <c r="D3754" s="781">
        <v>1</v>
      </c>
      <c r="E3754">
        <v>741020</v>
      </c>
      <c r="F3754" t="s">
        <v>772</v>
      </c>
    </row>
    <row r="3755" spans="1:6" x14ac:dyDescent="0.25">
      <c r="A3755" t="s">
        <v>1203</v>
      </c>
      <c r="B3755" t="s">
        <v>772</v>
      </c>
      <c r="C3755" t="s">
        <v>1019</v>
      </c>
      <c r="D3755" s="781">
        <v>1</v>
      </c>
      <c r="E3755">
        <v>741020</v>
      </c>
      <c r="F3755" t="s">
        <v>772</v>
      </c>
    </row>
    <row r="3756" spans="1:6" x14ac:dyDescent="0.25">
      <c r="A3756" t="s">
        <v>1203</v>
      </c>
      <c r="B3756" t="s">
        <v>772</v>
      </c>
      <c r="C3756" t="s">
        <v>1019</v>
      </c>
      <c r="D3756" s="781">
        <v>2</v>
      </c>
      <c r="E3756">
        <v>741020</v>
      </c>
      <c r="F3756" t="s">
        <v>772</v>
      </c>
    </row>
    <row r="3757" spans="1:6" x14ac:dyDescent="0.25">
      <c r="A3757" t="s">
        <v>1203</v>
      </c>
      <c r="B3757" t="s">
        <v>772</v>
      </c>
      <c r="C3757" t="s">
        <v>1019</v>
      </c>
      <c r="D3757" s="781">
        <v>1</v>
      </c>
      <c r="E3757">
        <v>741020</v>
      </c>
      <c r="F3757" t="s">
        <v>772</v>
      </c>
    </row>
    <row r="3758" spans="1:6" x14ac:dyDescent="0.25">
      <c r="A3758" t="s">
        <v>1203</v>
      </c>
      <c r="B3758" t="s">
        <v>772</v>
      </c>
      <c r="C3758" t="s">
        <v>1019</v>
      </c>
      <c r="D3758" s="781">
        <v>1</v>
      </c>
      <c r="E3758">
        <v>741020</v>
      </c>
      <c r="F3758" t="s">
        <v>772</v>
      </c>
    </row>
    <row r="3759" spans="1:6" x14ac:dyDescent="0.25">
      <c r="A3759" t="s">
        <v>1203</v>
      </c>
      <c r="B3759" t="s">
        <v>772</v>
      </c>
      <c r="C3759" t="s">
        <v>1019</v>
      </c>
      <c r="D3759" s="781">
        <v>1</v>
      </c>
      <c r="E3759">
        <v>741020</v>
      </c>
      <c r="F3759" t="s">
        <v>772</v>
      </c>
    </row>
    <row r="3760" spans="1:6" x14ac:dyDescent="0.25">
      <c r="A3760" t="s">
        <v>1203</v>
      </c>
      <c r="B3760" t="s">
        <v>772</v>
      </c>
      <c r="C3760" t="s">
        <v>1019</v>
      </c>
      <c r="D3760" s="781">
        <v>1</v>
      </c>
      <c r="E3760">
        <v>741020</v>
      </c>
      <c r="F3760" t="s">
        <v>772</v>
      </c>
    </row>
    <row r="3761" spans="1:6" x14ac:dyDescent="0.25">
      <c r="A3761" t="s">
        <v>1203</v>
      </c>
      <c r="B3761" t="s">
        <v>772</v>
      </c>
      <c r="C3761" t="s">
        <v>1019</v>
      </c>
      <c r="D3761" s="781">
        <v>2</v>
      </c>
      <c r="E3761">
        <v>741020</v>
      </c>
      <c r="F3761" t="s">
        <v>772</v>
      </c>
    </row>
    <row r="3762" spans="1:6" x14ac:dyDescent="0.25">
      <c r="A3762" t="s">
        <v>1203</v>
      </c>
      <c r="B3762" t="s">
        <v>772</v>
      </c>
      <c r="C3762" t="s">
        <v>1019</v>
      </c>
      <c r="D3762" s="781">
        <v>6</v>
      </c>
      <c r="E3762">
        <v>741020</v>
      </c>
      <c r="F3762" t="s">
        <v>772</v>
      </c>
    </row>
    <row r="3763" spans="1:6" x14ac:dyDescent="0.25">
      <c r="A3763" t="s">
        <v>1203</v>
      </c>
      <c r="B3763" t="s">
        <v>772</v>
      </c>
      <c r="C3763" t="s">
        <v>1019</v>
      </c>
      <c r="D3763" s="781">
        <v>1</v>
      </c>
      <c r="E3763">
        <v>741020</v>
      </c>
      <c r="F3763" t="s">
        <v>772</v>
      </c>
    </row>
    <row r="3764" spans="1:6" x14ac:dyDescent="0.25">
      <c r="A3764" t="s">
        <v>1203</v>
      </c>
      <c r="B3764" t="s">
        <v>772</v>
      </c>
      <c r="C3764" t="s">
        <v>1019</v>
      </c>
      <c r="D3764" s="781">
        <v>1</v>
      </c>
      <c r="E3764">
        <v>741020</v>
      </c>
      <c r="F3764" t="s">
        <v>772</v>
      </c>
    </row>
    <row r="3765" spans="1:6" x14ac:dyDescent="0.25">
      <c r="A3765" t="s">
        <v>1203</v>
      </c>
      <c r="B3765" t="s">
        <v>772</v>
      </c>
      <c r="C3765" t="s">
        <v>1019</v>
      </c>
      <c r="D3765" s="781">
        <v>4</v>
      </c>
      <c r="E3765">
        <v>741020</v>
      </c>
      <c r="F3765" t="s">
        <v>772</v>
      </c>
    </row>
    <row r="3766" spans="1:6" x14ac:dyDescent="0.25">
      <c r="A3766" t="s">
        <v>1203</v>
      </c>
      <c r="B3766" t="s">
        <v>772</v>
      </c>
      <c r="C3766" t="s">
        <v>1019</v>
      </c>
      <c r="D3766" s="781">
        <v>1</v>
      </c>
      <c r="E3766">
        <v>741020</v>
      </c>
      <c r="F3766" t="s">
        <v>772</v>
      </c>
    </row>
    <row r="3767" spans="1:6" x14ac:dyDescent="0.25">
      <c r="A3767" t="s">
        <v>1203</v>
      </c>
      <c r="B3767" t="s">
        <v>772</v>
      </c>
      <c r="C3767" t="s">
        <v>1019</v>
      </c>
      <c r="D3767" s="781">
        <v>1</v>
      </c>
      <c r="E3767">
        <v>741020</v>
      </c>
      <c r="F3767" t="s">
        <v>772</v>
      </c>
    </row>
    <row r="3768" spans="1:6" x14ac:dyDescent="0.25">
      <c r="A3768" t="s">
        <v>1203</v>
      </c>
      <c r="B3768" t="s">
        <v>772</v>
      </c>
      <c r="C3768" t="s">
        <v>1019</v>
      </c>
      <c r="D3768" s="781">
        <v>1</v>
      </c>
      <c r="E3768">
        <v>741020</v>
      </c>
      <c r="F3768" t="s">
        <v>772</v>
      </c>
    </row>
    <row r="3769" spans="1:6" x14ac:dyDescent="0.25">
      <c r="A3769" t="s">
        <v>1203</v>
      </c>
      <c r="B3769" t="s">
        <v>772</v>
      </c>
      <c r="C3769" t="s">
        <v>1019</v>
      </c>
      <c r="D3769" s="781">
        <v>1</v>
      </c>
      <c r="E3769">
        <v>741020</v>
      </c>
      <c r="F3769" t="s">
        <v>772</v>
      </c>
    </row>
    <row r="3770" spans="1:6" x14ac:dyDescent="0.25">
      <c r="A3770" t="s">
        <v>1203</v>
      </c>
      <c r="B3770" t="s">
        <v>772</v>
      </c>
      <c r="C3770" t="s">
        <v>1019</v>
      </c>
      <c r="D3770" s="781">
        <v>1</v>
      </c>
      <c r="E3770">
        <v>741020</v>
      </c>
      <c r="F3770" t="s">
        <v>772</v>
      </c>
    </row>
    <row r="3771" spans="1:6" x14ac:dyDescent="0.25">
      <c r="A3771" t="s">
        <v>1203</v>
      </c>
      <c r="B3771" t="s">
        <v>772</v>
      </c>
      <c r="C3771" t="s">
        <v>1019</v>
      </c>
      <c r="D3771" s="781">
        <v>1</v>
      </c>
      <c r="E3771">
        <v>741020</v>
      </c>
      <c r="F3771" t="s">
        <v>772</v>
      </c>
    </row>
    <row r="3772" spans="1:6" x14ac:dyDescent="0.25">
      <c r="A3772" t="s">
        <v>1203</v>
      </c>
      <c r="B3772" t="s">
        <v>772</v>
      </c>
      <c r="C3772" t="s">
        <v>1019</v>
      </c>
      <c r="D3772" s="781">
        <v>1</v>
      </c>
      <c r="E3772">
        <v>741020</v>
      </c>
      <c r="F3772" t="s">
        <v>772</v>
      </c>
    </row>
    <row r="3773" spans="1:6" x14ac:dyDescent="0.25">
      <c r="A3773" t="s">
        <v>1203</v>
      </c>
      <c r="B3773" t="s">
        <v>772</v>
      </c>
      <c r="C3773" t="s">
        <v>1019</v>
      </c>
      <c r="D3773" s="781">
        <v>2</v>
      </c>
      <c r="E3773">
        <v>741020</v>
      </c>
      <c r="F3773" t="s">
        <v>772</v>
      </c>
    </row>
    <row r="3774" spans="1:6" x14ac:dyDescent="0.25">
      <c r="A3774" t="s">
        <v>1203</v>
      </c>
      <c r="B3774" t="s">
        <v>772</v>
      </c>
      <c r="C3774" t="s">
        <v>1019</v>
      </c>
      <c r="D3774" s="781">
        <v>1</v>
      </c>
      <c r="E3774">
        <v>741020</v>
      </c>
      <c r="F3774" t="s">
        <v>772</v>
      </c>
    </row>
    <row r="3775" spans="1:6" x14ac:dyDescent="0.25">
      <c r="A3775" t="s">
        <v>1203</v>
      </c>
      <c r="B3775" t="s">
        <v>772</v>
      </c>
      <c r="C3775" t="s">
        <v>1019</v>
      </c>
      <c r="D3775" s="781">
        <v>3</v>
      </c>
      <c r="E3775">
        <v>741020</v>
      </c>
      <c r="F3775" t="s">
        <v>772</v>
      </c>
    </row>
    <row r="3776" spans="1:6" x14ac:dyDescent="0.25">
      <c r="A3776" t="s">
        <v>1203</v>
      </c>
      <c r="B3776" t="s">
        <v>772</v>
      </c>
      <c r="C3776" t="s">
        <v>1019</v>
      </c>
      <c r="D3776" s="781">
        <v>1</v>
      </c>
      <c r="E3776">
        <v>741020</v>
      </c>
      <c r="F3776" t="s">
        <v>772</v>
      </c>
    </row>
    <row r="3777" spans="1:6" x14ac:dyDescent="0.25">
      <c r="A3777" t="s">
        <v>1203</v>
      </c>
      <c r="B3777" t="s">
        <v>772</v>
      </c>
      <c r="C3777" t="s">
        <v>1019</v>
      </c>
      <c r="D3777" s="781">
        <v>1</v>
      </c>
      <c r="E3777">
        <v>741020</v>
      </c>
      <c r="F3777" t="s">
        <v>772</v>
      </c>
    </row>
    <row r="3778" spans="1:6" x14ac:dyDescent="0.25">
      <c r="A3778" t="s">
        <v>1203</v>
      </c>
      <c r="B3778" s="750" t="s">
        <v>772</v>
      </c>
      <c r="C3778" s="750" t="s">
        <v>1019</v>
      </c>
      <c r="D3778" s="781">
        <v>1</v>
      </c>
      <c r="E3778">
        <v>741020</v>
      </c>
      <c r="F3778" t="s">
        <v>772</v>
      </c>
    </row>
    <row r="3779" spans="1:6" x14ac:dyDescent="0.25">
      <c r="A3779" t="s">
        <v>1203</v>
      </c>
      <c r="B3779" s="750" t="s">
        <v>772</v>
      </c>
      <c r="C3779" s="750" t="s">
        <v>1019</v>
      </c>
      <c r="D3779" s="781">
        <v>1</v>
      </c>
      <c r="E3779">
        <v>741020</v>
      </c>
      <c r="F3779" t="s">
        <v>772</v>
      </c>
    </row>
    <row r="3780" spans="1:6" x14ac:dyDescent="0.25">
      <c r="A3780" t="s">
        <v>1203</v>
      </c>
      <c r="B3780" t="s">
        <v>772</v>
      </c>
      <c r="C3780" t="s">
        <v>1019</v>
      </c>
      <c r="D3780" s="781">
        <v>3</v>
      </c>
      <c r="E3780">
        <v>741020</v>
      </c>
      <c r="F3780" t="s">
        <v>772</v>
      </c>
    </row>
    <row r="3781" spans="1:6" x14ac:dyDescent="0.25">
      <c r="A3781" t="s">
        <v>1203</v>
      </c>
      <c r="B3781" t="s">
        <v>772</v>
      </c>
      <c r="C3781" t="s">
        <v>1019</v>
      </c>
      <c r="D3781" s="781">
        <v>6</v>
      </c>
      <c r="E3781">
        <v>741020</v>
      </c>
      <c r="F3781" t="s">
        <v>772</v>
      </c>
    </row>
    <row r="3782" spans="1:6" x14ac:dyDescent="0.25">
      <c r="A3782" t="s">
        <v>1203</v>
      </c>
      <c r="B3782" t="s">
        <v>772</v>
      </c>
      <c r="C3782" t="s">
        <v>1019</v>
      </c>
      <c r="D3782" s="781">
        <v>1</v>
      </c>
      <c r="E3782">
        <v>741020</v>
      </c>
      <c r="F3782" t="s">
        <v>772</v>
      </c>
    </row>
    <row r="3783" spans="1:6" x14ac:dyDescent="0.25">
      <c r="A3783" t="s">
        <v>1203</v>
      </c>
      <c r="B3783" t="s">
        <v>772</v>
      </c>
      <c r="C3783" t="s">
        <v>1019</v>
      </c>
      <c r="D3783" s="781">
        <v>3</v>
      </c>
      <c r="E3783">
        <v>741020</v>
      </c>
      <c r="F3783" t="s">
        <v>772</v>
      </c>
    </row>
    <row r="3784" spans="1:6" x14ac:dyDescent="0.25">
      <c r="A3784" t="s">
        <v>1203</v>
      </c>
      <c r="B3784" t="s">
        <v>772</v>
      </c>
      <c r="C3784" t="s">
        <v>1019</v>
      </c>
      <c r="D3784" s="781">
        <v>1</v>
      </c>
      <c r="E3784">
        <v>741020</v>
      </c>
      <c r="F3784" t="s">
        <v>772</v>
      </c>
    </row>
    <row r="3785" spans="1:6" x14ac:dyDescent="0.25">
      <c r="A3785" t="s">
        <v>1203</v>
      </c>
      <c r="B3785" t="s">
        <v>772</v>
      </c>
      <c r="C3785" t="s">
        <v>1019</v>
      </c>
      <c r="D3785" s="781">
        <v>1</v>
      </c>
      <c r="E3785">
        <v>741020</v>
      </c>
      <c r="F3785" t="s">
        <v>772</v>
      </c>
    </row>
    <row r="3786" spans="1:6" x14ac:dyDescent="0.25">
      <c r="A3786" t="s">
        <v>1203</v>
      </c>
      <c r="B3786" t="s">
        <v>772</v>
      </c>
      <c r="C3786" t="s">
        <v>1019</v>
      </c>
      <c r="D3786" s="781">
        <v>1</v>
      </c>
      <c r="E3786">
        <v>741020</v>
      </c>
      <c r="F3786" t="s">
        <v>772</v>
      </c>
    </row>
    <row r="3787" spans="1:6" x14ac:dyDescent="0.25">
      <c r="A3787" t="s">
        <v>1203</v>
      </c>
      <c r="B3787" t="s">
        <v>772</v>
      </c>
      <c r="C3787" t="s">
        <v>1019</v>
      </c>
      <c r="D3787" s="781">
        <v>2</v>
      </c>
      <c r="E3787">
        <v>741020</v>
      </c>
      <c r="F3787" t="s">
        <v>772</v>
      </c>
    </row>
    <row r="3788" spans="1:6" x14ac:dyDescent="0.25">
      <c r="A3788" t="s">
        <v>1203</v>
      </c>
      <c r="B3788" t="s">
        <v>772</v>
      </c>
      <c r="C3788" t="s">
        <v>1019</v>
      </c>
      <c r="D3788" s="781">
        <v>2</v>
      </c>
      <c r="E3788">
        <v>741020</v>
      </c>
      <c r="F3788" t="s">
        <v>772</v>
      </c>
    </row>
    <row r="3789" spans="1:6" x14ac:dyDescent="0.25">
      <c r="A3789" t="s">
        <v>1203</v>
      </c>
      <c r="B3789" t="s">
        <v>772</v>
      </c>
      <c r="C3789" t="s">
        <v>1019</v>
      </c>
      <c r="D3789" s="781">
        <v>1</v>
      </c>
      <c r="E3789">
        <v>741020</v>
      </c>
      <c r="F3789" t="s">
        <v>772</v>
      </c>
    </row>
    <row r="3790" spans="1:6" x14ac:dyDescent="0.25">
      <c r="A3790" t="s">
        <v>1203</v>
      </c>
      <c r="B3790" t="s">
        <v>772</v>
      </c>
      <c r="C3790" t="s">
        <v>1019</v>
      </c>
      <c r="D3790" s="781">
        <v>2</v>
      </c>
      <c r="E3790">
        <v>741020</v>
      </c>
      <c r="F3790" t="s">
        <v>772</v>
      </c>
    </row>
    <row r="3791" spans="1:6" x14ac:dyDescent="0.25">
      <c r="A3791" t="s">
        <v>1203</v>
      </c>
      <c r="B3791" t="s">
        <v>772</v>
      </c>
      <c r="C3791" t="s">
        <v>1019</v>
      </c>
      <c r="D3791" s="781">
        <v>1</v>
      </c>
      <c r="E3791">
        <v>741020</v>
      </c>
      <c r="F3791" t="s">
        <v>772</v>
      </c>
    </row>
    <row r="3792" spans="1:6" x14ac:dyDescent="0.25">
      <c r="A3792" t="s">
        <v>1203</v>
      </c>
      <c r="B3792" t="s">
        <v>772</v>
      </c>
      <c r="C3792" t="s">
        <v>1019</v>
      </c>
      <c r="D3792" s="781">
        <v>1</v>
      </c>
      <c r="E3792">
        <v>741020</v>
      </c>
      <c r="F3792" t="s">
        <v>772</v>
      </c>
    </row>
    <row r="3793" spans="1:6" x14ac:dyDescent="0.25">
      <c r="A3793" t="s">
        <v>1203</v>
      </c>
      <c r="B3793" t="s">
        <v>772</v>
      </c>
      <c r="C3793" t="s">
        <v>1019</v>
      </c>
      <c r="D3793" s="781">
        <v>2</v>
      </c>
      <c r="E3793">
        <v>741020</v>
      </c>
      <c r="F3793" t="s">
        <v>772</v>
      </c>
    </row>
    <row r="3794" spans="1:6" x14ac:dyDescent="0.25">
      <c r="A3794" t="s">
        <v>1203</v>
      </c>
      <c r="B3794" t="s">
        <v>772</v>
      </c>
      <c r="C3794" t="s">
        <v>1019</v>
      </c>
      <c r="D3794" s="781">
        <v>3</v>
      </c>
      <c r="E3794">
        <v>741020</v>
      </c>
      <c r="F3794" t="s">
        <v>772</v>
      </c>
    </row>
    <row r="3795" spans="1:6" x14ac:dyDescent="0.25">
      <c r="A3795" t="s">
        <v>1203</v>
      </c>
      <c r="B3795" t="s">
        <v>772</v>
      </c>
      <c r="C3795" t="s">
        <v>1019</v>
      </c>
      <c r="D3795" s="781">
        <v>2</v>
      </c>
      <c r="E3795">
        <v>741020</v>
      </c>
      <c r="F3795" t="s">
        <v>772</v>
      </c>
    </row>
    <row r="3796" spans="1:6" x14ac:dyDescent="0.25">
      <c r="A3796" t="s">
        <v>1203</v>
      </c>
      <c r="B3796" t="s">
        <v>772</v>
      </c>
      <c r="C3796" t="s">
        <v>1019</v>
      </c>
      <c r="D3796" s="781">
        <v>1</v>
      </c>
      <c r="E3796">
        <v>741020</v>
      </c>
      <c r="F3796" t="s">
        <v>772</v>
      </c>
    </row>
    <row r="3797" spans="1:6" x14ac:dyDescent="0.25">
      <c r="A3797" t="s">
        <v>1203</v>
      </c>
      <c r="B3797" t="s">
        <v>772</v>
      </c>
      <c r="C3797" t="s">
        <v>1019</v>
      </c>
      <c r="D3797" s="781">
        <v>1</v>
      </c>
      <c r="E3797">
        <v>741020</v>
      </c>
      <c r="F3797" t="s">
        <v>772</v>
      </c>
    </row>
    <row r="3798" spans="1:6" x14ac:dyDescent="0.25">
      <c r="A3798" t="s">
        <v>1203</v>
      </c>
      <c r="B3798" t="s">
        <v>772</v>
      </c>
      <c r="C3798" t="s">
        <v>1019</v>
      </c>
      <c r="D3798" s="781">
        <v>1</v>
      </c>
      <c r="E3798">
        <v>741020</v>
      </c>
      <c r="F3798" t="s">
        <v>772</v>
      </c>
    </row>
    <row r="3799" spans="1:6" x14ac:dyDescent="0.25">
      <c r="A3799" t="s">
        <v>1203</v>
      </c>
      <c r="B3799" t="s">
        <v>772</v>
      </c>
      <c r="C3799" t="s">
        <v>1019</v>
      </c>
      <c r="D3799" s="781">
        <v>1</v>
      </c>
      <c r="E3799">
        <v>741020</v>
      </c>
      <c r="F3799" t="s">
        <v>772</v>
      </c>
    </row>
    <row r="3800" spans="1:6" x14ac:dyDescent="0.25">
      <c r="A3800" t="s">
        <v>1203</v>
      </c>
      <c r="B3800" t="s">
        <v>772</v>
      </c>
      <c r="C3800" t="s">
        <v>1019</v>
      </c>
      <c r="D3800" s="781">
        <v>2</v>
      </c>
      <c r="E3800">
        <v>741020</v>
      </c>
      <c r="F3800" t="s">
        <v>772</v>
      </c>
    </row>
    <row r="3801" spans="1:6" x14ac:dyDescent="0.25">
      <c r="A3801" t="s">
        <v>1203</v>
      </c>
      <c r="B3801" t="s">
        <v>772</v>
      </c>
      <c r="C3801" t="s">
        <v>1019</v>
      </c>
      <c r="D3801" s="781">
        <v>2</v>
      </c>
      <c r="E3801">
        <v>741020</v>
      </c>
      <c r="F3801" t="s">
        <v>772</v>
      </c>
    </row>
    <row r="3802" spans="1:6" x14ac:dyDescent="0.25">
      <c r="A3802" t="s">
        <v>1203</v>
      </c>
      <c r="B3802" t="s">
        <v>772</v>
      </c>
      <c r="C3802" t="s">
        <v>1019</v>
      </c>
      <c r="D3802" s="781">
        <v>1</v>
      </c>
      <c r="E3802">
        <v>741020</v>
      </c>
      <c r="F3802" t="s">
        <v>772</v>
      </c>
    </row>
    <row r="3803" spans="1:6" x14ac:dyDescent="0.25">
      <c r="A3803" t="s">
        <v>1203</v>
      </c>
      <c r="B3803" t="s">
        <v>772</v>
      </c>
      <c r="C3803" t="s">
        <v>1019</v>
      </c>
      <c r="D3803" s="781">
        <v>1</v>
      </c>
      <c r="E3803">
        <v>741020</v>
      </c>
      <c r="F3803" t="s">
        <v>772</v>
      </c>
    </row>
    <row r="3804" spans="1:6" x14ac:dyDescent="0.25">
      <c r="A3804" t="s">
        <v>1203</v>
      </c>
      <c r="B3804" t="s">
        <v>772</v>
      </c>
      <c r="C3804" t="s">
        <v>1019</v>
      </c>
      <c r="D3804" s="781">
        <v>1</v>
      </c>
      <c r="E3804">
        <v>741020</v>
      </c>
      <c r="F3804" t="s">
        <v>772</v>
      </c>
    </row>
    <row r="3805" spans="1:6" x14ac:dyDescent="0.25">
      <c r="A3805" t="s">
        <v>1203</v>
      </c>
      <c r="B3805" t="s">
        <v>772</v>
      </c>
      <c r="C3805" t="s">
        <v>1019</v>
      </c>
      <c r="D3805" s="781">
        <v>1</v>
      </c>
      <c r="E3805">
        <v>741020</v>
      </c>
      <c r="F3805" t="s">
        <v>772</v>
      </c>
    </row>
    <row r="3806" spans="1:6" x14ac:dyDescent="0.25">
      <c r="A3806" t="s">
        <v>1203</v>
      </c>
      <c r="B3806" t="s">
        <v>772</v>
      </c>
      <c r="C3806" t="s">
        <v>1019</v>
      </c>
      <c r="D3806" s="781">
        <v>2</v>
      </c>
      <c r="E3806">
        <v>741020</v>
      </c>
      <c r="F3806" t="s">
        <v>772</v>
      </c>
    </row>
    <row r="3807" spans="1:6" x14ac:dyDescent="0.25">
      <c r="A3807" t="s">
        <v>1203</v>
      </c>
      <c r="B3807" t="s">
        <v>772</v>
      </c>
      <c r="C3807" t="s">
        <v>1019</v>
      </c>
      <c r="D3807" s="781">
        <v>1</v>
      </c>
      <c r="E3807">
        <v>741020</v>
      </c>
      <c r="F3807" t="s">
        <v>772</v>
      </c>
    </row>
    <row r="3808" spans="1:6" x14ac:dyDescent="0.25">
      <c r="A3808" t="s">
        <v>1203</v>
      </c>
      <c r="B3808" t="s">
        <v>772</v>
      </c>
      <c r="C3808" t="s">
        <v>1019</v>
      </c>
      <c r="D3808" s="781">
        <v>2</v>
      </c>
      <c r="E3808">
        <v>741020</v>
      </c>
      <c r="F3808" t="s">
        <v>772</v>
      </c>
    </row>
    <row r="3809" spans="1:6" x14ac:dyDescent="0.25">
      <c r="A3809" t="s">
        <v>1203</v>
      </c>
      <c r="B3809" t="s">
        <v>772</v>
      </c>
      <c r="C3809" t="s">
        <v>1019</v>
      </c>
      <c r="D3809" s="781">
        <v>1</v>
      </c>
      <c r="E3809">
        <v>741020</v>
      </c>
      <c r="F3809" t="s">
        <v>772</v>
      </c>
    </row>
    <row r="3810" spans="1:6" x14ac:dyDescent="0.25">
      <c r="A3810" t="s">
        <v>1203</v>
      </c>
      <c r="B3810" t="s">
        <v>772</v>
      </c>
      <c r="C3810" t="s">
        <v>1019</v>
      </c>
      <c r="D3810" s="781">
        <v>1</v>
      </c>
      <c r="E3810">
        <v>741020</v>
      </c>
      <c r="F3810" t="s">
        <v>772</v>
      </c>
    </row>
    <row r="3811" spans="1:6" x14ac:dyDescent="0.25">
      <c r="A3811" t="s">
        <v>1203</v>
      </c>
      <c r="B3811" t="s">
        <v>772</v>
      </c>
      <c r="C3811" t="s">
        <v>1019</v>
      </c>
      <c r="D3811" s="781">
        <v>1</v>
      </c>
      <c r="E3811">
        <v>741020</v>
      </c>
      <c r="F3811" t="s">
        <v>772</v>
      </c>
    </row>
    <row r="3812" spans="1:6" x14ac:dyDescent="0.25">
      <c r="A3812" t="s">
        <v>1203</v>
      </c>
      <c r="B3812" t="s">
        <v>772</v>
      </c>
      <c r="C3812" t="s">
        <v>1019</v>
      </c>
      <c r="D3812" s="781">
        <v>-1</v>
      </c>
      <c r="E3812">
        <v>741020</v>
      </c>
      <c r="F3812" t="s">
        <v>772</v>
      </c>
    </row>
    <row r="3813" spans="1:6" x14ac:dyDescent="0.25">
      <c r="A3813" t="s">
        <v>1203</v>
      </c>
      <c r="B3813" t="s">
        <v>772</v>
      </c>
      <c r="C3813" t="s">
        <v>1019</v>
      </c>
      <c r="D3813" s="781">
        <v>2</v>
      </c>
      <c r="E3813">
        <v>741020</v>
      </c>
      <c r="F3813" t="s">
        <v>772</v>
      </c>
    </row>
    <row r="3814" spans="1:6" x14ac:dyDescent="0.25">
      <c r="A3814" t="s">
        <v>1203</v>
      </c>
      <c r="B3814" t="s">
        <v>772</v>
      </c>
      <c r="C3814" t="s">
        <v>1019</v>
      </c>
      <c r="D3814" s="781">
        <v>1</v>
      </c>
      <c r="E3814">
        <v>741020</v>
      </c>
      <c r="F3814" t="s">
        <v>772</v>
      </c>
    </row>
    <row r="3815" spans="1:6" x14ac:dyDescent="0.25">
      <c r="A3815" t="s">
        <v>1203</v>
      </c>
      <c r="B3815" t="s">
        <v>772</v>
      </c>
      <c r="C3815" t="s">
        <v>1019</v>
      </c>
      <c r="D3815" s="781">
        <v>1</v>
      </c>
      <c r="E3815">
        <v>741020</v>
      </c>
      <c r="F3815" t="s">
        <v>772</v>
      </c>
    </row>
    <row r="3816" spans="1:6" x14ac:dyDescent="0.25">
      <c r="A3816" t="s">
        <v>1198</v>
      </c>
      <c r="B3816" t="s">
        <v>772</v>
      </c>
      <c r="C3816" t="s">
        <v>1019</v>
      </c>
      <c r="D3816" s="781">
        <v>1</v>
      </c>
      <c r="E3816">
        <v>741020</v>
      </c>
      <c r="F3816" t="s">
        <v>772</v>
      </c>
    </row>
    <row r="3817" spans="1:6" x14ac:dyDescent="0.25">
      <c r="A3817" t="s">
        <v>1198</v>
      </c>
      <c r="B3817" t="s">
        <v>772</v>
      </c>
      <c r="C3817" t="s">
        <v>1019</v>
      </c>
      <c r="D3817" s="781">
        <v>1</v>
      </c>
      <c r="E3817">
        <v>741020</v>
      </c>
      <c r="F3817" t="s">
        <v>772</v>
      </c>
    </row>
    <row r="3818" spans="1:6" x14ac:dyDescent="0.25">
      <c r="A3818" t="s">
        <v>1198</v>
      </c>
      <c r="B3818" t="s">
        <v>772</v>
      </c>
      <c r="C3818" t="s">
        <v>1019</v>
      </c>
      <c r="D3818" s="781">
        <v>1</v>
      </c>
      <c r="E3818">
        <v>741020</v>
      </c>
      <c r="F3818" t="s">
        <v>772</v>
      </c>
    </row>
    <row r="3819" spans="1:6" x14ac:dyDescent="0.25">
      <c r="A3819" t="s">
        <v>2542</v>
      </c>
      <c r="B3819" t="s">
        <v>772</v>
      </c>
      <c r="C3819" t="s">
        <v>1019</v>
      </c>
      <c r="D3819" s="781">
        <v>1</v>
      </c>
      <c r="E3819">
        <v>741020</v>
      </c>
      <c r="F3819" t="s">
        <v>772</v>
      </c>
    </row>
    <row r="3820" spans="1:6" x14ac:dyDescent="0.25">
      <c r="A3820" t="s">
        <v>2542</v>
      </c>
      <c r="B3820" t="s">
        <v>772</v>
      </c>
      <c r="C3820" t="s">
        <v>1019</v>
      </c>
      <c r="D3820" s="781">
        <v>1</v>
      </c>
      <c r="E3820">
        <v>741020</v>
      </c>
      <c r="F3820" t="s">
        <v>772</v>
      </c>
    </row>
    <row r="3821" spans="1:6" x14ac:dyDescent="0.25">
      <c r="A3821" t="s">
        <v>2542</v>
      </c>
      <c r="B3821" t="s">
        <v>772</v>
      </c>
      <c r="C3821" t="s">
        <v>1019</v>
      </c>
      <c r="D3821" s="781">
        <v>1</v>
      </c>
      <c r="E3821">
        <v>741020</v>
      </c>
      <c r="F3821" t="s">
        <v>772</v>
      </c>
    </row>
    <row r="3822" spans="1:6" x14ac:dyDescent="0.25">
      <c r="A3822" t="s">
        <v>2542</v>
      </c>
      <c r="B3822" t="s">
        <v>772</v>
      </c>
      <c r="C3822" t="s">
        <v>1019</v>
      </c>
      <c r="D3822" s="781">
        <v>1</v>
      </c>
      <c r="E3822">
        <v>741020</v>
      </c>
      <c r="F3822" t="s">
        <v>772</v>
      </c>
    </row>
    <row r="3823" spans="1:6" x14ac:dyDescent="0.25">
      <c r="A3823" t="s">
        <v>2542</v>
      </c>
      <c r="B3823" t="s">
        <v>772</v>
      </c>
      <c r="C3823" t="s">
        <v>1019</v>
      </c>
      <c r="D3823" s="781">
        <v>1</v>
      </c>
      <c r="E3823">
        <v>741020</v>
      </c>
      <c r="F3823" t="s">
        <v>772</v>
      </c>
    </row>
    <row r="3824" spans="1:6" x14ac:dyDescent="0.25">
      <c r="A3824" t="s">
        <v>2542</v>
      </c>
      <c r="B3824" t="s">
        <v>772</v>
      </c>
      <c r="C3824" t="s">
        <v>1019</v>
      </c>
      <c r="D3824" s="781">
        <v>1</v>
      </c>
      <c r="E3824">
        <v>741020</v>
      </c>
      <c r="F3824" t="s">
        <v>772</v>
      </c>
    </row>
    <row r="3825" spans="1:6" x14ac:dyDescent="0.25">
      <c r="A3825" t="s">
        <v>2542</v>
      </c>
      <c r="B3825" t="s">
        <v>772</v>
      </c>
      <c r="C3825" t="s">
        <v>1019</v>
      </c>
      <c r="D3825" s="781">
        <v>1</v>
      </c>
      <c r="E3825">
        <v>741020</v>
      </c>
      <c r="F3825" t="s">
        <v>772</v>
      </c>
    </row>
    <row r="3826" spans="1:6" x14ac:dyDescent="0.25">
      <c r="A3826" t="s">
        <v>2542</v>
      </c>
      <c r="B3826" t="s">
        <v>772</v>
      </c>
      <c r="C3826" t="s">
        <v>1019</v>
      </c>
      <c r="D3826" s="781">
        <v>1</v>
      </c>
      <c r="E3826">
        <v>741020</v>
      </c>
      <c r="F3826" t="s">
        <v>772</v>
      </c>
    </row>
    <row r="3827" spans="1:6" x14ac:dyDescent="0.25">
      <c r="A3827" t="s">
        <v>2542</v>
      </c>
      <c r="B3827" t="s">
        <v>772</v>
      </c>
      <c r="C3827" t="s">
        <v>1019</v>
      </c>
      <c r="D3827" s="781">
        <v>2</v>
      </c>
      <c r="E3827">
        <v>741020</v>
      </c>
      <c r="F3827" t="s">
        <v>772</v>
      </c>
    </row>
    <row r="3828" spans="1:6" x14ac:dyDescent="0.25">
      <c r="A3828" t="s">
        <v>2542</v>
      </c>
      <c r="B3828" t="s">
        <v>772</v>
      </c>
      <c r="C3828" t="s">
        <v>1019</v>
      </c>
      <c r="D3828" s="781">
        <v>1</v>
      </c>
      <c r="E3828">
        <v>741020</v>
      </c>
      <c r="F3828" t="s">
        <v>772</v>
      </c>
    </row>
    <row r="3829" spans="1:6" x14ac:dyDescent="0.25">
      <c r="A3829" t="s">
        <v>2542</v>
      </c>
      <c r="B3829" t="s">
        <v>772</v>
      </c>
      <c r="C3829" t="s">
        <v>1019</v>
      </c>
      <c r="D3829" s="781">
        <v>1</v>
      </c>
      <c r="E3829">
        <v>741020</v>
      </c>
      <c r="F3829" t="s">
        <v>772</v>
      </c>
    </row>
    <row r="3830" spans="1:6" x14ac:dyDescent="0.25">
      <c r="A3830" t="s">
        <v>2542</v>
      </c>
      <c r="B3830" t="s">
        <v>772</v>
      </c>
      <c r="C3830" t="s">
        <v>1019</v>
      </c>
      <c r="D3830" s="781">
        <v>1</v>
      </c>
      <c r="E3830">
        <v>741020</v>
      </c>
      <c r="F3830" t="s">
        <v>772</v>
      </c>
    </row>
    <row r="3831" spans="1:6" x14ac:dyDescent="0.25">
      <c r="A3831" t="s">
        <v>2542</v>
      </c>
      <c r="B3831" t="s">
        <v>772</v>
      </c>
      <c r="C3831" t="s">
        <v>1019</v>
      </c>
      <c r="D3831" s="781">
        <v>1</v>
      </c>
      <c r="E3831">
        <v>741020</v>
      </c>
      <c r="F3831" t="s">
        <v>772</v>
      </c>
    </row>
    <row r="3832" spans="1:6" x14ac:dyDescent="0.25">
      <c r="A3832" t="s">
        <v>2542</v>
      </c>
      <c r="B3832" t="s">
        <v>772</v>
      </c>
      <c r="C3832" t="s">
        <v>1019</v>
      </c>
      <c r="D3832" s="781">
        <v>1</v>
      </c>
      <c r="E3832">
        <v>741020</v>
      </c>
      <c r="F3832" t="s">
        <v>772</v>
      </c>
    </row>
    <row r="3833" spans="1:6" x14ac:dyDescent="0.25">
      <c r="A3833" t="s">
        <v>2542</v>
      </c>
      <c r="B3833" t="s">
        <v>772</v>
      </c>
      <c r="C3833" t="s">
        <v>1019</v>
      </c>
      <c r="D3833" s="781">
        <v>1</v>
      </c>
      <c r="E3833">
        <v>741020</v>
      </c>
      <c r="F3833" t="s">
        <v>772</v>
      </c>
    </row>
    <row r="3834" spans="1:6" x14ac:dyDescent="0.25">
      <c r="A3834" t="s">
        <v>2542</v>
      </c>
      <c r="B3834" t="s">
        <v>772</v>
      </c>
      <c r="C3834" t="s">
        <v>1019</v>
      </c>
      <c r="D3834" s="781">
        <v>1</v>
      </c>
      <c r="E3834">
        <v>741020</v>
      </c>
      <c r="F3834" t="s">
        <v>772</v>
      </c>
    </row>
    <row r="3835" spans="1:6" x14ac:dyDescent="0.25">
      <c r="A3835" t="s">
        <v>2542</v>
      </c>
      <c r="B3835" t="s">
        <v>772</v>
      </c>
      <c r="C3835" t="s">
        <v>1019</v>
      </c>
      <c r="D3835" s="781">
        <v>1</v>
      </c>
      <c r="E3835">
        <v>741020</v>
      </c>
      <c r="F3835" t="s">
        <v>772</v>
      </c>
    </row>
    <row r="3836" spans="1:6" x14ac:dyDescent="0.25">
      <c r="A3836" t="s">
        <v>2542</v>
      </c>
      <c r="B3836" t="s">
        <v>772</v>
      </c>
      <c r="C3836" t="s">
        <v>1019</v>
      </c>
      <c r="D3836" s="781">
        <v>1</v>
      </c>
      <c r="E3836">
        <v>741020</v>
      </c>
      <c r="F3836" t="s">
        <v>772</v>
      </c>
    </row>
    <row r="3837" spans="1:6" x14ac:dyDescent="0.25">
      <c r="A3837" t="s">
        <v>2542</v>
      </c>
      <c r="B3837" t="s">
        <v>772</v>
      </c>
      <c r="C3837" t="s">
        <v>1019</v>
      </c>
      <c r="D3837" s="781">
        <v>2</v>
      </c>
      <c r="E3837">
        <v>741020</v>
      </c>
      <c r="F3837" t="s">
        <v>772</v>
      </c>
    </row>
    <row r="3838" spans="1:6" x14ac:dyDescent="0.25">
      <c r="A3838" t="s">
        <v>2542</v>
      </c>
      <c r="B3838" t="s">
        <v>772</v>
      </c>
      <c r="C3838" t="s">
        <v>1019</v>
      </c>
      <c r="D3838" s="781">
        <v>2</v>
      </c>
      <c r="E3838">
        <v>741020</v>
      </c>
      <c r="F3838" t="s">
        <v>772</v>
      </c>
    </row>
    <row r="3839" spans="1:6" x14ac:dyDescent="0.25">
      <c r="A3839" t="s">
        <v>2542</v>
      </c>
      <c r="B3839" t="s">
        <v>772</v>
      </c>
      <c r="C3839" t="s">
        <v>1019</v>
      </c>
      <c r="D3839" s="781">
        <v>1</v>
      </c>
      <c r="E3839">
        <v>741020</v>
      </c>
      <c r="F3839" t="s">
        <v>772</v>
      </c>
    </row>
    <row r="3840" spans="1:6" x14ac:dyDescent="0.25">
      <c r="A3840" t="s">
        <v>2542</v>
      </c>
      <c r="B3840" t="s">
        <v>772</v>
      </c>
      <c r="C3840" t="s">
        <v>1019</v>
      </c>
      <c r="D3840" s="781">
        <v>1</v>
      </c>
      <c r="E3840">
        <v>741020</v>
      </c>
      <c r="F3840" t="s">
        <v>772</v>
      </c>
    </row>
    <row r="3841" spans="1:6" x14ac:dyDescent="0.25">
      <c r="A3841" t="s">
        <v>2542</v>
      </c>
      <c r="B3841" t="s">
        <v>772</v>
      </c>
      <c r="C3841" t="s">
        <v>1019</v>
      </c>
      <c r="D3841" s="781">
        <v>2</v>
      </c>
      <c r="E3841">
        <v>741020</v>
      </c>
      <c r="F3841" t="s">
        <v>772</v>
      </c>
    </row>
    <row r="3842" spans="1:6" x14ac:dyDescent="0.25">
      <c r="A3842" t="s">
        <v>2542</v>
      </c>
      <c r="B3842" t="s">
        <v>772</v>
      </c>
      <c r="C3842" t="s">
        <v>1019</v>
      </c>
      <c r="D3842" s="781">
        <v>1</v>
      </c>
      <c r="E3842">
        <v>741020</v>
      </c>
      <c r="F3842" t="s">
        <v>772</v>
      </c>
    </row>
    <row r="3843" spans="1:6" x14ac:dyDescent="0.25">
      <c r="A3843" t="s">
        <v>2542</v>
      </c>
      <c r="B3843" t="s">
        <v>772</v>
      </c>
      <c r="C3843" t="s">
        <v>1019</v>
      </c>
      <c r="D3843" s="781">
        <v>2</v>
      </c>
      <c r="E3843">
        <v>741020</v>
      </c>
      <c r="F3843" t="s">
        <v>772</v>
      </c>
    </row>
    <row r="3844" spans="1:6" x14ac:dyDescent="0.25">
      <c r="A3844" t="s">
        <v>2542</v>
      </c>
      <c r="B3844" t="s">
        <v>772</v>
      </c>
      <c r="C3844" t="s">
        <v>1019</v>
      </c>
      <c r="D3844" s="781">
        <v>1</v>
      </c>
      <c r="E3844">
        <v>741020</v>
      </c>
      <c r="F3844" t="s">
        <v>772</v>
      </c>
    </row>
    <row r="3845" spans="1:6" x14ac:dyDescent="0.25">
      <c r="A3845" t="s">
        <v>2544</v>
      </c>
      <c r="B3845" t="s">
        <v>772</v>
      </c>
      <c r="C3845" t="s">
        <v>1019</v>
      </c>
      <c r="D3845" s="781">
        <v>1</v>
      </c>
      <c r="E3845">
        <v>741020</v>
      </c>
      <c r="F3845" t="s">
        <v>772</v>
      </c>
    </row>
    <row r="3846" spans="1:6" x14ac:dyDescent="0.25">
      <c r="A3846" t="s">
        <v>2544</v>
      </c>
      <c r="B3846" t="s">
        <v>772</v>
      </c>
      <c r="C3846" t="s">
        <v>1019</v>
      </c>
      <c r="D3846" s="781">
        <v>2</v>
      </c>
      <c r="E3846">
        <v>741020</v>
      </c>
      <c r="F3846" t="s">
        <v>772</v>
      </c>
    </row>
    <row r="3847" spans="1:6" x14ac:dyDescent="0.25">
      <c r="A3847" t="s">
        <v>2544</v>
      </c>
      <c r="B3847" t="s">
        <v>772</v>
      </c>
      <c r="C3847" t="s">
        <v>1019</v>
      </c>
      <c r="D3847" s="781">
        <v>1</v>
      </c>
      <c r="E3847">
        <v>741020</v>
      </c>
      <c r="F3847" t="s">
        <v>772</v>
      </c>
    </row>
    <row r="3848" spans="1:6" x14ac:dyDescent="0.25">
      <c r="A3848" t="s">
        <v>2601</v>
      </c>
      <c r="B3848" t="s">
        <v>772</v>
      </c>
      <c r="C3848" t="s">
        <v>1019</v>
      </c>
      <c r="D3848" s="781">
        <v>2</v>
      </c>
      <c r="E3848">
        <v>741020</v>
      </c>
      <c r="F3848" t="s">
        <v>772</v>
      </c>
    </row>
    <row r="3849" spans="1:6" x14ac:dyDescent="0.25">
      <c r="A3849" t="s">
        <v>2601</v>
      </c>
      <c r="B3849" t="s">
        <v>772</v>
      </c>
      <c r="C3849" t="s">
        <v>1019</v>
      </c>
      <c r="D3849" s="781">
        <v>2</v>
      </c>
      <c r="E3849">
        <v>741020</v>
      </c>
      <c r="F3849" t="s">
        <v>772</v>
      </c>
    </row>
    <row r="3850" spans="1:6" x14ac:dyDescent="0.25">
      <c r="A3850" t="s">
        <v>2601</v>
      </c>
      <c r="B3850" t="s">
        <v>772</v>
      </c>
      <c r="C3850" t="s">
        <v>1019</v>
      </c>
      <c r="D3850" s="781">
        <v>1</v>
      </c>
      <c r="E3850">
        <v>741020</v>
      </c>
      <c r="F3850" t="s">
        <v>772</v>
      </c>
    </row>
    <row r="3851" spans="1:6" x14ac:dyDescent="0.25">
      <c r="A3851" t="s">
        <v>2601</v>
      </c>
      <c r="B3851" t="s">
        <v>772</v>
      </c>
      <c r="C3851" t="s">
        <v>1019</v>
      </c>
      <c r="D3851" s="781">
        <v>2</v>
      </c>
      <c r="E3851">
        <v>741020</v>
      </c>
      <c r="F3851" t="s">
        <v>772</v>
      </c>
    </row>
    <row r="3852" spans="1:6" x14ac:dyDescent="0.25">
      <c r="A3852" t="s">
        <v>2601</v>
      </c>
      <c r="B3852" t="s">
        <v>772</v>
      </c>
      <c r="C3852" t="s">
        <v>1019</v>
      </c>
      <c r="D3852" s="781">
        <v>1</v>
      </c>
      <c r="E3852">
        <v>741020</v>
      </c>
      <c r="F3852" t="s">
        <v>772</v>
      </c>
    </row>
    <row r="3853" spans="1:6" x14ac:dyDescent="0.25">
      <c r="A3853" t="s">
        <v>2601</v>
      </c>
      <c r="B3853" t="s">
        <v>772</v>
      </c>
      <c r="C3853" t="s">
        <v>1019</v>
      </c>
      <c r="D3853" s="781">
        <v>1</v>
      </c>
      <c r="E3853">
        <v>741020</v>
      </c>
      <c r="F3853" t="s">
        <v>772</v>
      </c>
    </row>
    <row r="3854" spans="1:6" x14ac:dyDescent="0.25">
      <c r="A3854" t="s">
        <v>2601</v>
      </c>
      <c r="B3854" t="s">
        <v>772</v>
      </c>
      <c r="C3854" t="s">
        <v>1019</v>
      </c>
      <c r="D3854" s="781">
        <v>2</v>
      </c>
      <c r="E3854">
        <v>741020</v>
      </c>
      <c r="F3854" t="s">
        <v>772</v>
      </c>
    </row>
    <row r="3855" spans="1:6" x14ac:dyDescent="0.25">
      <c r="A3855" t="s">
        <v>2601</v>
      </c>
      <c r="B3855" t="s">
        <v>772</v>
      </c>
      <c r="C3855" t="s">
        <v>1019</v>
      </c>
      <c r="D3855" s="781">
        <v>2</v>
      </c>
      <c r="E3855">
        <v>741020</v>
      </c>
      <c r="F3855" t="s">
        <v>772</v>
      </c>
    </row>
    <row r="3856" spans="1:6" x14ac:dyDescent="0.25">
      <c r="A3856" t="s">
        <v>2601</v>
      </c>
      <c r="B3856" t="s">
        <v>772</v>
      </c>
      <c r="C3856" t="s">
        <v>1019</v>
      </c>
      <c r="D3856" s="781">
        <v>1</v>
      </c>
      <c r="E3856">
        <v>741020</v>
      </c>
      <c r="F3856" t="s">
        <v>772</v>
      </c>
    </row>
    <row r="3857" spans="1:6" x14ac:dyDescent="0.25">
      <c r="A3857" t="s">
        <v>2601</v>
      </c>
      <c r="B3857" t="s">
        <v>772</v>
      </c>
      <c r="C3857" t="s">
        <v>1019</v>
      </c>
      <c r="D3857" s="781">
        <v>4</v>
      </c>
      <c r="E3857">
        <v>741020</v>
      </c>
      <c r="F3857" t="s">
        <v>772</v>
      </c>
    </row>
    <row r="3858" spans="1:6" x14ac:dyDescent="0.25">
      <c r="A3858" t="s">
        <v>2601</v>
      </c>
      <c r="B3858" t="s">
        <v>772</v>
      </c>
      <c r="C3858" t="s">
        <v>1019</v>
      </c>
      <c r="D3858" s="781">
        <v>1</v>
      </c>
      <c r="E3858">
        <v>741020</v>
      </c>
      <c r="F3858" t="s">
        <v>772</v>
      </c>
    </row>
    <row r="3859" spans="1:6" x14ac:dyDescent="0.25">
      <c r="A3859" t="s">
        <v>2601</v>
      </c>
      <c r="B3859" t="s">
        <v>772</v>
      </c>
      <c r="C3859" t="s">
        <v>1019</v>
      </c>
      <c r="D3859" s="781">
        <v>2</v>
      </c>
      <c r="E3859">
        <v>741020</v>
      </c>
      <c r="F3859" t="s">
        <v>772</v>
      </c>
    </row>
    <row r="3860" spans="1:6" x14ac:dyDescent="0.25">
      <c r="A3860" t="s">
        <v>2601</v>
      </c>
      <c r="B3860" t="s">
        <v>772</v>
      </c>
      <c r="C3860" t="s">
        <v>1019</v>
      </c>
      <c r="D3860" s="781">
        <v>2</v>
      </c>
      <c r="E3860">
        <v>741020</v>
      </c>
      <c r="F3860" t="s">
        <v>772</v>
      </c>
    </row>
    <row r="3861" spans="1:6" x14ac:dyDescent="0.25">
      <c r="A3861" t="s">
        <v>2601</v>
      </c>
      <c r="B3861" t="s">
        <v>772</v>
      </c>
      <c r="C3861" t="s">
        <v>1019</v>
      </c>
      <c r="D3861" s="781">
        <v>2</v>
      </c>
      <c r="E3861">
        <v>741020</v>
      </c>
      <c r="F3861" t="s">
        <v>772</v>
      </c>
    </row>
    <row r="3862" spans="1:6" x14ac:dyDescent="0.25">
      <c r="A3862" t="s">
        <v>2601</v>
      </c>
      <c r="B3862" t="s">
        <v>772</v>
      </c>
      <c r="C3862" t="s">
        <v>1019</v>
      </c>
      <c r="D3862" s="781">
        <v>2</v>
      </c>
      <c r="E3862">
        <v>741020</v>
      </c>
      <c r="F3862" t="s">
        <v>772</v>
      </c>
    </row>
    <row r="3863" spans="1:6" x14ac:dyDescent="0.25">
      <c r="A3863" t="s">
        <v>2601</v>
      </c>
      <c r="B3863" t="s">
        <v>772</v>
      </c>
      <c r="C3863" t="s">
        <v>1019</v>
      </c>
      <c r="D3863" s="781">
        <v>2</v>
      </c>
      <c r="E3863">
        <v>741020</v>
      </c>
      <c r="F3863" t="s">
        <v>772</v>
      </c>
    </row>
    <row r="3864" spans="1:6" x14ac:dyDescent="0.25">
      <c r="A3864" t="s">
        <v>2601</v>
      </c>
      <c r="B3864" t="s">
        <v>772</v>
      </c>
      <c r="C3864" t="s">
        <v>1019</v>
      </c>
      <c r="D3864" s="781">
        <v>1</v>
      </c>
      <c r="E3864">
        <v>741020</v>
      </c>
      <c r="F3864" t="s">
        <v>772</v>
      </c>
    </row>
    <row r="3865" spans="1:6" x14ac:dyDescent="0.25">
      <c r="A3865" t="s">
        <v>2601</v>
      </c>
      <c r="B3865" t="s">
        <v>772</v>
      </c>
      <c r="C3865" t="s">
        <v>1019</v>
      </c>
      <c r="D3865" s="781">
        <v>2</v>
      </c>
      <c r="E3865">
        <v>741020</v>
      </c>
      <c r="F3865" t="s">
        <v>772</v>
      </c>
    </row>
    <row r="3866" spans="1:6" x14ac:dyDescent="0.25">
      <c r="A3866" t="s">
        <v>2601</v>
      </c>
      <c r="B3866" t="s">
        <v>772</v>
      </c>
      <c r="C3866" t="s">
        <v>1019</v>
      </c>
      <c r="D3866" s="781">
        <v>2</v>
      </c>
      <c r="E3866">
        <v>741020</v>
      </c>
      <c r="F3866" t="s">
        <v>772</v>
      </c>
    </row>
    <row r="3867" spans="1:6" x14ac:dyDescent="0.25">
      <c r="A3867" t="s">
        <v>2601</v>
      </c>
      <c r="B3867" t="s">
        <v>772</v>
      </c>
      <c r="C3867" t="s">
        <v>1019</v>
      </c>
      <c r="D3867" s="781">
        <v>2</v>
      </c>
      <c r="E3867">
        <v>741020</v>
      </c>
      <c r="F3867" t="s">
        <v>772</v>
      </c>
    </row>
    <row r="3868" spans="1:6" x14ac:dyDescent="0.25">
      <c r="A3868" t="s">
        <v>2601</v>
      </c>
      <c r="B3868" t="s">
        <v>772</v>
      </c>
      <c r="C3868" t="s">
        <v>1019</v>
      </c>
      <c r="D3868" s="781">
        <v>1</v>
      </c>
      <c r="E3868">
        <v>741020</v>
      </c>
      <c r="F3868" t="s">
        <v>772</v>
      </c>
    </row>
    <row r="3869" spans="1:6" x14ac:dyDescent="0.25">
      <c r="A3869" t="s">
        <v>2601</v>
      </c>
      <c r="B3869" t="s">
        <v>772</v>
      </c>
      <c r="C3869" t="s">
        <v>1019</v>
      </c>
      <c r="D3869" s="781">
        <v>1</v>
      </c>
      <c r="E3869">
        <v>741020</v>
      </c>
      <c r="F3869" t="s">
        <v>772</v>
      </c>
    </row>
    <row r="3870" spans="1:6" x14ac:dyDescent="0.25">
      <c r="A3870" t="s">
        <v>2601</v>
      </c>
      <c r="B3870" t="s">
        <v>772</v>
      </c>
      <c r="C3870" t="s">
        <v>1019</v>
      </c>
      <c r="D3870" s="781">
        <v>1</v>
      </c>
      <c r="E3870">
        <v>741020</v>
      </c>
      <c r="F3870" t="s">
        <v>772</v>
      </c>
    </row>
    <row r="3871" spans="1:6" x14ac:dyDescent="0.25">
      <c r="A3871" t="s">
        <v>2601</v>
      </c>
      <c r="B3871" t="s">
        <v>772</v>
      </c>
      <c r="C3871" t="s">
        <v>1019</v>
      </c>
      <c r="D3871" s="781">
        <v>1</v>
      </c>
      <c r="E3871">
        <v>741020</v>
      </c>
      <c r="F3871" t="s">
        <v>772</v>
      </c>
    </row>
    <row r="3872" spans="1:6" x14ac:dyDescent="0.25">
      <c r="A3872" t="s">
        <v>2601</v>
      </c>
      <c r="B3872" t="s">
        <v>772</v>
      </c>
      <c r="C3872" t="s">
        <v>1019</v>
      </c>
      <c r="D3872" s="781">
        <v>3</v>
      </c>
      <c r="E3872">
        <v>741020</v>
      </c>
      <c r="F3872" t="s">
        <v>772</v>
      </c>
    </row>
    <row r="3873" spans="1:6" x14ac:dyDescent="0.25">
      <c r="A3873" t="s">
        <v>2601</v>
      </c>
      <c r="B3873" t="s">
        <v>772</v>
      </c>
      <c r="C3873" t="s">
        <v>1019</v>
      </c>
      <c r="D3873" s="781">
        <v>1</v>
      </c>
      <c r="E3873">
        <v>741020</v>
      </c>
      <c r="F3873" t="s">
        <v>772</v>
      </c>
    </row>
    <row r="3874" spans="1:6" x14ac:dyDescent="0.25">
      <c r="A3874" t="s">
        <v>2601</v>
      </c>
      <c r="B3874" s="750" t="s">
        <v>772</v>
      </c>
      <c r="C3874" s="750" t="s">
        <v>1019</v>
      </c>
      <c r="D3874" s="781">
        <v>2</v>
      </c>
      <c r="E3874">
        <v>741020</v>
      </c>
      <c r="F3874" t="s">
        <v>772</v>
      </c>
    </row>
    <row r="3875" spans="1:6" x14ac:dyDescent="0.25">
      <c r="A3875" t="s">
        <v>2601</v>
      </c>
      <c r="B3875" s="750" t="s">
        <v>772</v>
      </c>
      <c r="C3875" s="750" t="s">
        <v>1019</v>
      </c>
      <c r="D3875" s="781">
        <v>1</v>
      </c>
      <c r="E3875">
        <v>741020</v>
      </c>
      <c r="F3875" t="s">
        <v>772</v>
      </c>
    </row>
    <row r="3876" spans="1:6" x14ac:dyDescent="0.25">
      <c r="A3876" t="s">
        <v>2601</v>
      </c>
      <c r="B3876" s="750" t="s">
        <v>772</v>
      </c>
      <c r="C3876" s="750" t="s">
        <v>1019</v>
      </c>
      <c r="D3876" s="781">
        <v>1</v>
      </c>
      <c r="E3876">
        <v>741020</v>
      </c>
      <c r="F3876" t="s">
        <v>772</v>
      </c>
    </row>
    <row r="3877" spans="1:6" x14ac:dyDescent="0.25">
      <c r="A3877" t="s">
        <v>2601</v>
      </c>
      <c r="B3877" t="s">
        <v>772</v>
      </c>
      <c r="C3877" t="s">
        <v>1019</v>
      </c>
      <c r="D3877" s="781">
        <v>3</v>
      </c>
      <c r="E3877">
        <v>741020</v>
      </c>
      <c r="F3877" t="s">
        <v>772</v>
      </c>
    </row>
    <row r="3878" spans="1:6" x14ac:dyDescent="0.25">
      <c r="A3878" t="s">
        <v>2601</v>
      </c>
      <c r="B3878" t="s">
        <v>772</v>
      </c>
      <c r="C3878" t="s">
        <v>1019</v>
      </c>
      <c r="D3878" s="781">
        <v>3</v>
      </c>
      <c r="E3878">
        <v>741020</v>
      </c>
      <c r="F3878" t="s">
        <v>772</v>
      </c>
    </row>
    <row r="3879" spans="1:6" x14ac:dyDescent="0.25">
      <c r="A3879" t="s">
        <v>2601</v>
      </c>
      <c r="B3879" t="s">
        <v>772</v>
      </c>
      <c r="C3879" t="s">
        <v>1019</v>
      </c>
      <c r="D3879" s="781">
        <v>6</v>
      </c>
      <c r="E3879">
        <v>741020</v>
      </c>
      <c r="F3879" t="s">
        <v>772</v>
      </c>
    </row>
    <row r="3880" spans="1:6" x14ac:dyDescent="0.25">
      <c r="A3880" t="s">
        <v>2601</v>
      </c>
      <c r="B3880" s="750" t="s">
        <v>772</v>
      </c>
      <c r="C3880" s="750" t="s">
        <v>1019</v>
      </c>
      <c r="D3880" s="781">
        <v>6</v>
      </c>
      <c r="E3880">
        <v>741020</v>
      </c>
      <c r="F3880" t="s">
        <v>772</v>
      </c>
    </row>
    <row r="3881" spans="1:6" x14ac:dyDescent="0.25">
      <c r="A3881" t="s">
        <v>2601</v>
      </c>
      <c r="B3881" s="750" t="s">
        <v>772</v>
      </c>
      <c r="C3881" s="750" t="s">
        <v>1019</v>
      </c>
      <c r="D3881" s="781">
        <v>3</v>
      </c>
      <c r="E3881">
        <v>741020</v>
      </c>
      <c r="F3881" t="s">
        <v>772</v>
      </c>
    </row>
    <row r="3882" spans="1:6" x14ac:dyDescent="0.25">
      <c r="A3882" t="s">
        <v>2601</v>
      </c>
      <c r="B3882" s="750" t="s">
        <v>772</v>
      </c>
      <c r="C3882" s="750" t="s">
        <v>1019</v>
      </c>
      <c r="D3882" s="781">
        <v>2</v>
      </c>
      <c r="E3882">
        <v>741020</v>
      </c>
      <c r="F3882" t="s">
        <v>772</v>
      </c>
    </row>
    <row r="3883" spans="1:6" x14ac:dyDescent="0.25">
      <c r="A3883" t="s">
        <v>2601</v>
      </c>
      <c r="B3883" s="750" t="s">
        <v>772</v>
      </c>
      <c r="C3883" s="750" t="s">
        <v>1019</v>
      </c>
      <c r="D3883" s="781">
        <v>4</v>
      </c>
      <c r="E3883">
        <v>741020</v>
      </c>
      <c r="F3883" t="s">
        <v>772</v>
      </c>
    </row>
    <row r="3884" spans="1:6" x14ac:dyDescent="0.25">
      <c r="A3884" t="s">
        <v>2601</v>
      </c>
      <c r="B3884" s="750" t="s">
        <v>772</v>
      </c>
      <c r="C3884" s="750" t="s">
        <v>1019</v>
      </c>
      <c r="D3884" s="781">
        <v>1</v>
      </c>
      <c r="E3884">
        <v>741020</v>
      </c>
      <c r="F3884" t="s">
        <v>772</v>
      </c>
    </row>
    <row r="3885" spans="1:6" x14ac:dyDescent="0.25">
      <c r="A3885" t="s">
        <v>2601</v>
      </c>
      <c r="B3885" s="750" t="s">
        <v>772</v>
      </c>
      <c r="C3885" s="750" t="s">
        <v>1019</v>
      </c>
      <c r="D3885" s="781">
        <v>2</v>
      </c>
      <c r="E3885">
        <v>741020</v>
      </c>
      <c r="F3885" t="s">
        <v>772</v>
      </c>
    </row>
    <row r="3886" spans="1:6" x14ac:dyDescent="0.25">
      <c r="A3886" t="s">
        <v>2601</v>
      </c>
      <c r="B3886" s="750" t="s">
        <v>772</v>
      </c>
      <c r="C3886" s="750" t="s">
        <v>1019</v>
      </c>
      <c r="D3886" s="781">
        <v>1</v>
      </c>
      <c r="E3886">
        <v>741020</v>
      </c>
      <c r="F3886" t="s">
        <v>772</v>
      </c>
    </row>
    <row r="3887" spans="1:6" x14ac:dyDescent="0.25">
      <c r="A3887" t="s">
        <v>2601</v>
      </c>
      <c r="B3887" s="750" t="s">
        <v>772</v>
      </c>
      <c r="C3887" s="750" t="s">
        <v>1019</v>
      </c>
      <c r="D3887" s="781">
        <v>1</v>
      </c>
      <c r="E3887">
        <v>741020</v>
      </c>
      <c r="F3887" t="s">
        <v>772</v>
      </c>
    </row>
    <row r="3888" spans="1:6" x14ac:dyDescent="0.25">
      <c r="A3888" t="s">
        <v>2601</v>
      </c>
      <c r="B3888" s="750" t="s">
        <v>772</v>
      </c>
      <c r="C3888" s="750" t="s">
        <v>1019</v>
      </c>
      <c r="D3888" s="781">
        <v>1</v>
      </c>
      <c r="E3888">
        <v>741020</v>
      </c>
      <c r="F3888" t="s">
        <v>772</v>
      </c>
    </row>
    <row r="3889" spans="1:6" x14ac:dyDescent="0.25">
      <c r="A3889" t="s">
        <v>2601</v>
      </c>
      <c r="B3889" s="750" t="s">
        <v>772</v>
      </c>
      <c r="C3889" s="750" t="s">
        <v>1019</v>
      </c>
      <c r="D3889" s="781">
        <v>1</v>
      </c>
      <c r="E3889">
        <v>741020</v>
      </c>
      <c r="F3889" t="s">
        <v>772</v>
      </c>
    </row>
    <row r="3890" spans="1:6" x14ac:dyDescent="0.25">
      <c r="A3890" t="s">
        <v>2601</v>
      </c>
      <c r="B3890" s="750" t="s">
        <v>772</v>
      </c>
      <c r="C3890" s="750" t="s">
        <v>1019</v>
      </c>
      <c r="D3890" s="781">
        <v>1</v>
      </c>
      <c r="E3890">
        <v>741020</v>
      </c>
      <c r="F3890" t="s">
        <v>772</v>
      </c>
    </row>
    <row r="3891" spans="1:6" x14ac:dyDescent="0.25">
      <c r="A3891" t="s">
        <v>2601</v>
      </c>
      <c r="B3891" s="750" t="s">
        <v>772</v>
      </c>
      <c r="C3891" s="750" t="s">
        <v>1019</v>
      </c>
      <c r="D3891" s="781">
        <v>1</v>
      </c>
      <c r="E3891">
        <v>741020</v>
      </c>
      <c r="F3891" t="s">
        <v>772</v>
      </c>
    </row>
    <row r="3892" spans="1:6" x14ac:dyDescent="0.25">
      <c r="A3892" t="s">
        <v>2601</v>
      </c>
      <c r="B3892" s="750" t="s">
        <v>772</v>
      </c>
      <c r="C3892" s="750" t="s">
        <v>1019</v>
      </c>
      <c r="D3892" s="781">
        <v>1</v>
      </c>
      <c r="E3892">
        <v>741020</v>
      </c>
      <c r="F3892" t="s">
        <v>772</v>
      </c>
    </row>
    <row r="3893" spans="1:6" x14ac:dyDescent="0.25">
      <c r="A3893" t="s">
        <v>2601</v>
      </c>
      <c r="B3893" s="750" t="s">
        <v>772</v>
      </c>
      <c r="C3893" s="750" t="s">
        <v>1019</v>
      </c>
      <c r="D3893" s="781">
        <v>1</v>
      </c>
      <c r="E3893">
        <v>741020</v>
      </c>
      <c r="F3893" t="s">
        <v>772</v>
      </c>
    </row>
    <row r="3894" spans="1:6" x14ac:dyDescent="0.25">
      <c r="A3894" t="s">
        <v>2601</v>
      </c>
      <c r="B3894" t="s">
        <v>772</v>
      </c>
      <c r="C3894" t="s">
        <v>1019</v>
      </c>
      <c r="D3894" s="781">
        <v>1</v>
      </c>
      <c r="E3894">
        <v>741020</v>
      </c>
      <c r="F3894" t="s">
        <v>772</v>
      </c>
    </row>
    <row r="3895" spans="1:6" x14ac:dyDescent="0.25">
      <c r="A3895" t="s">
        <v>2601</v>
      </c>
      <c r="B3895" t="s">
        <v>772</v>
      </c>
      <c r="C3895" t="s">
        <v>1019</v>
      </c>
      <c r="D3895" s="781">
        <v>1</v>
      </c>
      <c r="E3895">
        <v>741020</v>
      </c>
      <c r="F3895" t="s">
        <v>772</v>
      </c>
    </row>
    <row r="3896" spans="1:6" x14ac:dyDescent="0.25">
      <c r="A3896" t="s">
        <v>2601</v>
      </c>
      <c r="B3896" t="s">
        <v>772</v>
      </c>
      <c r="C3896" t="s">
        <v>1019</v>
      </c>
      <c r="D3896" s="781">
        <v>6</v>
      </c>
      <c r="E3896">
        <v>741020</v>
      </c>
      <c r="F3896" t="s">
        <v>772</v>
      </c>
    </row>
    <row r="3897" spans="1:6" x14ac:dyDescent="0.25">
      <c r="A3897" t="s">
        <v>2601</v>
      </c>
      <c r="B3897" t="s">
        <v>772</v>
      </c>
      <c r="C3897" t="s">
        <v>1019</v>
      </c>
      <c r="D3897" s="781">
        <v>8</v>
      </c>
      <c r="E3897">
        <v>741020</v>
      </c>
      <c r="F3897" t="s">
        <v>772</v>
      </c>
    </row>
    <row r="3898" spans="1:6" x14ac:dyDescent="0.25">
      <c r="A3898" t="s">
        <v>2601</v>
      </c>
      <c r="B3898" t="s">
        <v>772</v>
      </c>
      <c r="C3898" t="s">
        <v>1019</v>
      </c>
      <c r="D3898" s="781">
        <v>2</v>
      </c>
      <c r="E3898">
        <v>741020</v>
      </c>
      <c r="F3898" t="s">
        <v>772</v>
      </c>
    </row>
    <row r="3899" spans="1:6" x14ac:dyDescent="0.25">
      <c r="A3899" t="s">
        <v>2601</v>
      </c>
      <c r="B3899" t="s">
        <v>772</v>
      </c>
      <c r="C3899" t="s">
        <v>1019</v>
      </c>
      <c r="D3899" s="781">
        <v>2</v>
      </c>
      <c r="E3899">
        <v>741020</v>
      </c>
      <c r="F3899" t="s">
        <v>772</v>
      </c>
    </row>
    <row r="3900" spans="1:6" x14ac:dyDescent="0.25">
      <c r="A3900" t="s">
        <v>2601</v>
      </c>
      <c r="B3900" t="s">
        <v>772</v>
      </c>
      <c r="C3900" t="s">
        <v>1019</v>
      </c>
      <c r="D3900" s="781">
        <v>2</v>
      </c>
      <c r="E3900">
        <v>741020</v>
      </c>
      <c r="F3900" t="s">
        <v>772</v>
      </c>
    </row>
    <row r="3901" spans="1:6" x14ac:dyDescent="0.25">
      <c r="A3901" t="s">
        <v>2601</v>
      </c>
      <c r="B3901" t="s">
        <v>772</v>
      </c>
      <c r="C3901" t="s">
        <v>1019</v>
      </c>
      <c r="D3901" s="781">
        <v>1</v>
      </c>
      <c r="E3901">
        <v>741020</v>
      </c>
      <c r="F3901" t="s">
        <v>772</v>
      </c>
    </row>
    <row r="3902" spans="1:6" x14ac:dyDescent="0.25">
      <c r="A3902" t="s">
        <v>2601</v>
      </c>
      <c r="B3902" t="s">
        <v>772</v>
      </c>
      <c r="C3902" t="s">
        <v>1019</v>
      </c>
      <c r="D3902" s="781">
        <v>1</v>
      </c>
      <c r="E3902">
        <v>741020</v>
      </c>
      <c r="F3902" t="s">
        <v>772</v>
      </c>
    </row>
    <row r="3903" spans="1:6" x14ac:dyDescent="0.25">
      <c r="A3903" t="s">
        <v>2601</v>
      </c>
      <c r="B3903" t="s">
        <v>772</v>
      </c>
      <c r="C3903" t="s">
        <v>1019</v>
      </c>
      <c r="D3903" s="781">
        <v>3</v>
      </c>
      <c r="E3903">
        <v>741020</v>
      </c>
      <c r="F3903" t="s">
        <v>772</v>
      </c>
    </row>
    <row r="3904" spans="1:6" x14ac:dyDescent="0.25">
      <c r="A3904" t="s">
        <v>2601</v>
      </c>
      <c r="B3904" t="s">
        <v>772</v>
      </c>
      <c r="C3904" t="s">
        <v>1019</v>
      </c>
      <c r="D3904" s="781">
        <v>2</v>
      </c>
      <c r="E3904">
        <v>741020</v>
      </c>
      <c r="F3904" t="s">
        <v>772</v>
      </c>
    </row>
    <row r="3905" spans="1:6" x14ac:dyDescent="0.25">
      <c r="A3905" t="s">
        <v>2601</v>
      </c>
      <c r="B3905" t="s">
        <v>772</v>
      </c>
      <c r="C3905" t="s">
        <v>1019</v>
      </c>
      <c r="D3905" s="781">
        <v>1</v>
      </c>
      <c r="E3905">
        <v>741020</v>
      </c>
      <c r="F3905" t="s">
        <v>772</v>
      </c>
    </row>
    <row r="3906" spans="1:6" x14ac:dyDescent="0.25">
      <c r="A3906" t="s">
        <v>2601</v>
      </c>
      <c r="B3906" t="s">
        <v>772</v>
      </c>
      <c r="C3906" t="s">
        <v>1019</v>
      </c>
      <c r="D3906" s="781">
        <v>1</v>
      </c>
      <c r="E3906">
        <v>741020</v>
      </c>
      <c r="F3906" t="s">
        <v>772</v>
      </c>
    </row>
    <row r="3907" spans="1:6" x14ac:dyDescent="0.25">
      <c r="A3907" t="s">
        <v>2601</v>
      </c>
      <c r="B3907" t="s">
        <v>772</v>
      </c>
      <c r="C3907" t="s">
        <v>1019</v>
      </c>
      <c r="D3907" s="781">
        <v>1</v>
      </c>
      <c r="E3907">
        <v>741020</v>
      </c>
      <c r="F3907" t="s">
        <v>772</v>
      </c>
    </row>
    <row r="3908" spans="1:6" x14ac:dyDescent="0.25">
      <c r="A3908" t="s">
        <v>2601</v>
      </c>
      <c r="B3908" t="s">
        <v>772</v>
      </c>
      <c r="C3908" t="s">
        <v>1019</v>
      </c>
      <c r="D3908" s="781">
        <v>1</v>
      </c>
      <c r="E3908">
        <v>741020</v>
      </c>
      <c r="F3908" t="s">
        <v>772</v>
      </c>
    </row>
    <row r="3909" spans="1:6" x14ac:dyDescent="0.25">
      <c r="A3909" t="s">
        <v>2601</v>
      </c>
      <c r="B3909" t="s">
        <v>772</v>
      </c>
      <c r="C3909" t="s">
        <v>1019</v>
      </c>
      <c r="D3909" s="781">
        <v>2</v>
      </c>
      <c r="E3909">
        <v>741020</v>
      </c>
      <c r="F3909" t="s">
        <v>772</v>
      </c>
    </row>
    <row r="3910" spans="1:6" x14ac:dyDescent="0.25">
      <c r="A3910" t="s">
        <v>2601</v>
      </c>
      <c r="B3910" t="s">
        <v>772</v>
      </c>
      <c r="C3910" t="s">
        <v>1019</v>
      </c>
      <c r="D3910" s="781">
        <v>2</v>
      </c>
      <c r="E3910">
        <v>741020</v>
      </c>
      <c r="F3910" t="s">
        <v>772</v>
      </c>
    </row>
    <row r="3911" spans="1:6" x14ac:dyDescent="0.25">
      <c r="A3911" t="s">
        <v>2601</v>
      </c>
      <c r="B3911" t="s">
        <v>772</v>
      </c>
      <c r="C3911" t="s">
        <v>1019</v>
      </c>
      <c r="D3911" s="781">
        <v>1</v>
      </c>
      <c r="E3911">
        <v>741020</v>
      </c>
      <c r="F3911" t="s">
        <v>772</v>
      </c>
    </row>
    <row r="3912" spans="1:6" x14ac:dyDescent="0.25">
      <c r="A3912" t="s">
        <v>2543</v>
      </c>
      <c r="B3912" t="s">
        <v>772</v>
      </c>
      <c r="C3912" t="s">
        <v>1019</v>
      </c>
      <c r="D3912" s="781">
        <v>1</v>
      </c>
      <c r="E3912">
        <v>741020</v>
      </c>
      <c r="F3912" t="s">
        <v>772</v>
      </c>
    </row>
    <row r="3913" spans="1:6" x14ac:dyDescent="0.25">
      <c r="A3913" t="s">
        <v>781</v>
      </c>
      <c r="B3913" t="s">
        <v>772</v>
      </c>
      <c r="C3913" t="s">
        <v>1019</v>
      </c>
      <c r="D3913" s="781">
        <v>1</v>
      </c>
      <c r="E3913">
        <v>741020</v>
      </c>
      <c r="F3913" t="s">
        <v>772</v>
      </c>
    </row>
    <row r="3914" spans="1:6" x14ac:dyDescent="0.25">
      <c r="A3914" t="s">
        <v>788</v>
      </c>
      <c r="B3914" t="s">
        <v>772</v>
      </c>
      <c r="C3914" t="s">
        <v>1019</v>
      </c>
      <c r="D3914" s="781">
        <v>0.5</v>
      </c>
      <c r="E3914">
        <v>741020</v>
      </c>
      <c r="F3914" t="s">
        <v>772</v>
      </c>
    </row>
    <row r="3915" spans="1:6" x14ac:dyDescent="0.25">
      <c r="A3915" t="s">
        <v>788</v>
      </c>
      <c r="B3915" t="s">
        <v>772</v>
      </c>
      <c r="C3915" t="s">
        <v>1019</v>
      </c>
      <c r="D3915" s="781">
        <v>0.5</v>
      </c>
      <c r="E3915">
        <v>741020</v>
      </c>
      <c r="F3915" t="s">
        <v>772</v>
      </c>
    </row>
    <row r="3916" spans="1:6" x14ac:dyDescent="0.25">
      <c r="A3916" t="s">
        <v>788</v>
      </c>
      <c r="B3916" t="s">
        <v>772</v>
      </c>
      <c r="C3916" t="s">
        <v>1019</v>
      </c>
      <c r="D3916" s="781">
        <v>1</v>
      </c>
      <c r="E3916">
        <v>741020</v>
      </c>
      <c r="F3916" t="s">
        <v>772</v>
      </c>
    </row>
    <row r="3917" spans="1:6" x14ac:dyDescent="0.25">
      <c r="A3917" t="s">
        <v>788</v>
      </c>
      <c r="B3917" t="s">
        <v>772</v>
      </c>
      <c r="C3917" t="s">
        <v>1019</v>
      </c>
      <c r="D3917" s="781">
        <v>1.5</v>
      </c>
      <c r="E3917">
        <v>741020</v>
      </c>
      <c r="F3917" t="s">
        <v>772</v>
      </c>
    </row>
    <row r="3918" spans="1:6" x14ac:dyDescent="0.25">
      <c r="A3918" t="s">
        <v>788</v>
      </c>
      <c r="B3918" t="s">
        <v>772</v>
      </c>
      <c r="C3918" t="s">
        <v>1019</v>
      </c>
      <c r="D3918" s="781">
        <v>1</v>
      </c>
      <c r="E3918">
        <v>741020</v>
      </c>
      <c r="F3918" t="s">
        <v>772</v>
      </c>
    </row>
    <row r="3919" spans="1:6" x14ac:dyDescent="0.25">
      <c r="A3919" t="s">
        <v>788</v>
      </c>
      <c r="B3919" t="s">
        <v>772</v>
      </c>
      <c r="C3919" t="s">
        <v>1019</v>
      </c>
      <c r="D3919" s="781">
        <v>0.5</v>
      </c>
      <c r="E3919">
        <v>741020</v>
      </c>
      <c r="F3919" t="s">
        <v>772</v>
      </c>
    </row>
    <row r="3920" spans="1:6" x14ac:dyDescent="0.25">
      <c r="A3920" t="s">
        <v>788</v>
      </c>
      <c r="B3920" t="s">
        <v>772</v>
      </c>
      <c r="C3920" t="s">
        <v>1019</v>
      </c>
      <c r="D3920" s="781">
        <v>0.5</v>
      </c>
      <c r="E3920">
        <v>741020</v>
      </c>
      <c r="F3920" t="s">
        <v>772</v>
      </c>
    </row>
    <row r="3921" spans="1:6" x14ac:dyDescent="0.25">
      <c r="A3921" t="s">
        <v>788</v>
      </c>
      <c r="B3921" t="s">
        <v>772</v>
      </c>
      <c r="C3921" t="s">
        <v>1019</v>
      </c>
      <c r="D3921" s="781">
        <v>1</v>
      </c>
      <c r="E3921">
        <v>741020</v>
      </c>
      <c r="F3921" t="s">
        <v>772</v>
      </c>
    </row>
    <row r="3922" spans="1:6" x14ac:dyDescent="0.25">
      <c r="A3922" t="s">
        <v>788</v>
      </c>
      <c r="B3922" t="s">
        <v>772</v>
      </c>
      <c r="C3922" t="s">
        <v>1019</v>
      </c>
      <c r="D3922" s="781">
        <v>1</v>
      </c>
      <c r="E3922">
        <v>741020</v>
      </c>
      <c r="F3922" t="s">
        <v>772</v>
      </c>
    </row>
    <row r="3923" spans="1:6" x14ac:dyDescent="0.25">
      <c r="A3923" t="s">
        <v>788</v>
      </c>
      <c r="B3923" t="s">
        <v>772</v>
      </c>
      <c r="C3923" t="s">
        <v>1019</v>
      </c>
      <c r="D3923" s="781">
        <v>1</v>
      </c>
      <c r="E3923">
        <v>741020</v>
      </c>
      <c r="F3923" t="s">
        <v>772</v>
      </c>
    </row>
    <row r="3924" spans="1:6" x14ac:dyDescent="0.25">
      <c r="A3924" t="s">
        <v>788</v>
      </c>
      <c r="B3924" t="s">
        <v>772</v>
      </c>
      <c r="C3924" t="s">
        <v>1019</v>
      </c>
      <c r="D3924" s="781">
        <v>0.5</v>
      </c>
      <c r="E3924">
        <v>741020</v>
      </c>
      <c r="F3924" t="s">
        <v>772</v>
      </c>
    </row>
    <row r="3925" spans="1:6" x14ac:dyDescent="0.25">
      <c r="A3925" t="s">
        <v>788</v>
      </c>
      <c r="B3925" t="s">
        <v>772</v>
      </c>
      <c r="C3925" t="s">
        <v>1019</v>
      </c>
      <c r="D3925" s="781">
        <v>2</v>
      </c>
      <c r="E3925">
        <v>741020</v>
      </c>
      <c r="F3925" t="s">
        <v>772</v>
      </c>
    </row>
    <row r="3926" spans="1:6" x14ac:dyDescent="0.25">
      <c r="A3926" t="s">
        <v>788</v>
      </c>
      <c r="B3926" t="s">
        <v>772</v>
      </c>
      <c r="C3926" t="s">
        <v>1019</v>
      </c>
      <c r="D3926" s="781">
        <v>2</v>
      </c>
      <c r="E3926">
        <v>741020</v>
      </c>
      <c r="F3926" t="s">
        <v>772</v>
      </c>
    </row>
    <row r="3927" spans="1:6" x14ac:dyDescent="0.25">
      <c r="A3927" t="s">
        <v>788</v>
      </c>
      <c r="B3927" t="s">
        <v>772</v>
      </c>
      <c r="C3927" t="s">
        <v>1019</v>
      </c>
      <c r="D3927" s="781">
        <v>2</v>
      </c>
      <c r="E3927">
        <v>741020</v>
      </c>
      <c r="F3927" t="s">
        <v>772</v>
      </c>
    </row>
    <row r="3928" spans="1:6" x14ac:dyDescent="0.25">
      <c r="A3928" t="s">
        <v>788</v>
      </c>
      <c r="B3928" t="s">
        <v>772</v>
      </c>
      <c r="C3928" t="s">
        <v>1019</v>
      </c>
      <c r="D3928" s="781">
        <v>2</v>
      </c>
      <c r="E3928">
        <v>741020</v>
      </c>
      <c r="F3928" t="s">
        <v>772</v>
      </c>
    </row>
    <row r="3929" spans="1:6" x14ac:dyDescent="0.25">
      <c r="A3929" t="s">
        <v>788</v>
      </c>
      <c r="B3929" t="s">
        <v>772</v>
      </c>
      <c r="C3929" t="s">
        <v>1019</v>
      </c>
      <c r="D3929" s="781">
        <v>0.5</v>
      </c>
      <c r="E3929">
        <v>741020</v>
      </c>
      <c r="F3929" t="s">
        <v>772</v>
      </c>
    </row>
    <row r="3930" spans="1:6" x14ac:dyDescent="0.25">
      <c r="A3930" t="s">
        <v>788</v>
      </c>
      <c r="B3930" t="s">
        <v>772</v>
      </c>
      <c r="C3930" t="s">
        <v>1019</v>
      </c>
      <c r="D3930" s="781">
        <v>0.5</v>
      </c>
      <c r="E3930">
        <v>741020</v>
      </c>
      <c r="F3930" t="s">
        <v>772</v>
      </c>
    </row>
    <row r="3931" spans="1:6" x14ac:dyDescent="0.25">
      <c r="A3931" t="s">
        <v>788</v>
      </c>
      <c r="B3931" t="s">
        <v>772</v>
      </c>
      <c r="C3931" t="s">
        <v>1019</v>
      </c>
      <c r="D3931" s="781">
        <v>1</v>
      </c>
      <c r="E3931">
        <v>741020</v>
      </c>
      <c r="F3931" t="s">
        <v>772</v>
      </c>
    </row>
    <row r="3932" spans="1:6" x14ac:dyDescent="0.25">
      <c r="A3932" t="s">
        <v>788</v>
      </c>
      <c r="B3932" t="s">
        <v>772</v>
      </c>
      <c r="C3932" t="s">
        <v>1019</v>
      </c>
      <c r="D3932" s="781">
        <v>1</v>
      </c>
      <c r="E3932">
        <v>741020</v>
      </c>
      <c r="F3932" t="s">
        <v>772</v>
      </c>
    </row>
    <row r="3933" spans="1:6" x14ac:dyDescent="0.25">
      <c r="A3933" t="s">
        <v>788</v>
      </c>
      <c r="B3933" t="s">
        <v>772</v>
      </c>
      <c r="C3933" t="s">
        <v>1019</v>
      </c>
      <c r="D3933" s="781">
        <v>1</v>
      </c>
      <c r="E3933">
        <v>741020</v>
      </c>
      <c r="F3933" t="s">
        <v>772</v>
      </c>
    </row>
    <row r="3934" spans="1:6" x14ac:dyDescent="0.25">
      <c r="A3934" t="s">
        <v>788</v>
      </c>
      <c r="B3934" t="s">
        <v>772</v>
      </c>
      <c r="C3934" t="s">
        <v>1019</v>
      </c>
      <c r="D3934" s="781">
        <v>0.5</v>
      </c>
      <c r="E3934">
        <v>741020</v>
      </c>
      <c r="F3934" t="s">
        <v>772</v>
      </c>
    </row>
    <row r="3935" spans="1:6" x14ac:dyDescent="0.25">
      <c r="A3935" t="s">
        <v>788</v>
      </c>
      <c r="B3935" t="s">
        <v>772</v>
      </c>
      <c r="C3935" t="s">
        <v>1019</v>
      </c>
      <c r="D3935" s="781">
        <v>2</v>
      </c>
      <c r="E3935">
        <v>741020</v>
      </c>
      <c r="F3935" t="s">
        <v>772</v>
      </c>
    </row>
    <row r="3936" spans="1:6" x14ac:dyDescent="0.25">
      <c r="A3936" t="s">
        <v>788</v>
      </c>
      <c r="B3936" t="s">
        <v>772</v>
      </c>
      <c r="C3936" t="s">
        <v>1019</v>
      </c>
      <c r="D3936" s="781">
        <v>1</v>
      </c>
      <c r="E3936">
        <v>741020</v>
      </c>
      <c r="F3936" t="s">
        <v>772</v>
      </c>
    </row>
    <row r="3937" spans="1:6" x14ac:dyDescent="0.25">
      <c r="A3937" t="s">
        <v>788</v>
      </c>
      <c r="B3937" t="s">
        <v>772</v>
      </c>
      <c r="C3937" t="s">
        <v>1019</v>
      </c>
      <c r="D3937" s="781">
        <v>1.5</v>
      </c>
      <c r="E3937">
        <v>741020</v>
      </c>
      <c r="F3937" t="s">
        <v>772</v>
      </c>
    </row>
    <row r="3938" spans="1:6" x14ac:dyDescent="0.25">
      <c r="A3938" t="s">
        <v>788</v>
      </c>
      <c r="B3938" t="s">
        <v>772</v>
      </c>
      <c r="C3938" t="s">
        <v>1019</v>
      </c>
      <c r="D3938" s="781">
        <v>0.5</v>
      </c>
      <c r="E3938">
        <v>741020</v>
      </c>
      <c r="F3938" t="s">
        <v>772</v>
      </c>
    </row>
    <row r="3939" spans="1:6" x14ac:dyDescent="0.25">
      <c r="A3939" t="s">
        <v>788</v>
      </c>
      <c r="B3939" t="s">
        <v>772</v>
      </c>
      <c r="C3939" t="s">
        <v>1019</v>
      </c>
      <c r="D3939" s="781">
        <v>1</v>
      </c>
      <c r="E3939">
        <v>741020</v>
      </c>
      <c r="F3939" t="s">
        <v>772</v>
      </c>
    </row>
    <row r="3940" spans="1:6" x14ac:dyDescent="0.25">
      <c r="A3940" t="s">
        <v>788</v>
      </c>
      <c r="B3940" t="s">
        <v>772</v>
      </c>
      <c r="C3940" t="s">
        <v>1019</v>
      </c>
      <c r="D3940" s="781">
        <v>0.5</v>
      </c>
      <c r="E3940">
        <v>741020</v>
      </c>
      <c r="F3940" t="s">
        <v>772</v>
      </c>
    </row>
    <row r="3941" spans="1:6" x14ac:dyDescent="0.25">
      <c r="A3941" t="s">
        <v>788</v>
      </c>
      <c r="B3941" t="s">
        <v>772</v>
      </c>
      <c r="C3941" t="s">
        <v>1019</v>
      </c>
      <c r="D3941" s="781">
        <v>1</v>
      </c>
      <c r="E3941">
        <v>741020</v>
      </c>
      <c r="F3941" t="s">
        <v>772</v>
      </c>
    </row>
    <row r="3942" spans="1:6" x14ac:dyDescent="0.25">
      <c r="A3942" t="s">
        <v>788</v>
      </c>
      <c r="B3942" t="s">
        <v>772</v>
      </c>
      <c r="C3942" t="s">
        <v>1019</v>
      </c>
      <c r="D3942" s="781">
        <v>1</v>
      </c>
      <c r="E3942">
        <v>741020</v>
      </c>
      <c r="F3942" t="s">
        <v>772</v>
      </c>
    </row>
    <row r="3943" spans="1:6" x14ac:dyDescent="0.25">
      <c r="A3943" t="s">
        <v>788</v>
      </c>
      <c r="B3943" t="s">
        <v>772</v>
      </c>
      <c r="C3943" t="s">
        <v>1019</v>
      </c>
      <c r="D3943" s="781">
        <v>1</v>
      </c>
      <c r="E3943">
        <v>741020</v>
      </c>
      <c r="F3943" t="s">
        <v>772</v>
      </c>
    </row>
    <row r="3944" spans="1:6" x14ac:dyDescent="0.25">
      <c r="A3944" t="s">
        <v>788</v>
      </c>
      <c r="B3944" t="s">
        <v>772</v>
      </c>
      <c r="C3944" t="s">
        <v>1019</v>
      </c>
      <c r="D3944" s="781">
        <v>0.5</v>
      </c>
      <c r="E3944">
        <v>741020</v>
      </c>
      <c r="F3944" t="s">
        <v>772</v>
      </c>
    </row>
    <row r="3945" spans="1:6" x14ac:dyDescent="0.25">
      <c r="A3945" t="s">
        <v>788</v>
      </c>
      <c r="B3945" t="s">
        <v>772</v>
      </c>
      <c r="C3945" t="s">
        <v>1019</v>
      </c>
      <c r="D3945" s="781">
        <v>1</v>
      </c>
      <c r="E3945">
        <v>741020</v>
      </c>
      <c r="F3945" t="s">
        <v>772</v>
      </c>
    </row>
    <row r="3946" spans="1:6" x14ac:dyDescent="0.25">
      <c r="A3946" t="s">
        <v>788</v>
      </c>
      <c r="B3946" t="s">
        <v>772</v>
      </c>
      <c r="C3946" t="s">
        <v>1019</v>
      </c>
      <c r="D3946" s="781">
        <v>0.5</v>
      </c>
      <c r="E3946">
        <v>741020</v>
      </c>
      <c r="F3946" t="s">
        <v>772</v>
      </c>
    </row>
    <row r="3947" spans="1:6" x14ac:dyDescent="0.25">
      <c r="A3947" t="s">
        <v>788</v>
      </c>
      <c r="B3947" t="s">
        <v>772</v>
      </c>
      <c r="C3947" t="s">
        <v>1019</v>
      </c>
      <c r="D3947" s="781">
        <v>1</v>
      </c>
      <c r="E3947">
        <v>741020</v>
      </c>
      <c r="F3947" t="s">
        <v>772</v>
      </c>
    </row>
    <row r="3948" spans="1:6" x14ac:dyDescent="0.25">
      <c r="A3948" t="s">
        <v>788</v>
      </c>
      <c r="B3948" t="s">
        <v>772</v>
      </c>
      <c r="C3948" t="s">
        <v>1019</v>
      </c>
      <c r="D3948" s="781">
        <v>1</v>
      </c>
      <c r="E3948">
        <v>741020</v>
      </c>
      <c r="F3948" t="s">
        <v>772</v>
      </c>
    </row>
    <row r="3949" spans="1:6" x14ac:dyDescent="0.25">
      <c r="A3949" t="s">
        <v>788</v>
      </c>
      <c r="B3949" t="s">
        <v>772</v>
      </c>
      <c r="C3949" t="s">
        <v>1019</v>
      </c>
      <c r="D3949" s="781">
        <v>1</v>
      </c>
      <c r="E3949">
        <v>741020</v>
      </c>
      <c r="F3949" t="s">
        <v>772</v>
      </c>
    </row>
    <row r="3950" spans="1:6" x14ac:dyDescent="0.25">
      <c r="A3950" t="s">
        <v>788</v>
      </c>
      <c r="B3950" t="s">
        <v>772</v>
      </c>
      <c r="C3950" t="s">
        <v>1019</v>
      </c>
      <c r="D3950" s="781">
        <v>1</v>
      </c>
      <c r="E3950">
        <v>741020</v>
      </c>
      <c r="F3950" t="s">
        <v>772</v>
      </c>
    </row>
    <row r="3951" spans="1:6" x14ac:dyDescent="0.25">
      <c r="A3951" t="s">
        <v>788</v>
      </c>
      <c r="B3951" t="s">
        <v>772</v>
      </c>
      <c r="C3951" t="s">
        <v>1019</v>
      </c>
      <c r="D3951" s="781">
        <v>1</v>
      </c>
      <c r="E3951">
        <v>741020</v>
      </c>
      <c r="F3951" t="s">
        <v>772</v>
      </c>
    </row>
    <row r="3952" spans="1:6" x14ac:dyDescent="0.25">
      <c r="A3952" t="s">
        <v>788</v>
      </c>
      <c r="B3952" t="s">
        <v>772</v>
      </c>
      <c r="C3952" t="s">
        <v>1019</v>
      </c>
      <c r="D3952" s="781">
        <v>1</v>
      </c>
      <c r="E3952">
        <v>741020</v>
      </c>
      <c r="F3952" t="s">
        <v>772</v>
      </c>
    </row>
    <row r="3953" spans="1:6" x14ac:dyDescent="0.25">
      <c r="A3953" t="s">
        <v>788</v>
      </c>
      <c r="B3953" t="s">
        <v>772</v>
      </c>
      <c r="C3953" t="s">
        <v>1019</v>
      </c>
      <c r="D3953" s="781">
        <v>0.5</v>
      </c>
      <c r="E3953">
        <v>741020</v>
      </c>
      <c r="F3953" t="s">
        <v>772</v>
      </c>
    </row>
    <row r="3954" spans="1:6" x14ac:dyDescent="0.25">
      <c r="A3954" t="s">
        <v>788</v>
      </c>
      <c r="B3954" t="s">
        <v>772</v>
      </c>
      <c r="C3954" t="s">
        <v>1019</v>
      </c>
      <c r="D3954" s="781">
        <v>1</v>
      </c>
      <c r="E3954">
        <v>741020</v>
      </c>
      <c r="F3954" t="s">
        <v>772</v>
      </c>
    </row>
    <row r="3955" spans="1:6" x14ac:dyDescent="0.25">
      <c r="A3955" t="s">
        <v>788</v>
      </c>
      <c r="B3955" t="s">
        <v>772</v>
      </c>
      <c r="C3955" t="s">
        <v>1019</v>
      </c>
      <c r="D3955" s="781">
        <v>1</v>
      </c>
      <c r="E3955">
        <v>741020</v>
      </c>
      <c r="F3955" t="s">
        <v>772</v>
      </c>
    </row>
    <row r="3956" spans="1:6" x14ac:dyDescent="0.25">
      <c r="A3956" t="s">
        <v>788</v>
      </c>
      <c r="B3956" t="s">
        <v>772</v>
      </c>
      <c r="C3956" t="s">
        <v>1019</v>
      </c>
      <c r="D3956" s="781">
        <v>1.5</v>
      </c>
      <c r="E3956">
        <v>741020</v>
      </c>
      <c r="F3956" t="s">
        <v>772</v>
      </c>
    </row>
    <row r="3957" spans="1:6" x14ac:dyDescent="0.25">
      <c r="A3957" t="s">
        <v>788</v>
      </c>
      <c r="B3957" t="s">
        <v>772</v>
      </c>
      <c r="C3957" t="s">
        <v>1019</v>
      </c>
      <c r="D3957" s="781">
        <v>1</v>
      </c>
      <c r="E3957">
        <v>741020</v>
      </c>
      <c r="F3957" t="s">
        <v>772</v>
      </c>
    </row>
    <row r="3958" spans="1:6" x14ac:dyDescent="0.25">
      <c r="A3958" t="s">
        <v>788</v>
      </c>
      <c r="B3958" t="s">
        <v>772</v>
      </c>
      <c r="C3958" t="s">
        <v>1019</v>
      </c>
      <c r="D3958" s="781">
        <v>1</v>
      </c>
      <c r="E3958">
        <v>741020</v>
      </c>
      <c r="F3958" t="s">
        <v>772</v>
      </c>
    </row>
    <row r="3959" spans="1:6" x14ac:dyDescent="0.25">
      <c r="A3959" t="s">
        <v>788</v>
      </c>
      <c r="B3959" t="s">
        <v>772</v>
      </c>
      <c r="C3959" t="s">
        <v>1019</v>
      </c>
      <c r="D3959" s="781">
        <v>0.5</v>
      </c>
      <c r="E3959">
        <v>741020</v>
      </c>
      <c r="F3959" t="s">
        <v>772</v>
      </c>
    </row>
    <row r="3960" spans="1:6" x14ac:dyDescent="0.25">
      <c r="A3960" t="s">
        <v>788</v>
      </c>
      <c r="B3960" t="s">
        <v>772</v>
      </c>
      <c r="C3960" t="s">
        <v>1019</v>
      </c>
      <c r="D3960" s="781">
        <v>1</v>
      </c>
      <c r="E3960">
        <v>741020</v>
      </c>
      <c r="F3960" t="s">
        <v>772</v>
      </c>
    </row>
    <row r="3961" spans="1:6" x14ac:dyDescent="0.25">
      <c r="A3961" t="s">
        <v>2544</v>
      </c>
      <c r="B3961" t="s">
        <v>772</v>
      </c>
      <c r="C3961" t="s">
        <v>1091</v>
      </c>
      <c r="D3961" s="736">
        <v>1</v>
      </c>
      <c r="E3961">
        <v>741020</v>
      </c>
      <c r="F3961" t="s">
        <v>772</v>
      </c>
    </row>
    <row r="3962" spans="1:6" x14ac:dyDescent="0.25">
      <c r="A3962" t="s">
        <v>2544</v>
      </c>
      <c r="B3962" t="s">
        <v>772</v>
      </c>
      <c r="C3962" t="s">
        <v>1091</v>
      </c>
      <c r="D3962" s="736">
        <v>1</v>
      </c>
      <c r="E3962">
        <v>741020</v>
      </c>
      <c r="F3962" t="s">
        <v>772</v>
      </c>
    </row>
    <row r="3963" spans="1:6" x14ac:dyDescent="0.25">
      <c r="A3963" t="s">
        <v>2544</v>
      </c>
      <c r="B3963" t="s">
        <v>772</v>
      </c>
      <c r="C3963" t="s">
        <v>1091</v>
      </c>
      <c r="D3963" s="736">
        <v>1</v>
      </c>
      <c r="E3963">
        <v>741020</v>
      </c>
      <c r="F3963" t="s">
        <v>772</v>
      </c>
    </row>
    <row r="3964" spans="1:6" x14ac:dyDescent="0.25">
      <c r="A3964" t="s">
        <v>2544</v>
      </c>
      <c r="B3964" t="s">
        <v>772</v>
      </c>
      <c r="C3964" t="s">
        <v>1091</v>
      </c>
      <c r="D3964" s="736">
        <v>1</v>
      </c>
      <c r="E3964">
        <v>741020</v>
      </c>
      <c r="F3964" t="s">
        <v>772</v>
      </c>
    </row>
    <row r="3965" spans="1:6" x14ac:dyDescent="0.25">
      <c r="A3965" t="s">
        <v>2544</v>
      </c>
      <c r="B3965" t="s">
        <v>772</v>
      </c>
      <c r="C3965" t="s">
        <v>1091</v>
      </c>
      <c r="D3965" s="736">
        <v>1</v>
      </c>
      <c r="E3965">
        <v>741020</v>
      </c>
      <c r="F3965" t="s">
        <v>772</v>
      </c>
    </row>
    <row r="3966" spans="1:6" x14ac:dyDescent="0.25">
      <c r="A3966" t="s">
        <v>1096</v>
      </c>
      <c r="B3966" t="s">
        <v>772</v>
      </c>
      <c r="C3966" t="s">
        <v>1058</v>
      </c>
      <c r="D3966" s="736">
        <v>1</v>
      </c>
      <c r="E3966">
        <v>741020</v>
      </c>
      <c r="F3966" t="s">
        <v>772</v>
      </c>
    </row>
    <row r="3967" spans="1:6" x14ac:dyDescent="0.25">
      <c r="A3967" t="s">
        <v>1096</v>
      </c>
      <c r="B3967" t="s">
        <v>772</v>
      </c>
      <c r="C3967" t="s">
        <v>1058</v>
      </c>
      <c r="D3967" s="736">
        <v>1</v>
      </c>
      <c r="E3967">
        <v>741020</v>
      </c>
      <c r="F3967" t="s">
        <v>772</v>
      </c>
    </row>
    <row r="3968" spans="1:6" x14ac:dyDescent="0.25">
      <c r="A3968" t="s">
        <v>1096</v>
      </c>
      <c r="B3968" t="s">
        <v>772</v>
      </c>
      <c r="C3968" t="s">
        <v>1058</v>
      </c>
      <c r="D3968" s="736">
        <v>1</v>
      </c>
      <c r="E3968">
        <v>741020</v>
      </c>
      <c r="F3968" t="s">
        <v>772</v>
      </c>
    </row>
    <row r="3969" spans="1:6" x14ac:dyDescent="0.25">
      <c r="A3969" t="s">
        <v>1096</v>
      </c>
      <c r="B3969" t="s">
        <v>772</v>
      </c>
      <c r="C3969" t="s">
        <v>1058</v>
      </c>
      <c r="D3969" s="736">
        <v>1</v>
      </c>
      <c r="E3969">
        <v>741020</v>
      </c>
      <c r="F3969" t="s">
        <v>772</v>
      </c>
    </row>
    <row r="3970" spans="1:6" x14ac:dyDescent="0.25">
      <c r="A3970" t="s">
        <v>1096</v>
      </c>
      <c r="B3970" t="s">
        <v>772</v>
      </c>
      <c r="C3970" t="s">
        <v>1058</v>
      </c>
      <c r="D3970" s="736">
        <v>1</v>
      </c>
      <c r="E3970">
        <v>741020</v>
      </c>
      <c r="F3970" t="s">
        <v>772</v>
      </c>
    </row>
    <row r="3971" spans="1:6" x14ac:dyDescent="0.25">
      <c r="A3971" t="s">
        <v>1096</v>
      </c>
      <c r="B3971" t="s">
        <v>772</v>
      </c>
      <c r="C3971" t="s">
        <v>1058</v>
      </c>
      <c r="D3971" s="736">
        <v>1</v>
      </c>
      <c r="E3971">
        <v>741020</v>
      </c>
      <c r="F3971" t="s">
        <v>772</v>
      </c>
    </row>
    <row r="3972" spans="1:6" x14ac:dyDescent="0.25">
      <c r="A3972" t="s">
        <v>1096</v>
      </c>
      <c r="B3972" t="s">
        <v>772</v>
      </c>
      <c r="C3972" t="s">
        <v>1058</v>
      </c>
      <c r="D3972" s="736">
        <v>1</v>
      </c>
      <c r="E3972">
        <v>741020</v>
      </c>
      <c r="F3972" t="s">
        <v>772</v>
      </c>
    </row>
    <row r="3973" spans="1:6" x14ac:dyDescent="0.25">
      <c r="A3973" t="s">
        <v>1096</v>
      </c>
      <c r="B3973" t="s">
        <v>772</v>
      </c>
      <c r="C3973" t="s">
        <v>1058</v>
      </c>
      <c r="D3973" s="736">
        <v>2</v>
      </c>
      <c r="E3973">
        <v>741020</v>
      </c>
      <c r="F3973" t="s">
        <v>772</v>
      </c>
    </row>
    <row r="3974" spans="1:6" x14ac:dyDescent="0.25">
      <c r="A3974" t="s">
        <v>1096</v>
      </c>
      <c r="B3974" t="s">
        <v>772</v>
      </c>
      <c r="C3974" t="s">
        <v>1058</v>
      </c>
      <c r="D3974" s="736">
        <v>1</v>
      </c>
      <c r="E3974">
        <v>741020</v>
      </c>
      <c r="F3974" t="s">
        <v>772</v>
      </c>
    </row>
    <row r="3975" spans="1:6" x14ac:dyDescent="0.25">
      <c r="A3975" t="s">
        <v>1096</v>
      </c>
      <c r="B3975" t="s">
        <v>772</v>
      </c>
      <c r="C3975" t="s">
        <v>1058</v>
      </c>
      <c r="D3975" s="736">
        <v>1</v>
      </c>
      <c r="E3975">
        <v>741020</v>
      </c>
      <c r="F3975" t="s">
        <v>772</v>
      </c>
    </row>
    <row r="3976" spans="1:6" x14ac:dyDescent="0.25">
      <c r="A3976" t="s">
        <v>1096</v>
      </c>
      <c r="B3976" t="s">
        <v>772</v>
      </c>
      <c r="C3976" t="s">
        <v>1058</v>
      </c>
      <c r="D3976" s="736">
        <v>1</v>
      </c>
      <c r="E3976">
        <v>741020</v>
      </c>
      <c r="F3976" t="s">
        <v>772</v>
      </c>
    </row>
    <row r="3977" spans="1:6" x14ac:dyDescent="0.25">
      <c r="A3977" t="s">
        <v>1096</v>
      </c>
      <c r="B3977" t="s">
        <v>772</v>
      </c>
      <c r="C3977" t="s">
        <v>1058</v>
      </c>
      <c r="D3977" s="736">
        <v>1</v>
      </c>
      <c r="E3977">
        <v>741020</v>
      </c>
      <c r="F3977" t="s">
        <v>772</v>
      </c>
    </row>
    <row r="3978" spans="1:6" x14ac:dyDescent="0.25">
      <c r="A3978" t="s">
        <v>1096</v>
      </c>
      <c r="B3978" t="s">
        <v>772</v>
      </c>
      <c r="C3978" t="s">
        <v>1058</v>
      </c>
      <c r="D3978" s="736">
        <v>1</v>
      </c>
      <c r="E3978">
        <v>741020</v>
      </c>
      <c r="F3978" t="s">
        <v>772</v>
      </c>
    </row>
    <row r="3979" spans="1:6" x14ac:dyDescent="0.25">
      <c r="A3979" t="s">
        <v>1096</v>
      </c>
      <c r="B3979" t="s">
        <v>772</v>
      </c>
      <c r="C3979" t="s">
        <v>1058</v>
      </c>
      <c r="D3979" s="736">
        <v>1</v>
      </c>
      <c r="E3979">
        <v>741020</v>
      </c>
      <c r="F3979" t="s">
        <v>772</v>
      </c>
    </row>
    <row r="3980" spans="1:6" x14ac:dyDescent="0.25">
      <c r="A3980" t="s">
        <v>1096</v>
      </c>
      <c r="B3980" t="s">
        <v>772</v>
      </c>
      <c r="C3980" t="s">
        <v>1058</v>
      </c>
      <c r="D3980" s="736">
        <v>1</v>
      </c>
      <c r="E3980">
        <v>741020</v>
      </c>
      <c r="F3980" t="s">
        <v>772</v>
      </c>
    </row>
    <row r="3981" spans="1:6" x14ac:dyDescent="0.25">
      <c r="A3981" t="s">
        <v>1096</v>
      </c>
      <c r="B3981" t="s">
        <v>772</v>
      </c>
      <c r="C3981" t="s">
        <v>1058</v>
      </c>
      <c r="D3981" s="736">
        <v>1</v>
      </c>
      <c r="E3981">
        <v>741020</v>
      </c>
      <c r="F3981" t="s">
        <v>772</v>
      </c>
    </row>
    <row r="3982" spans="1:6" x14ac:dyDescent="0.25">
      <c r="A3982" t="s">
        <v>1096</v>
      </c>
      <c r="B3982" t="s">
        <v>772</v>
      </c>
      <c r="C3982" t="s">
        <v>1058</v>
      </c>
      <c r="D3982" s="736">
        <v>1</v>
      </c>
      <c r="E3982">
        <v>741020</v>
      </c>
      <c r="F3982" t="s">
        <v>772</v>
      </c>
    </row>
    <row r="3983" spans="1:6" x14ac:dyDescent="0.25">
      <c r="A3983" t="s">
        <v>1096</v>
      </c>
      <c r="B3983" t="s">
        <v>772</v>
      </c>
      <c r="C3983" t="s">
        <v>1058</v>
      </c>
      <c r="D3983" s="736">
        <v>1</v>
      </c>
      <c r="E3983">
        <v>741020</v>
      </c>
      <c r="F3983" t="s">
        <v>772</v>
      </c>
    </row>
    <row r="3984" spans="1:6" x14ac:dyDescent="0.25">
      <c r="A3984" t="s">
        <v>1096</v>
      </c>
      <c r="B3984" t="s">
        <v>772</v>
      </c>
      <c r="C3984" t="s">
        <v>1058</v>
      </c>
      <c r="D3984" s="736">
        <v>1</v>
      </c>
      <c r="E3984">
        <v>741020</v>
      </c>
      <c r="F3984" t="s">
        <v>772</v>
      </c>
    </row>
    <row r="3985" spans="1:6" x14ac:dyDescent="0.25">
      <c r="A3985" t="s">
        <v>1096</v>
      </c>
      <c r="B3985" t="s">
        <v>772</v>
      </c>
      <c r="C3985" t="s">
        <v>1058</v>
      </c>
      <c r="D3985" s="736">
        <v>1</v>
      </c>
      <c r="E3985">
        <v>741020</v>
      </c>
      <c r="F3985" t="s">
        <v>772</v>
      </c>
    </row>
    <row r="3986" spans="1:6" x14ac:dyDescent="0.25">
      <c r="A3986" t="s">
        <v>1096</v>
      </c>
      <c r="B3986" t="s">
        <v>772</v>
      </c>
      <c r="C3986" t="s">
        <v>1058</v>
      </c>
      <c r="D3986" s="736">
        <v>1</v>
      </c>
      <c r="E3986">
        <v>741020</v>
      </c>
      <c r="F3986" t="s">
        <v>772</v>
      </c>
    </row>
    <row r="3987" spans="1:6" x14ac:dyDescent="0.25">
      <c r="A3987" t="s">
        <v>1096</v>
      </c>
      <c r="B3987" t="s">
        <v>772</v>
      </c>
      <c r="C3987" t="s">
        <v>1058</v>
      </c>
      <c r="D3987" s="736">
        <v>1</v>
      </c>
      <c r="E3987">
        <v>741020</v>
      </c>
      <c r="F3987" t="s">
        <v>772</v>
      </c>
    </row>
    <row r="3988" spans="1:6" x14ac:dyDescent="0.25">
      <c r="A3988" t="s">
        <v>1096</v>
      </c>
      <c r="B3988" t="s">
        <v>772</v>
      </c>
      <c r="C3988" t="s">
        <v>1058</v>
      </c>
      <c r="D3988" s="736">
        <v>1</v>
      </c>
      <c r="E3988">
        <v>741020</v>
      </c>
      <c r="F3988" t="s">
        <v>772</v>
      </c>
    </row>
    <row r="3989" spans="1:6" x14ac:dyDescent="0.25">
      <c r="A3989" t="s">
        <v>1096</v>
      </c>
      <c r="B3989" t="s">
        <v>772</v>
      </c>
      <c r="C3989" t="s">
        <v>1058</v>
      </c>
      <c r="D3989" s="736">
        <v>1</v>
      </c>
      <c r="E3989">
        <v>741020</v>
      </c>
      <c r="F3989" t="s">
        <v>772</v>
      </c>
    </row>
    <row r="3990" spans="1:6" x14ac:dyDescent="0.25">
      <c r="A3990" t="s">
        <v>1096</v>
      </c>
      <c r="B3990" t="s">
        <v>772</v>
      </c>
      <c r="C3990" t="s">
        <v>1058</v>
      </c>
      <c r="D3990" s="736">
        <v>1</v>
      </c>
      <c r="E3990">
        <v>741020</v>
      </c>
      <c r="F3990" t="s">
        <v>772</v>
      </c>
    </row>
    <row r="3991" spans="1:6" x14ac:dyDescent="0.25">
      <c r="A3991" t="s">
        <v>1096</v>
      </c>
      <c r="B3991" t="s">
        <v>772</v>
      </c>
      <c r="C3991" t="s">
        <v>1058</v>
      </c>
      <c r="D3991" s="736">
        <v>2</v>
      </c>
      <c r="E3991">
        <v>741020</v>
      </c>
      <c r="F3991" t="s">
        <v>772</v>
      </c>
    </row>
    <row r="3992" spans="1:6" x14ac:dyDescent="0.25">
      <c r="A3992" t="s">
        <v>1096</v>
      </c>
      <c r="B3992" t="s">
        <v>772</v>
      </c>
      <c r="C3992" t="s">
        <v>1058</v>
      </c>
      <c r="D3992" s="736">
        <v>1</v>
      </c>
      <c r="E3992">
        <v>741020</v>
      </c>
      <c r="F3992" t="s">
        <v>772</v>
      </c>
    </row>
    <row r="3993" spans="1:6" x14ac:dyDescent="0.25">
      <c r="A3993" t="s">
        <v>1096</v>
      </c>
      <c r="B3993" t="s">
        <v>772</v>
      </c>
      <c r="C3993" t="s">
        <v>1058</v>
      </c>
      <c r="D3993" s="736">
        <v>-1</v>
      </c>
      <c r="E3993">
        <v>741020</v>
      </c>
      <c r="F3993" t="s">
        <v>772</v>
      </c>
    </row>
    <row r="3994" spans="1:6" x14ac:dyDescent="0.25">
      <c r="A3994" t="s">
        <v>1096</v>
      </c>
      <c r="B3994" t="s">
        <v>772</v>
      </c>
      <c r="C3994" t="s">
        <v>1058</v>
      </c>
      <c r="D3994" s="736">
        <v>1</v>
      </c>
      <c r="E3994">
        <v>741020</v>
      </c>
      <c r="F3994" t="s">
        <v>772</v>
      </c>
    </row>
    <row r="3995" spans="1:6" x14ac:dyDescent="0.25">
      <c r="A3995" t="s">
        <v>1096</v>
      </c>
      <c r="B3995" t="s">
        <v>772</v>
      </c>
      <c r="C3995" t="s">
        <v>1058</v>
      </c>
      <c r="D3995" s="736">
        <v>1</v>
      </c>
      <c r="E3995">
        <v>741020</v>
      </c>
      <c r="F3995" t="s">
        <v>772</v>
      </c>
    </row>
    <row r="3996" spans="1:6" x14ac:dyDescent="0.25">
      <c r="A3996" t="s">
        <v>1096</v>
      </c>
      <c r="B3996" t="s">
        <v>772</v>
      </c>
      <c r="C3996" t="s">
        <v>1058</v>
      </c>
      <c r="D3996" s="736">
        <v>-1</v>
      </c>
      <c r="E3996">
        <v>741020</v>
      </c>
      <c r="F3996" t="s">
        <v>772</v>
      </c>
    </row>
    <row r="3997" spans="1:6" x14ac:dyDescent="0.25">
      <c r="A3997" t="s">
        <v>1096</v>
      </c>
      <c r="B3997" t="s">
        <v>772</v>
      </c>
      <c r="C3997" t="s">
        <v>1058</v>
      </c>
      <c r="D3997" s="736">
        <v>1</v>
      </c>
      <c r="E3997">
        <v>741020</v>
      </c>
      <c r="F3997" t="s">
        <v>772</v>
      </c>
    </row>
    <row r="3998" spans="1:6" x14ac:dyDescent="0.25">
      <c r="A3998" t="s">
        <v>1096</v>
      </c>
      <c r="B3998" t="s">
        <v>772</v>
      </c>
      <c r="C3998" t="s">
        <v>1058</v>
      </c>
      <c r="D3998" s="736">
        <v>1</v>
      </c>
      <c r="E3998">
        <v>741020</v>
      </c>
      <c r="F3998" t="s">
        <v>772</v>
      </c>
    </row>
    <row r="3999" spans="1:6" x14ac:dyDescent="0.25">
      <c r="A3999" t="s">
        <v>1096</v>
      </c>
      <c r="B3999" t="s">
        <v>772</v>
      </c>
      <c r="C3999" t="s">
        <v>1058</v>
      </c>
      <c r="D3999" s="736">
        <v>1</v>
      </c>
      <c r="E3999">
        <v>741020</v>
      </c>
      <c r="F3999" t="s">
        <v>772</v>
      </c>
    </row>
    <row r="4000" spans="1:6" x14ac:dyDescent="0.25">
      <c r="A4000" t="s">
        <v>1096</v>
      </c>
      <c r="B4000" t="s">
        <v>772</v>
      </c>
      <c r="C4000" t="s">
        <v>1058</v>
      </c>
      <c r="D4000" s="736">
        <v>1</v>
      </c>
      <c r="E4000">
        <v>741020</v>
      </c>
      <c r="F4000" t="s">
        <v>772</v>
      </c>
    </row>
    <row r="4001" spans="1:6" x14ac:dyDescent="0.25">
      <c r="A4001" t="s">
        <v>1096</v>
      </c>
      <c r="B4001" t="s">
        <v>772</v>
      </c>
      <c r="C4001" t="s">
        <v>1058</v>
      </c>
      <c r="D4001" s="736">
        <v>1</v>
      </c>
      <c r="E4001">
        <v>741020</v>
      </c>
      <c r="F4001" t="s">
        <v>772</v>
      </c>
    </row>
    <row r="4002" spans="1:6" x14ac:dyDescent="0.25">
      <c r="A4002" t="s">
        <v>1096</v>
      </c>
      <c r="B4002" t="s">
        <v>772</v>
      </c>
      <c r="C4002" t="s">
        <v>1058</v>
      </c>
      <c r="D4002" s="736">
        <v>1</v>
      </c>
      <c r="E4002">
        <v>741020</v>
      </c>
      <c r="F4002" t="s">
        <v>772</v>
      </c>
    </row>
    <row r="4003" spans="1:6" x14ac:dyDescent="0.25">
      <c r="A4003" t="s">
        <v>1096</v>
      </c>
      <c r="B4003" t="s">
        <v>772</v>
      </c>
      <c r="C4003" t="s">
        <v>1058</v>
      </c>
      <c r="D4003" s="736">
        <v>1</v>
      </c>
      <c r="E4003">
        <v>741020</v>
      </c>
      <c r="F4003" t="s">
        <v>772</v>
      </c>
    </row>
    <row r="4004" spans="1:6" x14ac:dyDescent="0.25">
      <c r="A4004" t="s">
        <v>1096</v>
      </c>
      <c r="B4004" t="s">
        <v>772</v>
      </c>
      <c r="C4004" t="s">
        <v>1058</v>
      </c>
      <c r="D4004" s="736">
        <v>1</v>
      </c>
      <c r="E4004">
        <v>741020</v>
      </c>
      <c r="F4004" t="s">
        <v>772</v>
      </c>
    </row>
    <row r="4005" spans="1:6" x14ac:dyDescent="0.25">
      <c r="A4005" t="s">
        <v>1096</v>
      </c>
      <c r="B4005" t="s">
        <v>772</v>
      </c>
      <c r="C4005" t="s">
        <v>1058</v>
      </c>
      <c r="D4005" s="736">
        <v>1</v>
      </c>
      <c r="E4005">
        <v>741020</v>
      </c>
      <c r="F4005" t="s">
        <v>772</v>
      </c>
    </row>
    <row r="4006" spans="1:6" x14ac:dyDescent="0.25">
      <c r="A4006" t="s">
        <v>1096</v>
      </c>
      <c r="B4006" t="s">
        <v>772</v>
      </c>
      <c r="C4006" t="s">
        <v>1058</v>
      </c>
      <c r="D4006" s="736">
        <v>1</v>
      </c>
      <c r="E4006">
        <v>741020</v>
      </c>
      <c r="F4006" t="s">
        <v>772</v>
      </c>
    </row>
    <row r="4007" spans="1:6" x14ac:dyDescent="0.25">
      <c r="A4007" t="s">
        <v>1096</v>
      </c>
      <c r="B4007" t="s">
        <v>772</v>
      </c>
      <c r="C4007" t="s">
        <v>1058</v>
      </c>
      <c r="D4007" s="736">
        <v>0.5</v>
      </c>
      <c r="E4007">
        <v>741020</v>
      </c>
      <c r="F4007" t="s">
        <v>772</v>
      </c>
    </row>
    <row r="4008" spans="1:6" x14ac:dyDescent="0.25">
      <c r="A4008" t="s">
        <v>1096</v>
      </c>
      <c r="B4008" t="s">
        <v>772</v>
      </c>
      <c r="C4008" t="s">
        <v>1058</v>
      </c>
      <c r="D4008" s="736">
        <v>1</v>
      </c>
      <c r="E4008">
        <v>741020</v>
      </c>
      <c r="F4008" t="s">
        <v>772</v>
      </c>
    </row>
    <row r="4009" spans="1:6" x14ac:dyDescent="0.25">
      <c r="A4009" t="s">
        <v>1096</v>
      </c>
      <c r="B4009" t="s">
        <v>772</v>
      </c>
      <c r="C4009" t="s">
        <v>1058</v>
      </c>
      <c r="D4009" s="736">
        <v>1</v>
      </c>
      <c r="E4009">
        <v>741020</v>
      </c>
      <c r="F4009" t="s">
        <v>772</v>
      </c>
    </row>
    <row r="4010" spans="1:6" x14ac:dyDescent="0.25">
      <c r="A4010" t="s">
        <v>1096</v>
      </c>
      <c r="B4010" t="s">
        <v>772</v>
      </c>
      <c r="C4010" t="s">
        <v>1058</v>
      </c>
      <c r="D4010" s="736">
        <v>1</v>
      </c>
      <c r="E4010">
        <v>741020</v>
      </c>
      <c r="F4010" t="s">
        <v>772</v>
      </c>
    </row>
    <row r="4011" spans="1:6" x14ac:dyDescent="0.25">
      <c r="A4011" t="s">
        <v>1096</v>
      </c>
      <c r="B4011" t="s">
        <v>772</v>
      </c>
      <c r="C4011" t="s">
        <v>1058</v>
      </c>
      <c r="D4011" s="736">
        <v>1</v>
      </c>
      <c r="E4011">
        <v>741020</v>
      </c>
      <c r="F4011" t="s">
        <v>772</v>
      </c>
    </row>
    <row r="4012" spans="1:6" x14ac:dyDescent="0.25">
      <c r="A4012" t="s">
        <v>1096</v>
      </c>
      <c r="B4012" t="s">
        <v>772</v>
      </c>
      <c r="C4012" t="s">
        <v>1058</v>
      </c>
      <c r="D4012" s="736">
        <v>1</v>
      </c>
      <c r="E4012">
        <v>741020</v>
      </c>
      <c r="F4012" t="s">
        <v>772</v>
      </c>
    </row>
    <row r="4013" spans="1:6" x14ac:dyDescent="0.25">
      <c r="A4013" t="s">
        <v>1096</v>
      </c>
      <c r="B4013" t="s">
        <v>772</v>
      </c>
      <c r="C4013" t="s">
        <v>1058</v>
      </c>
      <c r="D4013" s="736">
        <v>1</v>
      </c>
      <c r="E4013">
        <v>741020</v>
      </c>
      <c r="F4013" t="s">
        <v>772</v>
      </c>
    </row>
    <row r="4014" spans="1:6" x14ac:dyDescent="0.25">
      <c r="A4014" t="s">
        <v>1096</v>
      </c>
      <c r="B4014" t="s">
        <v>772</v>
      </c>
      <c r="C4014" t="s">
        <v>1058</v>
      </c>
      <c r="D4014" s="736">
        <v>1</v>
      </c>
      <c r="E4014">
        <v>741020</v>
      </c>
      <c r="F4014" t="s">
        <v>772</v>
      </c>
    </row>
    <row r="4015" spans="1:6" x14ac:dyDescent="0.25">
      <c r="A4015" t="s">
        <v>1096</v>
      </c>
      <c r="B4015" t="s">
        <v>772</v>
      </c>
      <c r="C4015" t="s">
        <v>1058</v>
      </c>
      <c r="D4015" s="736">
        <v>1</v>
      </c>
      <c r="E4015">
        <v>741020</v>
      </c>
      <c r="F4015" t="s">
        <v>772</v>
      </c>
    </row>
    <row r="4016" spans="1:6" x14ac:dyDescent="0.25">
      <c r="A4016" t="s">
        <v>1096</v>
      </c>
      <c r="B4016" t="s">
        <v>772</v>
      </c>
      <c r="C4016" t="s">
        <v>1058</v>
      </c>
      <c r="D4016" s="736">
        <v>1</v>
      </c>
      <c r="E4016">
        <v>741020</v>
      </c>
      <c r="F4016" t="s">
        <v>772</v>
      </c>
    </row>
    <row r="4017" spans="1:6" x14ac:dyDescent="0.25">
      <c r="A4017" t="s">
        <v>1096</v>
      </c>
      <c r="B4017" t="s">
        <v>772</v>
      </c>
      <c r="C4017" t="s">
        <v>1058</v>
      </c>
      <c r="D4017" s="736">
        <v>1</v>
      </c>
      <c r="E4017">
        <v>741020</v>
      </c>
      <c r="F4017" t="s">
        <v>772</v>
      </c>
    </row>
    <row r="4018" spans="1:6" x14ac:dyDescent="0.25">
      <c r="A4018" t="s">
        <v>1096</v>
      </c>
      <c r="B4018" t="s">
        <v>772</v>
      </c>
      <c r="C4018" t="s">
        <v>1058</v>
      </c>
      <c r="D4018" s="736">
        <v>2</v>
      </c>
      <c r="E4018">
        <v>741020</v>
      </c>
      <c r="F4018" t="s">
        <v>772</v>
      </c>
    </row>
    <row r="4019" spans="1:6" x14ac:dyDescent="0.25">
      <c r="A4019" t="s">
        <v>1096</v>
      </c>
      <c r="B4019" t="s">
        <v>772</v>
      </c>
      <c r="C4019" t="s">
        <v>1058</v>
      </c>
      <c r="D4019" s="736">
        <v>1</v>
      </c>
      <c r="E4019">
        <v>741020</v>
      </c>
      <c r="F4019" t="s">
        <v>772</v>
      </c>
    </row>
    <row r="4020" spans="1:6" x14ac:dyDescent="0.25">
      <c r="A4020" t="s">
        <v>1096</v>
      </c>
      <c r="B4020" t="s">
        <v>772</v>
      </c>
      <c r="C4020" t="s">
        <v>1058</v>
      </c>
      <c r="D4020" s="736">
        <v>1</v>
      </c>
      <c r="E4020">
        <v>741020</v>
      </c>
      <c r="F4020" t="s">
        <v>772</v>
      </c>
    </row>
    <row r="4021" spans="1:6" x14ac:dyDescent="0.25">
      <c r="A4021" t="s">
        <v>1096</v>
      </c>
      <c r="B4021" t="s">
        <v>772</v>
      </c>
      <c r="C4021" t="s">
        <v>1058</v>
      </c>
      <c r="D4021" s="736">
        <v>1</v>
      </c>
      <c r="E4021">
        <v>741020</v>
      </c>
      <c r="F4021" t="s">
        <v>772</v>
      </c>
    </row>
    <row r="4022" spans="1:6" x14ac:dyDescent="0.25">
      <c r="A4022" t="s">
        <v>1096</v>
      </c>
      <c r="B4022" t="s">
        <v>772</v>
      </c>
      <c r="C4022" t="s">
        <v>1058</v>
      </c>
      <c r="D4022" s="736">
        <v>1</v>
      </c>
      <c r="E4022">
        <v>741020</v>
      </c>
      <c r="F4022" t="s">
        <v>772</v>
      </c>
    </row>
    <row r="4023" spans="1:6" x14ac:dyDescent="0.25">
      <c r="A4023" t="s">
        <v>1096</v>
      </c>
      <c r="B4023" t="s">
        <v>772</v>
      </c>
      <c r="C4023" t="s">
        <v>1058</v>
      </c>
      <c r="D4023" s="736">
        <v>1</v>
      </c>
      <c r="E4023">
        <v>741020</v>
      </c>
      <c r="F4023" t="s">
        <v>772</v>
      </c>
    </row>
    <row r="4024" spans="1:6" x14ac:dyDescent="0.25">
      <c r="A4024" t="s">
        <v>1096</v>
      </c>
      <c r="B4024" t="s">
        <v>772</v>
      </c>
      <c r="C4024" t="s">
        <v>1058</v>
      </c>
      <c r="D4024" s="736">
        <v>1</v>
      </c>
      <c r="E4024">
        <v>741020</v>
      </c>
      <c r="F4024" t="s">
        <v>772</v>
      </c>
    </row>
    <row r="4025" spans="1:6" x14ac:dyDescent="0.25">
      <c r="A4025" t="s">
        <v>1096</v>
      </c>
      <c r="B4025" t="s">
        <v>772</v>
      </c>
      <c r="C4025" t="s">
        <v>1058</v>
      </c>
      <c r="D4025" s="736">
        <v>1</v>
      </c>
      <c r="E4025">
        <v>741020</v>
      </c>
      <c r="F4025" t="s">
        <v>772</v>
      </c>
    </row>
    <row r="4026" spans="1:6" x14ac:dyDescent="0.25">
      <c r="A4026" t="s">
        <v>1096</v>
      </c>
      <c r="B4026" t="s">
        <v>772</v>
      </c>
      <c r="C4026" t="s">
        <v>1058</v>
      </c>
      <c r="D4026" s="736">
        <v>1</v>
      </c>
      <c r="E4026">
        <v>741020</v>
      </c>
      <c r="F4026" t="s">
        <v>772</v>
      </c>
    </row>
    <row r="4027" spans="1:6" x14ac:dyDescent="0.25">
      <c r="A4027" t="s">
        <v>1096</v>
      </c>
      <c r="B4027" t="s">
        <v>772</v>
      </c>
      <c r="C4027" t="s">
        <v>1058</v>
      </c>
      <c r="D4027" s="736">
        <v>1</v>
      </c>
      <c r="E4027">
        <v>741020</v>
      </c>
      <c r="F4027" t="s">
        <v>772</v>
      </c>
    </row>
    <row r="4028" spans="1:6" x14ac:dyDescent="0.25">
      <c r="A4028" t="s">
        <v>1096</v>
      </c>
      <c r="B4028" t="s">
        <v>772</v>
      </c>
      <c r="C4028" t="s">
        <v>1058</v>
      </c>
      <c r="D4028" s="736">
        <v>1</v>
      </c>
      <c r="E4028">
        <v>741020</v>
      </c>
      <c r="F4028" t="s">
        <v>772</v>
      </c>
    </row>
    <row r="4029" spans="1:6" x14ac:dyDescent="0.25">
      <c r="A4029" t="s">
        <v>1096</v>
      </c>
      <c r="B4029" t="s">
        <v>772</v>
      </c>
      <c r="C4029" t="s">
        <v>1058</v>
      </c>
      <c r="D4029" s="736">
        <v>1</v>
      </c>
      <c r="E4029">
        <v>741020</v>
      </c>
      <c r="F4029" t="s">
        <v>772</v>
      </c>
    </row>
    <row r="4030" spans="1:6" x14ac:dyDescent="0.25">
      <c r="A4030" t="s">
        <v>1096</v>
      </c>
      <c r="B4030" t="s">
        <v>772</v>
      </c>
      <c r="C4030" t="s">
        <v>1058</v>
      </c>
      <c r="D4030" s="736">
        <v>1</v>
      </c>
      <c r="E4030">
        <v>741020</v>
      </c>
      <c r="F4030" t="s">
        <v>772</v>
      </c>
    </row>
    <row r="4031" spans="1:6" x14ac:dyDescent="0.25">
      <c r="A4031" t="s">
        <v>1096</v>
      </c>
      <c r="B4031" t="s">
        <v>772</v>
      </c>
      <c r="C4031" t="s">
        <v>1058</v>
      </c>
      <c r="D4031" s="736">
        <v>1</v>
      </c>
      <c r="E4031">
        <v>741020</v>
      </c>
      <c r="F4031" t="s">
        <v>772</v>
      </c>
    </row>
    <row r="4032" spans="1:6" x14ac:dyDescent="0.25">
      <c r="A4032" t="s">
        <v>1096</v>
      </c>
      <c r="B4032" t="s">
        <v>772</v>
      </c>
      <c r="C4032" t="s">
        <v>1058</v>
      </c>
      <c r="D4032" s="736">
        <v>1</v>
      </c>
      <c r="E4032">
        <v>741020</v>
      </c>
      <c r="F4032" t="s">
        <v>772</v>
      </c>
    </row>
    <row r="4033" spans="1:6" x14ac:dyDescent="0.25">
      <c r="A4033" t="s">
        <v>1096</v>
      </c>
      <c r="B4033" t="s">
        <v>772</v>
      </c>
      <c r="C4033" t="s">
        <v>1058</v>
      </c>
      <c r="D4033" s="736">
        <v>1</v>
      </c>
      <c r="E4033">
        <v>741020</v>
      </c>
      <c r="F4033" t="s">
        <v>772</v>
      </c>
    </row>
    <row r="4034" spans="1:6" x14ac:dyDescent="0.25">
      <c r="A4034" t="s">
        <v>1096</v>
      </c>
      <c r="B4034" t="s">
        <v>772</v>
      </c>
      <c r="C4034" t="s">
        <v>1058</v>
      </c>
      <c r="D4034" s="736">
        <v>1</v>
      </c>
      <c r="E4034">
        <v>741020</v>
      </c>
      <c r="F4034" t="s">
        <v>772</v>
      </c>
    </row>
    <row r="4035" spans="1:6" x14ac:dyDescent="0.25">
      <c r="A4035" t="s">
        <v>1096</v>
      </c>
      <c r="B4035" t="s">
        <v>772</v>
      </c>
      <c r="C4035" t="s">
        <v>1058</v>
      </c>
      <c r="D4035" s="736">
        <v>1</v>
      </c>
      <c r="E4035">
        <v>741020</v>
      </c>
      <c r="F4035" t="s">
        <v>772</v>
      </c>
    </row>
    <row r="4036" spans="1:6" x14ac:dyDescent="0.25">
      <c r="A4036" t="s">
        <v>1096</v>
      </c>
      <c r="B4036" t="s">
        <v>772</v>
      </c>
      <c r="C4036" t="s">
        <v>1058</v>
      </c>
      <c r="D4036" s="736">
        <v>1</v>
      </c>
      <c r="E4036">
        <v>741020</v>
      </c>
      <c r="F4036" t="s">
        <v>772</v>
      </c>
    </row>
    <row r="4037" spans="1:6" x14ac:dyDescent="0.25">
      <c r="A4037" t="s">
        <v>1096</v>
      </c>
      <c r="B4037" t="s">
        <v>772</v>
      </c>
      <c r="C4037" t="s">
        <v>1058</v>
      </c>
      <c r="D4037" s="736">
        <v>1</v>
      </c>
      <c r="E4037">
        <v>741020</v>
      </c>
      <c r="F4037" t="s">
        <v>772</v>
      </c>
    </row>
    <row r="4038" spans="1:6" x14ac:dyDescent="0.25">
      <c r="A4038" t="s">
        <v>1096</v>
      </c>
      <c r="B4038" t="s">
        <v>772</v>
      </c>
      <c r="C4038" t="s">
        <v>1058</v>
      </c>
      <c r="D4038" s="736">
        <v>1</v>
      </c>
      <c r="E4038">
        <v>741020</v>
      </c>
      <c r="F4038" t="s">
        <v>772</v>
      </c>
    </row>
    <row r="4039" spans="1:6" x14ac:dyDescent="0.25">
      <c r="A4039" t="s">
        <v>1096</v>
      </c>
      <c r="B4039" t="s">
        <v>772</v>
      </c>
      <c r="C4039" t="s">
        <v>1058</v>
      </c>
      <c r="D4039" s="736">
        <v>1</v>
      </c>
      <c r="E4039">
        <v>741020</v>
      </c>
      <c r="F4039" t="s">
        <v>772</v>
      </c>
    </row>
    <row r="4040" spans="1:6" x14ac:dyDescent="0.25">
      <c r="A4040" t="s">
        <v>1096</v>
      </c>
      <c r="B4040" t="s">
        <v>772</v>
      </c>
      <c r="C4040" t="s">
        <v>1058</v>
      </c>
      <c r="D4040" s="736">
        <v>1</v>
      </c>
      <c r="E4040">
        <v>741020</v>
      </c>
      <c r="F4040" t="s">
        <v>772</v>
      </c>
    </row>
    <row r="4041" spans="1:6" x14ac:dyDescent="0.25">
      <c r="A4041" t="s">
        <v>1096</v>
      </c>
      <c r="B4041" t="s">
        <v>772</v>
      </c>
      <c r="C4041" t="s">
        <v>1058</v>
      </c>
      <c r="D4041" s="736">
        <v>1</v>
      </c>
      <c r="E4041">
        <v>741020</v>
      </c>
      <c r="F4041" t="s">
        <v>772</v>
      </c>
    </row>
    <row r="4042" spans="1:6" x14ac:dyDescent="0.25">
      <c r="A4042" t="s">
        <v>1096</v>
      </c>
      <c r="B4042" t="s">
        <v>772</v>
      </c>
      <c r="C4042" t="s">
        <v>1058</v>
      </c>
      <c r="D4042" s="736">
        <v>1</v>
      </c>
      <c r="E4042">
        <v>741020</v>
      </c>
      <c r="F4042" t="s">
        <v>772</v>
      </c>
    </row>
    <row r="4043" spans="1:6" x14ac:dyDescent="0.25">
      <c r="A4043" t="s">
        <v>1096</v>
      </c>
      <c r="B4043" t="s">
        <v>772</v>
      </c>
      <c r="C4043" t="s">
        <v>1058</v>
      </c>
      <c r="D4043" s="736">
        <v>1</v>
      </c>
      <c r="E4043">
        <v>741020</v>
      </c>
      <c r="F4043" t="s">
        <v>772</v>
      </c>
    </row>
    <row r="4044" spans="1:6" x14ac:dyDescent="0.25">
      <c r="A4044" t="s">
        <v>1096</v>
      </c>
      <c r="B4044" t="s">
        <v>772</v>
      </c>
      <c r="C4044" t="s">
        <v>1058</v>
      </c>
      <c r="D4044" s="736">
        <v>1</v>
      </c>
      <c r="E4044">
        <v>741020</v>
      </c>
      <c r="F4044" t="s">
        <v>772</v>
      </c>
    </row>
    <row r="4045" spans="1:6" x14ac:dyDescent="0.25">
      <c r="A4045" t="s">
        <v>1096</v>
      </c>
      <c r="B4045" t="s">
        <v>772</v>
      </c>
      <c r="C4045" t="s">
        <v>1058</v>
      </c>
      <c r="D4045" s="736">
        <v>1</v>
      </c>
      <c r="E4045">
        <v>741020</v>
      </c>
      <c r="F4045" t="s">
        <v>772</v>
      </c>
    </row>
    <row r="4046" spans="1:6" x14ac:dyDescent="0.25">
      <c r="A4046" t="s">
        <v>1096</v>
      </c>
      <c r="B4046" t="s">
        <v>772</v>
      </c>
      <c r="C4046" t="s">
        <v>1058</v>
      </c>
      <c r="D4046" s="736">
        <v>1</v>
      </c>
      <c r="E4046">
        <v>741020</v>
      </c>
      <c r="F4046" t="s">
        <v>772</v>
      </c>
    </row>
    <row r="4047" spans="1:6" x14ac:dyDescent="0.25">
      <c r="A4047" t="s">
        <v>1096</v>
      </c>
      <c r="B4047" t="s">
        <v>772</v>
      </c>
      <c r="C4047" t="s">
        <v>1058</v>
      </c>
      <c r="D4047" s="736">
        <v>1</v>
      </c>
      <c r="E4047">
        <v>741020</v>
      </c>
      <c r="F4047" t="s">
        <v>772</v>
      </c>
    </row>
    <row r="4048" spans="1:6" x14ac:dyDescent="0.25">
      <c r="A4048" t="s">
        <v>1096</v>
      </c>
      <c r="B4048" t="s">
        <v>772</v>
      </c>
      <c r="C4048" t="s">
        <v>1058</v>
      </c>
      <c r="D4048" s="736">
        <v>1</v>
      </c>
      <c r="E4048">
        <v>741020</v>
      </c>
      <c r="F4048" t="s">
        <v>772</v>
      </c>
    </row>
    <row r="4049" spans="1:6" x14ac:dyDescent="0.25">
      <c r="A4049" t="s">
        <v>1096</v>
      </c>
      <c r="B4049" t="s">
        <v>772</v>
      </c>
      <c r="C4049" t="s">
        <v>1058</v>
      </c>
      <c r="D4049" s="736">
        <v>1</v>
      </c>
      <c r="E4049">
        <v>741020</v>
      </c>
      <c r="F4049" t="s">
        <v>772</v>
      </c>
    </row>
    <row r="4050" spans="1:6" x14ac:dyDescent="0.25">
      <c r="A4050" t="s">
        <v>1096</v>
      </c>
      <c r="B4050" t="s">
        <v>772</v>
      </c>
      <c r="C4050" t="s">
        <v>1058</v>
      </c>
      <c r="D4050" s="736">
        <v>1</v>
      </c>
      <c r="E4050">
        <v>741020</v>
      </c>
      <c r="F4050" t="s">
        <v>772</v>
      </c>
    </row>
    <row r="4051" spans="1:6" x14ac:dyDescent="0.25">
      <c r="A4051" t="s">
        <v>1096</v>
      </c>
      <c r="B4051" t="s">
        <v>772</v>
      </c>
      <c r="C4051" t="s">
        <v>1058</v>
      </c>
      <c r="D4051" s="736">
        <v>1</v>
      </c>
      <c r="E4051">
        <v>741020</v>
      </c>
      <c r="F4051" t="s">
        <v>772</v>
      </c>
    </row>
    <row r="4052" spans="1:6" x14ac:dyDescent="0.25">
      <c r="A4052" t="s">
        <v>1096</v>
      </c>
      <c r="B4052" t="s">
        <v>772</v>
      </c>
      <c r="C4052" t="s">
        <v>1058</v>
      </c>
      <c r="D4052" s="736">
        <v>1</v>
      </c>
      <c r="E4052">
        <v>741020</v>
      </c>
      <c r="F4052" t="s">
        <v>772</v>
      </c>
    </row>
    <row r="4053" spans="1:6" x14ac:dyDescent="0.25">
      <c r="A4053" t="s">
        <v>1096</v>
      </c>
      <c r="B4053" t="s">
        <v>772</v>
      </c>
      <c r="C4053" t="s">
        <v>1058</v>
      </c>
      <c r="D4053" s="736">
        <v>1</v>
      </c>
      <c r="E4053">
        <v>741020</v>
      </c>
      <c r="F4053" t="s">
        <v>772</v>
      </c>
    </row>
    <row r="4054" spans="1:6" x14ac:dyDescent="0.25">
      <c r="A4054" t="s">
        <v>1096</v>
      </c>
      <c r="B4054" t="s">
        <v>772</v>
      </c>
      <c r="C4054" t="s">
        <v>1058</v>
      </c>
      <c r="D4054" s="736">
        <v>1</v>
      </c>
      <c r="E4054">
        <v>741020</v>
      </c>
      <c r="F4054" t="s">
        <v>772</v>
      </c>
    </row>
    <row r="4055" spans="1:6" x14ac:dyDescent="0.25">
      <c r="A4055" t="s">
        <v>1096</v>
      </c>
      <c r="B4055" t="s">
        <v>772</v>
      </c>
      <c r="C4055" t="s">
        <v>1058</v>
      </c>
      <c r="D4055" s="736">
        <v>1</v>
      </c>
      <c r="E4055">
        <v>741020</v>
      </c>
      <c r="F4055" t="s">
        <v>772</v>
      </c>
    </row>
    <row r="4056" spans="1:6" x14ac:dyDescent="0.25">
      <c r="A4056" t="s">
        <v>1096</v>
      </c>
      <c r="B4056" t="s">
        <v>772</v>
      </c>
      <c r="C4056" t="s">
        <v>1058</v>
      </c>
      <c r="D4056" s="736">
        <v>1</v>
      </c>
      <c r="E4056">
        <v>741020</v>
      </c>
      <c r="F4056" t="s">
        <v>772</v>
      </c>
    </row>
    <row r="4057" spans="1:6" x14ac:dyDescent="0.25">
      <c r="A4057" t="s">
        <v>1096</v>
      </c>
      <c r="B4057" t="s">
        <v>772</v>
      </c>
      <c r="C4057" t="s">
        <v>1058</v>
      </c>
      <c r="D4057" s="736">
        <v>1</v>
      </c>
      <c r="E4057">
        <v>741020</v>
      </c>
      <c r="F4057" t="s">
        <v>772</v>
      </c>
    </row>
    <row r="4058" spans="1:6" x14ac:dyDescent="0.25">
      <c r="A4058" t="s">
        <v>1096</v>
      </c>
      <c r="B4058" t="s">
        <v>772</v>
      </c>
      <c r="C4058" t="s">
        <v>1058</v>
      </c>
      <c r="D4058" s="736">
        <v>1</v>
      </c>
      <c r="E4058">
        <v>741020</v>
      </c>
      <c r="F4058" t="s">
        <v>772</v>
      </c>
    </row>
    <row r="4059" spans="1:6" x14ac:dyDescent="0.25">
      <c r="A4059" t="s">
        <v>1096</v>
      </c>
      <c r="B4059" t="s">
        <v>772</v>
      </c>
      <c r="C4059" t="s">
        <v>1058</v>
      </c>
      <c r="D4059" s="736">
        <v>1</v>
      </c>
      <c r="E4059">
        <v>741020</v>
      </c>
      <c r="F4059" t="s">
        <v>772</v>
      </c>
    </row>
    <row r="4060" spans="1:6" x14ac:dyDescent="0.25">
      <c r="A4060" t="s">
        <v>1096</v>
      </c>
      <c r="B4060" t="s">
        <v>772</v>
      </c>
      <c r="C4060" t="s">
        <v>1058</v>
      </c>
      <c r="D4060" s="736">
        <v>1</v>
      </c>
      <c r="E4060">
        <v>741020</v>
      </c>
      <c r="F4060" t="s">
        <v>772</v>
      </c>
    </row>
    <row r="4061" spans="1:6" x14ac:dyDescent="0.25">
      <c r="A4061" t="s">
        <v>1096</v>
      </c>
      <c r="B4061" t="s">
        <v>772</v>
      </c>
      <c r="C4061" t="s">
        <v>1058</v>
      </c>
      <c r="D4061" s="736">
        <v>1</v>
      </c>
      <c r="E4061">
        <v>741020</v>
      </c>
      <c r="F4061" t="s">
        <v>772</v>
      </c>
    </row>
    <row r="4062" spans="1:6" x14ac:dyDescent="0.25">
      <c r="A4062" t="s">
        <v>1096</v>
      </c>
      <c r="B4062" t="s">
        <v>772</v>
      </c>
      <c r="C4062" t="s">
        <v>1058</v>
      </c>
      <c r="D4062" s="736">
        <v>1</v>
      </c>
      <c r="E4062">
        <v>741020</v>
      </c>
      <c r="F4062" t="s">
        <v>772</v>
      </c>
    </row>
    <row r="4063" spans="1:6" x14ac:dyDescent="0.25">
      <c r="A4063" t="s">
        <v>1096</v>
      </c>
      <c r="B4063" t="s">
        <v>772</v>
      </c>
      <c r="C4063" t="s">
        <v>1058</v>
      </c>
      <c r="D4063" s="736">
        <v>1</v>
      </c>
      <c r="E4063">
        <v>741020</v>
      </c>
      <c r="F4063" t="s">
        <v>772</v>
      </c>
    </row>
    <row r="4064" spans="1:6" x14ac:dyDescent="0.25">
      <c r="A4064" t="s">
        <v>1096</v>
      </c>
      <c r="B4064" t="s">
        <v>772</v>
      </c>
      <c r="C4064" t="s">
        <v>1058</v>
      </c>
      <c r="D4064" s="736">
        <v>1</v>
      </c>
      <c r="E4064">
        <v>741020</v>
      </c>
      <c r="F4064" t="s">
        <v>772</v>
      </c>
    </row>
    <row r="4065" spans="1:6" x14ac:dyDescent="0.25">
      <c r="A4065" t="s">
        <v>1096</v>
      </c>
      <c r="B4065" t="s">
        <v>772</v>
      </c>
      <c r="C4065" t="s">
        <v>1058</v>
      </c>
      <c r="D4065" s="736">
        <v>1</v>
      </c>
      <c r="E4065">
        <v>741020</v>
      </c>
      <c r="F4065" t="s">
        <v>772</v>
      </c>
    </row>
    <row r="4066" spans="1:6" x14ac:dyDescent="0.25">
      <c r="A4066" t="s">
        <v>1096</v>
      </c>
      <c r="B4066" t="s">
        <v>772</v>
      </c>
      <c r="C4066" t="s">
        <v>1058</v>
      </c>
      <c r="D4066" s="736">
        <v>1</v>
      </c>
      <c r="E4066">
        <v>741020</v>
      </c>
      <c r="F4066" t="s">
        <v>772</v>
      </c>
    </row>
    <row r="4067" spans="1:6" x14ac:dyDescent="0.25">
      <c r="A4067" t="s">
        <v>1096</v>
      </c>
      <c r="B4067" t="s">
        <v>772</v>
      </c>
      <c r="C4067" t="s">
        <v>1058</v>
      </c>
      <c r="D4067" s="736">
        <v>1</v>
      </c>
      <c r="E4067">
        <v>741020</v>
      </c>
      <c r="F4067" t="s">
        <v>772</v>
      </c>
    </row>
    <row r="4068" spans="1:6" x14ac:dyDescent="0.25">
      <c r="A4068" t="s">
        <v>1096</v>
      </c>
      <c r="B4068" t="s">
        <v>772</v>
      </c>
      <c r="C4068" t="s">
        <v>1058</v>
      </c>
      <c r="D4068" s="736">
        <v>1</v>
      </c>
      <c r="E4068">
        <v>741020</v>
      </c>
      <c r="F4068" t="s">
        <v>772</v>
      </c>
    </row>
    <row r="4069" spans="1:6" x14ac:dyDescent="0.25">
      <c r="A4069" t="s">
        <v>1096</v>
      </c>
      <c r="B4069" t="s">
        <v>772</v>
      </c>
      <c r="C4069" t="s">
        <v>1058</v>
      </c>
      <c r="D4069" s="736">
        <v>1</v>
      </c>
      <c r="E4069">
        <v>741020</v>
      </c>
      <c r="F4069" t="s">
        <v>772</v>
      </c>
    </row>
    <row r="4070" spans="1:6" x14ac:dyDescent="0.25">
      <c r="A4070" t="s">
        <v>1096</v>
      </c>
      <c r="B4070" t="s">
        <v>772</v>
      </c>
      <c r="C4070" t="s">
        <v>1058</v>
      </c>
      <c r="D4070" s="736">
        <v>1</v>
      </c>
      <c r="E4070">
        <v>741020</v>
      </c>
      <c r="F4070" t="s">
        <v>772</v>
      </c>
    </row>
    <row r="4071" spans="1:6" x14ac:dyDescent="0.25">
      <c r="A4071" t="s">
        <v>1096</v>
      </c>
      <c r="B4071" t="s">
        <v>772</v>
      </c>
      <c r="C4071" t="s">
        <v>1058</v>
      </c>
      <c r="D4071" s="736">
        <v>1</v>
      </c>
      <c r="E4071">
        <v>741020</v>
      </c>
      <c r="F4071" t="s">
        <v>772</v>
      </c>
    </row>
    <row r="4072" spans="1:6" x14ac:dyDescent="0.25">
      <c r="A4072" t="s">
        <v>1096</v>
      </c>
      <c r="B4072" t="s">
        <v>772</v>
      </c>
      <c r="C4072" t="s">
        <v>1058</v>
      </c>
      <c r="D4072" s="736">
        <v>1</v>
      </c>
      <c r="E4072">
        <v>741020</v>
      </c>
      <c r="F4072" t="s">
        <v>772</v>
      </c>
    </row>
    <row r="4073" spans="1:6" x14ac:dyDescent="0.25">
      <c r="A4073" t="s">
        <v>1096</v>
      </c>
      <c r="B4073" t="s">
        <v>772</v>
      </c>
      <c r="C4073" t="s">
        <v>1058</v>
      </c>
      <c r="D4073" s="736">
        <v>1</v>
      </c>
      <c r="E4073">
        <v>741020</v>
      </c>
      <c r="F4073" t="s">
        <v>772</v>
      </c>
    </row>
    <row r="4074" spans="1:6" x14ac:dyDescent="0.25">
      <c r="A4074" t="s">
        <v>1096</v>
      </c>
      <c r="B4074" t="s">
        <v>772</v>
      </c>
      <c r="C4074" t="s">
        <v>1058</v>
      </c>
      <c r="D4074" s="736">
        <v>1</v>
      </c>
      <c r="E4074">
        <v>741020</v>
      </c>
      <c r="F4074" t="s">
        <v>772</v>
      </c>
    </row>
    <row r="4075" spans="1:6" x14ac:dyDescent="0.25">
      <c r="A4075" t="s">
        <v>1096</v>
      </c>
      <c r="B4075" t="s">
        <v>772</v>
      </c>
      <c r="C4075" t="s">
        <v>1058</v>
      </c>
      <c r="D4075" s="736">
        <v>1</v>
      </c>
      <c r="E4075">
        <v>741020</v>
      </c>
      <c r="F4075" t="s">
        <v>772</v>
      </c>
    </row>
    <row r="4076" spans="1:6" x14ac:dyDescent="0.25">
      <c r="A4076" t="s">
        <v>1096</v>
      </c>
      <c r="B4076" t="s">
        <v>772</v>
      </c>
      <c r="C4076" t="s">
        <v>1058</v>
      </c>
      <c r="D4076" s="736">
        <v>1</v>
      </c>
      <c r="E4076">
        <v>741020</v>
      </c>
      <c r="F4076" t="s">
        <v>772</v>
      </c>
    </row>
    <row r="4077" spans="1:6" x14ac:dyDescent="0.25">
      <c r="A4077" t="s">
        <v>1096</v>
      </c>
      <c r="B4077" t="s">
        <v>772</v>
      </c>
      <c r="C4077" t="s">
        <v>1058</v>
      </c>
      <c r="D4077" s="736">
        <v>1</v>
      </c>
      <c r="E4077">
        <v>741020</v>
      </c>
      <c r="F4077" t="s">
        <v>772</v>
      </c>
    </row>
    <row r="4078" spans="1:6" x14ac:dyDescent="0.25">
      <c r="A4078" t="s">
        <v>1096</v>
      </c>
      <c r="B4078" t="s">
        <v>772</v>
      </c>
      <c r="C4078" t="s">
        <v>1058</v>
      </c>
      <c r="D4078" s="736">
        <v>1</v>
      </c>
      <c r="E4078">
        <v>741020</v>
      </c>
      <c r="F4078" t="s">
        <v>772</v>
      </c>
    </row>
    <row r="4079" spans="1:6" x14ac:dyDescent="0.25">
      <c r="A4079" t="s">
        <v>1096</v>
      </c>
      <c r="B4079" t="s">
        <v>772</v>
      </c>
      <c r="C4079" t="s">
        <v>1058</v>
      </c>
      <c r="D4079" s="736">
        <v>1</v>
      </c>
      <c r="E4079">
        <v>741020</v>
      </c>
      <c r="F4079" t="s">
        <v>772</v>
      </c>
    </row>
    <row r="4080" spans="1:6" x14ac:dyDescent="0.25">
      <c r="A4080" t="s">
        <v>1096</v>
      </c>
      <c r="B4080" t="s">
        <v>772</v>
      </c>
      <c r="C4080" t="s">
        <v>1058</v>
      </c>
      <c r="D4080" s="736">
        <v>1</v>
      </c>
      <c r="E4080">
        <v>741020</v>
      </c>
      <c r="F4080" t="s">
        <v>772</v>
      </c>
    </row>
    <row r="4081" spans="1:6" x14ac:dyDescent="0.25">
      <c r="A4081" t="s">
        <v>1096</v>
      </c>
      <c r="B4081" t="s">
        <v>772</v>
      </c>
      <c r="C4081" t="s">
        <v>1058</v>
      </c>
      <c r="D4081" s="736">
        <v>2</v>
      </c>
      <c r="E4081">
        <v>741020</v>
      </c>
      <c r="F4081" t="s">
        <v>772</v>
      </c>
    </row>
    <row r="4082" spans="1:6" x14ac:dyDescent="0.25">
      <c r="A4082" t="s">
        <v>1096</v>
      </c>
      <c r="B4082" t="s">
        <v>772</v>
      </c>
      <c r="C4082" t="s">
        <v>1058</v>
      </c>
      <c r="D4082" s="736">
        <v>1</v>
      </c>
      <c r="E4082">
        <v>741020</v>
      </c>
      <c r="F4082" t="s">
        <v>772</v>
      </c>
    </row>
    <row r="4083" spans="1:6" x14ac:dyDescent="0.25">
      <c r="A4083" t="s">
        <v>1096</v>
      </c>
      <c r="B4083" t="s">
        <v>772</v>
      </c>
      <c r="C4083" t="s">
        <v>1058</v>
      </c>
      <c r="D4083" s="736">
        <v>1</v>
      </c>
      <c r="E4083">
        <v>741020</v>
      </c>
      <c r="F4083" t="s">
        <v>772</v>
      </c>
    </row>
    <row r="4084" spans="1:6" x14ac:dyDescent="0.25">
      <c r="A4084" t="s">
        <v>1096</v>
      </c>
      <c r="B4084" t="s">
        <v>772</v>
      </c>
      <c r="C4084" t="s">
        <v>1058</v>
      </c>
      <c r="D4084" s="736">
        <v>1</v>
      </c>
      <c r="E4084">
        <v>741020</v>
      </c>
      <c r="F4084" t="s">
        <v>772</v>
      </c>
    </row>
    <row r="4085" spans="1:6" x14ac:dyDescent="0.25">
      <c r="A4085" t="s">
        <v>1096</v>
      </c>
      <c r="B4085" t="s">
        <v>772</v>
      </c>
      <c r="C4085" t="s">
        <v>1058</v>
      </c>
      <c r="D4085" s="736">
        <v>1</v>
      </c>
      <c r="E4085">
        <v>741020</v>
      </c>
      <c r="F4085" t="s">
        <v>772</v>
      </c>
    </row>
    <row r="4086" spans="1:6" x14ac:dyDescent="0.25">
      <c r="A4086" t="s">
        <v>1096</v>
      </c>
      <c r="B4086" t="s">
        <v>772</v>
      </c>
      <c r="C4086" t="s">
        <v>1058</v>
      </c>
      <c r="D4086" s="736">
        <v>1</v>
      </c>
      <c r="E4086">
        <v>741020</v>
      </c>
      <c r="F4086" t="s">
        <v>772</v>
      </c>
    </row>
    <row r="4087" spans="1:6" x14ac:dyDescent="0.25">
      <c r="A4087" t="s">
        <v>1096</v>
      </c>
      <c r="B4087" t="s">
        <v>772</v>
      </c>
      <c r="C4087" t="s">
        <v>1058</v>
      </c>
      <c r="D4087" s="736">
        <v>1</v>
      </c>
      <c r="E4087">
        <v>741020</v>
      </c>
      <c r="F4087" t="s">
        <v>772</v>
      </c>
    </row>
    <row r="4088" spans="1:6" x14ac:dyDescent="0.25">
      <c r="A4088" t="s">
        <v>1096</v>
      </c>
      <c r="B4088" t="s">
        <v>772</v>
      </c>
      <c r="C4088" t="s">
        <v>1058</v>
      </c>
      <c r="D4088" s="736">
        <v>1</v>
      </c>
      <c r="E4088">
        <v>741020</v>
      </c>
      <c r="F4088" t="s">
        <v>772</v>
      </c>
    </row>
    <row r="4089" spans="1:6" x14ac:dyDescent="0.25">
      <c r="A4089" t="s">
        <v>1096</v>
      </c>
      <c r="B4089" t="s">
        <v>772</v>
      </c>
      <c r="C4089" t="s">
        <v>1058</v>
      </c>
      <c r="D4089" s="736">
        <v>1</v>
      </c>
      <c r="E4089">
        <v>741020</v>
      </c>
      <c r="F4089" t="s">
        <v>772</v>
      </c>
    </row>
    <row r="4090" spans="1:6" x14ac:dyDescent="0.25">
      <c r="A4090" t="s">
        <v>1096</v>
      </c>
      <c r="B4090" t="s">
        <v>772</v>
      </c>
      <c r="C4090" t="s">
        <v>1058</v>
      </c>
      <c r="D4090" s="736">
        <v>1</v>
      </c>
      <c r="E4090">
        <v>741020</v>
      </c>
      <c r="F4090" t="s">
        <v>772</v>
      </c>
    </row>
    <row r="4091" spans="1:6" x14ac:dyDescent="0.25">
      <c r="A4091" t="s">
        <v>1096</v>
      </c>
      <c r="B4091" t="s">
        <v>772</v>
      </c>
      <c r="C4091" t="s">
        <v>1058</v>
      </c>
      <c r="D4091" s="736">
        <v>1</v>
      </c>
      <c r="E4091">
        <v>741020</v>
      </c>
      <c r="F4091" t="s">
        <v>772</v>
      </c>
    </row>
    <row r="4092" spans="1:6" x14ac:dyDescent="0.25">
      <c r="A4092" t="s">
        <v>1096</v>
      </c>
      <c r="B4092" t="s">
        <v>772</v>
      </c>
      <c r="C4092" t="s">
        <v>1058</v>
      </c>
      <c r="D4092" s="736">
        <v>1</v>
      </c>
      <c r="E4092">
        <v>741020</v>
      </c>
      <c r="F4092" t="s">
        <v>772</v>
      </c>
    </row>
    <row r="4093" spans="1:6" x14ac:dyDescent="0.25">
      <c r="A4093" t="s">
        <v>1096</v>
      </c>
      <c r="B4093" t="s">
        <v>772</v>
      </c>
      <c r="C4093" t="s">
        <v>1058</v>
      </c>
      <c r="D4093" s="736">
        <v>1</v>
      </c>
      <c r="E4093">
        <v>741020</v>
      </c>
      <c r="F4093" t="s">
        <v>772</v>
      </c>
    </row>
    <row r="4094" spans="1:6" x14ac:dyDescent="0.25">
      <c r="A4094" t="s">
        <v>1096</v>
      </c>
      <c r="B4094" t="s">
        <v>772</v>
      </c>
      <c r="C4094" t="s">
        <v>1058</v>
      </c>
      <c r="D4094" s="736">
        <v>1</v>
      </c>
      <c r="E4094">
        <v>741020</v>
      </c>
      <c r="F4094" t="s">
        <v>772</v>
      </c>
    </row>
    <row r="4095" spans="1:6" x14ac:dyDescent="0.25">
      <c r="A4095" t="s">
        <v>1096</v>
      </c>
      <c r="B4095" t="s">
        <v>772</v>
      </c>
      <c r="C4095" t="s">
        <v>1058</v>
      </c>
      <c r="D4095" s="736">
        <v>1</v>
      </c>
      <c r="E4095">
        <v>741020</v>
      </c>
      <c r="F4095" t="s">
        <v>772</v>
      </c>
    </row>
    <row r="4096" spans="1:6" x14ac:dyDescent="0.25">
      <c r="A4096" t="s">
        <v>1096</v>
      </c>
      <c r="B4096" t="s">
        <v>772</v>
      </c>
      <c r="C4096" t="s">
        <v>1058</v>
      </c>
      <c r="D4096" s="736">
        <v>1</v>
      </c>
      <c r="E4096">
        <v>741020</v>
      </c>
      <c r="F4096" t="s">
        <v>772</v>
      </c>
    </row>
    <row r="4097" spans="1:6" x14ac:dyDescent="0.25">
      <c r="A4097" t="s">
        <v>1096</v>
      </c>
      <c r="B4097" t="s">
        <v>772</v>
      </c>
      <c r="C4097" t="s">
        <v>1058</v>
      </c>
      <c r="D4097" s="736">
        <v>1</v>
      </c>
      <c r="E4097">
        <v>741020</v>
      </c>
      <c r="F4097" t="s">
        <v>772</v>
      </c>
    </row>
    <row r="4098" spans="1:6" x14ac:dyDescent="0.25">
      <c r="A4098" t="s">
        <v>1096</v>
      </c>
      <c r="B4098" t="s">
        <v>772</v>
      </c>
      <c r="C4098" t="s">
        <v>1058</v>
      </c>
      <c r="D4098" s="736">
        <v>1</v>
      </c>
      <c r="E4098">
        <v>741020</v>
      </c>
      <c r="F4098" t="s">
        <v>772</v>
      </c>
    </row>
    <row r="4099" spans="1:6" x14ac:dyDescent="0.25">
      <c r="A4099" t="s">
        <v>1096</v>
      </c>
      <c r="B4099" t="s">
        <v>772</v>
      </c>
      <c r="C4099" t="s">
        <v>1058</v>
      </c>
      <c r="D4099" s="736">
        <v>1</v>
      </c>
      <c r="E4099">
        <v>741020</v>
      </c>
      <c r="F4099" t="s">
        <v>772</v>
      </c>
    </row>
    <row r="4100" spans="1:6" x14ac:dyDescent="0.25">
      <c r="A4100" t="s">
        <v>1096</v>
      </c>
      <c r="B4100" t="s">
        <v>772</v>
      </c>
      <c r="C4100" t="s">
        <v>1058</v>
      </c>
      <c r="D4100" s="736">
        <v>1</v>
      </c>
      <c r="E4100">
        <v>741020</v>
      </c>
      <c r="F4100" t="s">
        <v>772</v>
      </c>
    </row>
    <row r="4101" spans="1:6" x14ac:dyDescent="0.25">
      <c r="A4101" t="s">
        <v>1096</v>
      </c>
      <c r="B4101" t="s">
        <v>772</v>
      </c>
      <c r="C4101" t="s">
        <v>1058</v>
      </c>
      <c r="D4101" s="736">
        <v>1</v>
      </c>
      <c r="E4101">
        <v>741020</v>
      </c>
      <c r="F4101" t="s">
        <v>772</v>
      </c>
    </row>
    <row r="4102" spans="1:6" x14ac:dyDescent="0.25">
      <c r="A4102" t="s">
        <v>1096</v>
      </c>
      <c r="B4102" t="s">
        <v>772</v>
      </c>
      <c r="C4102" t="s">
        <v>1058</v>
      </c>
      <c r="D4102" s="736">
        <v>1</v>
      </c>
      <c r="E4102">
        <v>741020</v>
      </c>
      <c r="F4102" t="s">
        <v>772</v>
      </c>
    </row>
    <row r="4103" spans="1:6" x14ac:dyDescent="0.25">
      <c r="A4103" t="s">
        <v>1096</v>
      </c>
      <c r="B4103" t="s">
        <v>772</v>
      </c>
      <c r="C4103" t="s">
        <v>1058</v>
      </c>
      <c r="D4103" s="736">
        <v>1</v>
      </c>
      <c r="E4103">
        <v>741020</v>
      </c>
      <c r="F4103" t="s">
        <v>772</v>
      </c>
    </row>
    <row r="4104" spans="1:6" x14ac:dyDescent="0.25">
      <c r="A4104" t="s">
        <v>1096</v>
      </c>
      <c r="B4104" t="s">
        <v>772</v>
      </c>
      <c r="C4104" t="s">
        <v>1058</v>
      </c>
      <c r="D4104" s="736">
        <v>1</v>
      </c>
      <c r="E4104">
        <v>741020</v>
      </c>
      <c r="F4104" t="s">
        <v>772</v>
      </c>
    </row>
    <row r="4105" spans="1:6" x14ac:dyDescent="0.25">
      <c r="A4105" t="s">
        <v>1096</v>
      </c>
      <c r="B4105" t="s">
        <v>772</v>
      </c>
      <c r="C4105" t="s">
        <v>1058</v>
      </c>
      <c r="D4105" s="736">
        <v>1</v>
      </c>
      <c r="E4105">
        <v>741020</v>
      </c>
      <c r="F4105" t="s">
        <v>772</v>
      </c>
    </row>
    <row r="4106" spans="1:6" x14ac:dyDescent="0.25">
      <c r="A4106" t="s">
        <v>1096</v>
      </c>
      <c r="B4106" t="s">
        <v>772</v>
      </c>
      <c r="C4106" t="s">
        <v>1058</v>
      </c>
      <c r="D4106" s="736">
        <v>1</v>
      </c>
      <c r="E4106">
        <v>741020</v>
      </c>
      <c r="F4106" t="s">
        <v>772</v>
      </c>
    </row>
    <row r="4107" spans="1:6" x14ac:dyDescent="0.25">
      <c r="A4107" t="s">
        <v>1096</v>
      </c>
      <c r="B4107" t="s">
        <v>772</v>
      </c>
      <c r="C4107" t="s">
        <v>1058</v>
      </c>
      <c r="D4107" s="736">
        <v>1</v>
      </c>
      <c r="E4107">
        <v>741020</v>
      </c>
      <c r="F4107" t="s">
        <v>772</v>
      </c>
    </row>
    <row r="4108" spans="1:6" x14ac:dyDescent="0.25">
      <c r="A4108" t="s">
        <v>1096</v>
      </c>
      <c r="B4108" t="s">
        <v>772</v>
      </c>
      <c r="C4108" t="s">
        <v>1058</v>
      </c>
      <c r="D4108" s="736">
        <v>1</v>
      </c>
      <c r="E4108">
        <v>741020</v>
      </c>
      <c r="F4108" t="s">
        <v>772</v>
      </c>
    </row>
    <row r="4109" spans="1:6" x14ac:dyDescent="0.25">
      <c r="A4109" t="s">
        <v>1096</v>
      </c>
      <c r="B4109" t="s">
        <v>772</v>
      </c>
      <c r="C4109" t="s">
        <v>1058</v>
      </c>
      <c r="D4109" s="736">
        <v>1</v>
      </c>
      <c r="E4109">
        <v>741020</v>
      </c>
      <c r="F4109" t="s">
        <v>772</v>
      </c>
    </row>
    <row r="4110" spans="1:6" x14ac:dyDescent="0.25">
      <c r="A4110" t="s">
        <v>1096</v>
      </c>
      <c r="B4110" t="s">
        <v>772</v>
      </c>
      <c r="C4110" t="s">
        <v>1058</v>
      </c>
      <c r="D4110" s="736">
        <v>1</v>
      </c>
      <c r="E4110">
        <v>741020</v>
      </c>
      <c r="F4110" t="s">
        <v>772</v>
      </c>
    </row>
    <row r="4111" spans="1:6" x14ac:dyDescent="0.25">
      <c r="A4111" t="s">
        <v>1096</v>
      </c>
      <c r="B4111" t="s">
        <v>772</v>
      </c>
      <c r="C4111" t="s">
        <v>1058</v>
      </c>
      <c r="D4111" s="736">
        <v>1</v>
      </c>
      <c r="E4111">
        <v>741020</v>
      </c>
      <c r="F4111" t="s">
        <v>772</v>
      </c>
    </row>
    <row r="4112" spans="1:6" x14ac:dyDescent="0.25">
      <c r="A4112" t="s">
        <v>1096</v>
      </c>
      <c r="B4112" t="s">
        <v>772</v>
      </c>
      <c r="C4112" t="s">
        <v>1058</v>
      </c>
      <c r="D4112" s="736">
        <v>1</v>
      </c>
      <c r="E4112">
        <v>741020</v>
      </c>
      <c r="F4112" t="s">
        <v>772</v>
      </c>
    </row>
    <row r="4113" spans="1:6" x14ac:dyDescent="0.25">
      <c r="A4113" t="s">
        <v>1096</v>
      </c>
      <c r="B4113" t="s">
        <v>772</v>
      </c>
      <c r="C4113" t="s">
        <v>1058</v>
      </c>
      <c r="D4113" s="736">
        <v>1</v>
      </c>
      <c r="E4113">
        <v>741020</v>
      </c>
      <c r="F4113" t="s">
        <v>772</v>
      </c>
    </row>
    <row r="4114" spans="1:6" x14ac:dyDescent="0.25">
      <c r="A4114" t="s">
        <v>1096</v>
      </c>
      <c r="B4114" t="s">
        <v>772</v>
      </c>
      <c r="C4114" t="s">
        <v>1058</v>
      </c>
      <c r="D4114" s="736">
        <v>1</v>
      </c>
      <c r="E4114">
        <v>741020</v>
      </c>
      <c r="F4114" t="s">
        <v>772</v>
      </c>
    </row>
    <row r="4115" spans="1:6" x14ac:dyDescent="0.25">
      <c r="A4115" t="s">
        <v>1096</v>
      </c>
      <c r="B4115" t="s">
        <v>772</v>
      </c>
      <c r="C4115" t="s">
        <v>1058</v>
      </c>
      <c r="D4115" s="736">
        <v>1</v>
      </c>
      <c r="E4115">
        <v>741020</v>
      </c>
      <c r="F4115" t="s">
        <v>772</v>
      </c>
    </row>
    <row r="4116" spans="1:6" x14ac:dyDescent="0.25">
      <c r="A4116" t="s">
        <v>1096</v>
      </c>
      <c r="B4116" t="s">
        <v>772</v>
      </c>
      <c r="C4116" t="s">
        <v>1058</v>
      </c>
      <c r="D4116" s="736">
        <v>1</v>
      </c>
      <c r="E4116">
        <v>741020</v>
      </c>
      <c r="F4116" t="s">
        <v>772</v>
      </c>
    </row>
    <row r="4117" spans="1:6" x14ac:dyDescent="0.25">
      <c r="A4117" t="s">
        <v>1096</v>
      </c>
      <c r="B4117" t="s">
        <v>772</v>
      </c>
      <c r="C4117" t="s">
        <v>1058</v>
      </c>
      <c r="D4117" s="736">
        <v>1</v>
      </c>
      <c r="E4117">
        <v>741020</v>
      </c>
      <c r="F4117" t="s">
        <v>772</v>
      </c>
    </row>
    <row r="4118" spans="1:6" x14ac:dyDescent="0.25">
      <c r="A4118" t="s">
        <v>1096</v>
      </c>
      <c r="B4118" t="s">
        <v>772</v>
      </c>
      <c r="C4118" t="s">
        <v>1058</v>
      </c>
      <c r="D4118" s="736">
        <v>1</v>
      </c>
      <c r="E4118">
        <v>741020</v>
      </c>
      <c r="F4118" t="s">
        <v>772</v>
      </c>
    </row>
    <row r="4119" spans="1:6" x14ac:dyDescent="0.25">
      <c r="A4119" t="s">
        <v>1096</v>
      </c>
      <c r="B4119" t="s">
        <v>772</v>
      </c>
      <c r="C4119" t="s">
        <v>1058</v>
      </c>
      <c r="D4119" s="736">
        <v>1</v>
      </c>
      <c r="E4119">
        <v>741020</v>
      </c>
      <c r="F4119" t="s">
        <v>772</v>
      </c>
    </row>
    <row r="4120" spans="1:6" x14ac:dyDescent="0.25">
      <c r="A4120" t="s">
        <v>1096</v>
      </c>
      <c r="B4120" t="s">
        <v>772</v>
      </c>
      <c r="C4120" t="s">
        <v>1058</v>
      </c>
      <c r="D4120" s="736">
        <v>1</v>
      </c>
      <c r="E4120">
        <v>741020</v>
      </c>
      <c r="F4120" t="s">
        <v>772</v>
      </c>
    </row>
    <row r="4121" spans="1:6" x14ac:dyDescent="0.25">
      <c r="A4121" t="s">
        <v>1096</v>
      </c>
      <c r="B4121" t="s">
        <v>772</v>
      </c>
      <c r="C4121" t="s">
        <v>1058</v>
      </c>
      <c r="D4121" s="736">
        <v>1</v>
      </c>
      <c r="E4121">
        <v>741020</v>
      </c>
      <c r="F4121" t="s">
        <v>772</v>
      </c>
    </row>
    <row r="4122" spans="1:6" x14ac:dyDescent="0.25">
      <c r="A4122" t="s">
        <v>1096</v>
      </c>
      <c r="B4122" t="s">
        <v>772</v>
      </c>
      <c r="C4122" t="s">
        <v>1058</v>
      </c>
      <c r="D4122" s="736">
        <v>1</v>
      </c>
      <c r="E4122">
        <v>741020</v>
      </c>
      <c r="F4122" t="s">
        <v>772</v>
      </c>
    </row>
    <row r="4123" spans="1:6" x14ac:dyDescent="0.25">
      <c r="A4123" t="s">
        <v>1096</v>
      </c>
      <c r="B4123" t="s">
        <v>772</v>
      </c>
      <c r="C4123" t="s">
        <v>1058</v>
      </c>
      <c r="D4123" s="736">
        <v>1</v>
      </c>
      <c r="E4123">
        <v>741020</v>
      </c>
      <c r="F4123" t="s">
        <v>772</v>
      </c>
    </row>
    <row r="4124" spans="1:6" x14ac:dyDescent="0.25">
      <c r="A4124" t="s">
        <v>1096</v>
      </c>
      <c r="B4124" t="s">
        <v>772</v>
      </c>
      <c r="C4124" t="s">
        <v>1058</v>
      </c>
      <c r="D4124" s="736">
        <v>1</v>
      </c>
      <c r="E4124">
        <v>741020</v>
      </c>
      <c r="F4124" t="s">
        <v>772</v>
      </c>
    </row>
    <row r="4125" spans="1:6" x14ac:dyDescent="0.25">
      <c r="A4125" t="s">
        <v>1096</v>
      </c>
      <c r="B4125" t="s">
        <v>772</v>
      </c>
      <c r="C4125" t="s">
        <v>1058</v>
      </c>
      <c r="D4125" s="736">
        <v>1</v>
      </c>
      <c r="E4125">
        <v>741020</v>
      </c>
      <c r="F4125" t="s">
        <v>772</v>
      </c>
    </row>
    <row r="4126" spans="1:6" x14ac:dyDescent="0.25">
      <c r="A4126" t="s">
        <v>1096</v>
      </c>
      <c r="B4126" t="s">
        <v>772</v>
      </c>
      <c r="C4126" t="s">
        <v>1058</v>
      </c>
      <c r="D4126" s="736">
        <v>1</v>
      </c>
      <c r="E4126">
        <v>741020</v>
      </c>
      <c r="F4126" t="s">
        <v>772</v>
      </c>
    </row>
    <row r="4127" spans="1:6" x14ac:dyDescent="0.25">
      <c r="A4127" t="s">
        <v>1096</v>
      </c>
      <c r="B4127" t="s">
        <v>772</v>
      </c>
      <c r="C4127" t="s">
        <v>1058</v>
      </c>
      <c r="D4127" s="736">
        <v>1</v>
      </c>
      <c r="E4127">
        <v>741020</v>
      </c>
      <c r="F4127" t="s">
        <v>772</v>
      </c>
    </row>
    <row r="4128" spans="1:6" x14ac:dyDescent="0.25">
      <c r="A4128" t="s">
        <v>1096</v>
      </c>
      <c r="B4128" t="s">
        <v>772</v>
      </c>
      <c r="C4128" t="s">
        <v>1058</v>
      </c>
      <c r="D4128" s="736">
        <v>1</v>
      </c>
      <c r="E4128">
        <v>741020</v>
      </c>
      <c r="F4128" t="s">
        <v>772</v>
      </c>
    </row>
    <row r="4129" spans="1:6" x14ac:dyDescent="0.25">
      <c r="A4129" t="s">
        <v>1096</v>
      </c>
      <c r="B4129" t="s">
        <v>772</v>
      </c>
      <c r="C4129" t="s">
        <v>1058</v>
      </c>
      <c r="D4129" s="736">
        <v>1</v>
      </c>
      <c r="E4129">
        <v>741020</v>
      </c>
      <c r="F4129" t="s">
        <v>772</v>
      </c>
    </row>
    <row r="4130" spans="1:6" x14ac:dyDescent="0.25">
      <c r="A4130" t="s">
        <v>1096</v>
      </c>
      <c r="B4130" t="s">
        <v>772</v>
      </c>
      <c r="C4130" t="s">
        <v>1058</v>
      </c>
      <c r="D4130" s="736">
        <v>1</v>
      </c>
      <c r="E4130">
        <v>741020</v>
      </c>
      <c r="F4130" t="s">
        <v>772</v>
      </c>
    </row>
    <row r="4131" spans="1:6" x14ac:dyDescent="0.25">
      <c r="A4131" t="s">
        <v>1096</v>
      </c>
      <c r="B4131" t="s">
        <v>772</v>
      </c>
      <c r="C4131" t="s">
        <v>1058</v>
      </c>
      <c r="D4131" s="736">
        <v>1</v>
      </c>
      <c r="E4131">
        <v>741020</v>
      </c>
      <c r="F4131" t="s">
        <v>772</v>
      </c>
    </row>
    <row r="4132" spans="1:6" x14ac:dyDescent="0.25">
      <c r="A4132" t="s">
        <v>1096</v>
      </c>
      <c r="B4132" t="s">
        <v>772</v>
      </c>
      <c r="C4132" t="s">
        <v>1058</v>
      </c>
      <c r="D4132" s="736">
        <v>1</v>
      </c>
      <c r="E4132">
        <v>741020</v>
      </c>
      <c r="F4132" t="s">
        <v>772</v>
      </c>
    </row>
    <row r="4133" spans="1:6" x14ac:dyDescent="0.25">
      <c r="A4133" t="s">
        <v>1096</v>
      </c>
      <c r="B4133" t="s">
        <v>772</v>
      </c>
      <c r="C4133" t="s">
        <v>1058</v>
      </c>
      <c r="D4133" s="736">
        <v>1</v>
      </c>
      <c r="E4133">
        <v>741020</v>
      </c>
      <c r="F4133" t="s">
        <v>772</v>
      </c>
    </row>
    <row r="4134" spans="1:6" x14ac:dyDescent="0.25">
      <c r="A4134" t="s">
        <v>1096</v>
      </c>
      <c r="B4134" t="s">
        <v>772</v>
      </c>
      <c r="C4134" t="s">
        <v>1058</v>
      </c>
      <c r="D4134" s="736">
        <v>1</v>
      </c>
      <c r="E4134">
        <v>741020</v>
      </c>
      <c r="F4134" t="s">
        <v>772</v>
      </c>
    </row>
    <row r="4135" spans="1:6" x14ac:dyDescent="0.25">
      <c r="A4135" t="s">
        <v>1096</v>
      </c>
      <c r="B4135" t="s">
        <v>772</v>
      </c>
      <c r="C4135" t="s">
        <v>1058</v>
      </c>
      <c r="D4135" s="736">
        <v>1</v>
      </c>
      <c r="E4135">
        <v>741020</v>
      </c>
      <c r="F4135" t="s">
        <v>772</v>
      </c>
    </row>
    <row r="4136" spans="1:6" x14ac:dyDescent="0.25">
      <c r="A4136" t="s">
        <v>1096</v>
      </c>
      <c r="B4136" t="s">
        <v>772</v>
      </c>
      <c r="C4136" t="s">
        <v>1058</v>
      </c>
      <c r="D4136" s="736">
        <v>1</v>
      </c>
      <c r="E4136">
        <v>741020</v>
      </c>
      <c r="F4136" t="s">
        <v>772</v>
      </c>
    </row>
    <row r="4137" spans="1:6" x14ac:dyDescent="0.25">
      <c r="A4137" t="s">
        <v>1096</v>
      </c>
      <c r="B4137" t="s">
        <v>772</v>
      </c>
      <c r="C4137" t="s">
        <v>1058</v>
      </c>
      <c r="D4137" s="736">
        <v>1</v>
      </c>
      <c r="E4137">
        <v>741020</v>
      </c>
      <c r="F4137" t="s">
        <v>772</v>
      </c>
    </row>
    <row r="4138" spans="1:6" x14ac:dyDescent="0.25">
      <c r="A4138" t="s">
        <v>1096</v>
      </c>
      <c r="B4138" t="s">
        <v>772</v>
      </c>
      <c r="C4138" t="s">
        <v>1058</v>
      </c>
      <c r="D4138" s="736">
        <v>1</v>
      </c>
      <c r="E4138">
        <v>741020</v>
      </c>
      <c r="F4138" t="s">
        <v>772</v>
      </c>
    </row>
    <row r="4139" spans="1:6" x14ac:dyDescent="0.25">
      <c r="A4139" t="s">
        <v>1096</v>
      </c>
      <c r="B4139" t="s">
        <v>772</v>
      </c>
      <c r="C4139" t="s">
        <v>1058</v>
      </c>
      <c r="D4139" s="736">
        <v>1</v>
      </c>
      <c r="E4139">
        <v>741020</v>
      </c>
      <c r="F4139" t="s">
        <v>772</v>
      </c>
    </row>
    <row r="4140" spans="1:6" x14ac:dyDescent="0.25">
      <c r="A4140" t="s">
        <v>1096</v>
      </c>
      <c r="B4140" t="s">
        <v>772</v>
      </c>
      <c r="C4140" t="s">
        <v>1058</v>
      </c>
      <c r="D4140" s="736">
        <v>1</v>
      </c>
      <c r="E4140">
        <v>741020</v>
      </c>
      <c r="F4140" t="s">
        <v>772</v>
      </c>
    </row>
    <row r="4141" spans="1:6" x14ac:dyDescent="0.25">
      <c r="A4141" t="s">
        <v>1096</v>
      </c>
      <c r="B4141" t="s">
        <v>772</v>
      </c>
      <c r="C4141" t="s">
        <v>1058</v>
      </c>
      <c r="D4141" s="736">
        <v>1</v>
      </c>
      <c r="E4141">
        <v>741020</v>
      </c>
      <c r="F4141" t="s">
        <v>772</v>
      </c>
    </row>
    <row r="4142" spans="1:6" x14ac:dyDescent="0.25">
      <c r="A4142" t="s">
        <v>1096</v>
      </c>
      <c r="B4142" t="s">
        <v>772</v>
      </c>
      <c r="C4142" t="s">
        <v>1058</v>
      </c>
      <c r="D4142" s="736">
        <v>1</v>
      </c>
      <c r="E4142">
        <v>741020</v>
      </c>
      <c r="F4142" t="s">
        <v>772</v>
      </c>
    </row>
    <row r="4143" spans="1:6" x14ac:dyDescent="0.25">
      <c r="A4143" t="s">
        <v>1096</v>
      </c>
      <c r="B4143" t="s">
        <v>772</v>
      </c>
      <c r="C4143" t="s">
        <v>1058</v>
      </c>
      <c r="D4143" s="736">
        <v>1</v>
      </c>
      <c r="E4143">
        <v>741020</v>
      </c>
      <c r="F4143" t="s">
        <v>772</v>
      </c>
    </row>
    <row r="4144" spans="1:6" x14ac:dyDescent="0.25">
      <c r="A4144" t="s">
        <v>1096</v>
      </c>
      <c r="B4144" t="s">
        <v>772</v>
      </c>
      <c r="C4144" t="s">
        <v>1058</v>
      </c>
      <c r="D4144" s="736">
        <v>1</v>
      </c>
      <c r="E4144">
        <v>741020</v>
      </c>
      <c r="F4144" t="s">
        <v>772</v>
      </c>
    </row>
    <row r="4145" spans="1:6" x14ac:dyDescent="0.25">
      <c r="A4145" t="s">
        <v>1096</v>
      </c>
      <c r="B4145" t="s">
        <v>772</v>
      </c>
      <c r="C4145" t="s">
        <v>1058</v>
      </c>
      <c r="D4145" s="736">
        <v>1</v>
      </c>
      <c r="E4145">
        <v>741020</v>
      </c>
      <c r="F4145" t="s">
        <v>772</v>
      </c>
    </row>
    <row r="4146" spans="1:6" x14ac:dyDescent="0.25">
      <c r="A4146" t="s">
        <v>1096</v>
      </c>
      <c r="B4146" t="s">
        <v>772</v>
      </c>
      <c r="C4146" t="s">
        <v>1058</v>
      </c>
      <c r="D4146" s="736">
        <v>1</v>
      </c>
      <c r="E4146">
        <v>741020</v>
      </c>
      <c r="F4146" t="s">
        <v>772</v>
      </c>
    </row>
    <row r="4147" spans="1:6" x14ac:dyDescent="0.25">
      <c r="A4147" t="s">
        <v>1096</v>
      </c>
      <c r="B4147" t="s">
        <v>772</v>
      </c>
      <c r="C4147" t="s">
        <v>1058</v>
      </c>
      <c r="D4147" s="736">
        <v>1</v>
      </c>
      <c r="E4147">
        <v>741020</v>
      </c>
      <c r="F4147" t="s">
        <v>772</v>
      </c>
    </row>
    <row r="4148" spans="1:6" x14ac:dyDescent="0.25">
      <c r="A4148" t="s">
        <v>1096</v>
      </c>
      <c r="B4148" t="s">
        <v>772</v>
      </c>
      <c r="C4148" t="s">
        <v>1058</v>
      </c>
      <c r="D4148" s="736">
        <v>1</v>
      </c>
      <c r="E4148">
        <v>741020</v>
      </c>
      <c r="F4148" t="s">
        <v>772</v>
      </c>
    </row>
    <row r="4149" spans="1:6" x14ac:dyDescent="0.25">
      <c r="A4149" t="s">
        <v>1096</v>
      </c>
      <c r="B4149" t="s">
        <v>772</v>
      </c>
      <c r="C4149" t="s">
        <v>1058</v>
      </c>
      <c r="D4149" s="736">
        <v>1</v>
      </c>
      <c r="E4149">
        <v>741020</v>
      </c>
      <c r="F4149" t="s">
        <v>772</v>
      </c>
    </row>
    <row r="4150" spans="1:6" x14ac:dyDescent="0.25">
      <c r="A4150" t="s">
        <v>1096</v>
      </c>
      <c r="B4150" t="s">
        <v>772</v>
      </c>
      <c r="C4150" t="s">
        <v>1058</v>
      </c>
      <c r="D4150" s="736">
        <v>1</v>
      </c>
      <c r="E4150">
        <v>741020</v>
      </c>
      <c r="F4150" t="s">
        <v>772</v>
      </c>
    </row>
    <row r="4151" spans="1:6" x14ac:dyDescent="0.25">
      <c r="A4151" t="s">
        <v>1096</v>
      </c>
      <c r="B4151" t="s">
        <v>772</v>
      </c>
      <c r="C4151" t="s">
        <v>1058</v>
      </c>
      <c r="D4151" s="736">
        <v>1</v>
      </c>
      <c r="E4151">
        <v>741020</v>
      </c>
      <c r="F4151" t="s">
        <v>772</v>
      </c>
    </row>
    <row r="4152" spans="1:6" x14ac:dyDescent="0.25">
      <c r="A4152" t="s">
        <v>1096</v>
      </c>
      <c r="B4152" t="s">
        <v>772</v>
      </c>
      <c r="C4152" t="s">
        <v>1058</v>
      </c>
      <c r="D4152" s="736">
        <v>1</v>
      </c>
      <c r="E4152">
        <v>741020</v>
      </c>
      <c r="F4152" t="s">
        <v>772</v>
      </c>
    </row>
    <row r="4153" spans="1:6" x14ac:dyDescent="0.25">
      <c r="A4153" t="s">
        <v>1096</v>
      </c>
      <c r="B4153" t="s">
        <v>772</v>
      </c>
      <c r="C4153" t="s">
        <v>1058</v>
      </c>
      <c r="D4153" s="736">
        <v>1</v>
      </c>
      <c r="E4153">
        <v>741020</v>
      </c>
      <c r="F4153" t="s">
        <v>772</v>
      </c>
    </row>
    <row r="4154" spans="1:6" x14ac:dyDescent="0.25">
      <c r="A4154" t="s">
        <v>1096</v>
      </c>
      <c r="B4154" t="s">
        <v>772</v>
      </c>
      <c r="C4154" t="s">
        <v>1058</v>
      </c>
      <c r="D4154" s="736">
        <v>1</v>
      </c>
      <c r="E4154">
        <v>741020</v>
      </c>
      <c r="F4154" t="s">
        <v>772</v>
      </c>
    </row>
    <row r="4155" spans="1:6" x14ac:dyDescent="0.25">
      <c r="A4155" t="s">
        <v>1096</v>
      </c>
      <c r="B4155" t="s">
        <v>772</v>
      </c>
      <c r="C4155" t="s">
        <v>1058</v>
      </c>
      <c r="D4155" s="736">
        <v>1</v>
      </c>
      <c r="E4155">
        <v>741020</v>
      </c>
      <c r="F4155" t="s">
        <v>772</v>
      </c>
    </row>
    <row r="4156" spans="1:6" x14ac:dyDescent="0.25">
      <c r="A4156" t="s">
        <v>1096</v>
      </c>
      <c r="B4156" t="s">
        <v>772</v>
      </c>
      <c r="C4156" t="s">
        <v>1058</v>
      </c>
      <c r="D4156" s="736">
        <v>1</v>
      </c>
      <c r="E4156">
        <v>741020</v>
      </c>
      <c r="F4156" t="s">
        <v>772</v>
      </c>
    </row>
    <row r="4157" spans="1:6" x14ac:dyDescent="0.25">
      <c r="A4157" t="s">
        <v>1096</v>
      </c>
      <c r="B4157" t="s">
        <v>772</v>
      </c>
      <c r="C4157" t="s">
        <v>1058</v>
      </c>
      <c r="D4157" s="736">
        <v>1</v>
      </c>
      <c r="E4157">
        <v>741020</v>
      </c>
      <c r="F4157" t="s">
        <v>772</v>
      </c>
    </row>
    <row r="4158" spans="1:6" x14ac:dyDescent="0.25">
      <c r="A4158" t="s">
        <v>1096</v>
      </c>
      <c r="B4158" t="s">
        <v>772</v>
      </c>
      <c r="C4158" t="s">
        <v>1058</v>
      </c>
      <c r="D4158" s="736">
        <v>1</v>
      </c>
      <c r="E4158">
        <v>741020</v>
      </c>
      <c r="F4158" t="s">
        <v>772</v>
      </c>
    </row>
    <row r="4159" spans="1:6" x14ac:dyDescent="0.25">
      <c r="A4159" t="s">
        <v>1096</v>
      </c>
      <c r="B4159" t="s">
        <v>772</v>
      </c>
      <c r="C4159" t="s">
        <v>1058</v>
      </c>
      <c r="D4159" s="736">
        <v>1</v>
      </c>
      <c r="E4159">
        <v>741020</v>
      </c>
      <c r="F4159" t="s">
        <v>772</v>
      </c>
    </row>
    <row r="4160" spans="1:6" x14ac:dyDescent="0.25">
      <c r="A4160" t="s">
        <v>1096</v>
      </c>
      <c r="B4160" t="s">
        <v>772</v>
      </c>
      <c r="C4160" t="s">
        <v>1058</v>
      </c>
      <c r="D4160" s="736">
        <v>1</v>
      </c>
      <c r="E4160">
        <v>741020</v>
      </c>
      <c r="F4160" t="s">
        <v>772</v>
      </c>
    </row>
    <row r="4161" spans="1:6" x14ac:dyDescent="0.25">
      <c r="A4161" t="s">
        <v>1096</v>
      </c>
      <c r="B4161" t="s">
        <v>772</v>
      </c>
      <c r="C4161" t="s">
        <v>1058</v>
      </c>
      <c r="D4161" s="736">
        <v>1</v>
      </c>
      <c r="E4161">
        <v>741020</v>
      </c>
      <c r="F4161" t="s">
        <v>772</v>
      </c>
    </row>
    <row r="4162" spans="1:6" x14ac:dyDescent="0.25">
      <c r="A4162" t="s">
        <v>1096</v>
      </c>
      <c r="B4162" t="s">
        <v>772</v>
      </c>
      <c r="C4162" t="s">
        <v>1058</v>
      </c>
      <c r="D4162" s="736">
        <v>1</v>
      </c>
      <c r="E4162">
        <v>741020</v>
      </c>
      <c r="F4162" t="s">
        <v>772</v>
      </c>
    </row>
    <row r="4163" spans="1:6" x14ac:dyDescent="0.25">
      <c r="A4163" t="s">
        <v>1096</v>
      </c>
      <c r="B4163" t="s">
        <v>772</v>
      </c>
      <c r="C4163" t="s">
        <v>1058</v>
      </c>
      <c r="D4163" s="736">
        <v>1</v>
      </c>
      <c r="E4163">
        <v>741020</v>
      </c>
      <c r="F4163" t="s">
        <v>772</v>
      </c>
    </row>
    <row r="4164" spans="1:6" x14ac:dyDescent="0.25">
      <c r="A4164" t="s">
        <v>1096</v>
      </c>
      <c r="B4164" t="s">
        <v>772</v>
      </c>
      <c r="C4164" t="s">
        <v>1058</v>
      </c>
      <c r="D4164" s="736">
        <v>1</v>
      </c>
      <c r="E4164">
        <v>741020</v>
      </c>
      <c r="F4164" t="s">
        <v>772</v>
      </c>
    </row>
    <row r="4165" spans="1:6" x14ac:dyDescent="0.25">
      <c r="A4165" t="s">
        <v>1096</v>
      </c>
      <c r="B4165" t="s">
        <v>772</v>
      </c>
      <c r="C4165" t="s">
        <v>1058</v>
      </c>
      <c r="D4165" s="736">
        <v>1</v>
      </c>
      <c r="E4165">
        <v>741020</v>
      </c>
      <c r="F4165" t="s">
        <v>772</v>
      </c>
    </row>
    <row r="4166" spans="1:6" x14ac:dyDescent="0.25">
      <c r="A4166" t="s">
        <v>1096</v>
      </c>
      <c r="B4166" t="s">
        <v>772</v>
      </c>
      <c r="C4166" t="s">
        <v>1058</v>
      </c>
      <c r="D4166" s="736">
        <v>1</v>
      </c>
      <c r="E4166">
        <v>741020</v>
      </c>
      <c r="F4166" t="s">
        <v>772</v>
      </c>
    </row>
    <row r="4167" spans="1:6" x14ac:dyDescent="0.25">
      <c r="A4167" t="s">
        <v>1096</v>
      </c>
      <c r="B4167" t="s">
        <v>772</v>
      </c>
      <c r="C4167" t="s">
        <v>1058</v>
      </c>
      <c r="D4167" s="736">
        <v>1</v>
      </c>
      <c r="E4167">
        <v>741020</v>
      </c>
      <c r="F4167" t="s">
        <v>772</v>
      </c>
    </row>
    <row r="4168" spans="1:6" x14ac:dyDescent="0.25">
      <c r="A4168" t="s">
        <v>1198</v>
      </c>
      <c r="B4168" t="s">
        <v>772</v>
      </c>
      <c r="C4168" t="s">
        <v>1058</v>
      </c>
      <c r="D4168" s="736">
        <v>1</v>
      </c>
      <c r="E4168">
        <v>741020</v>
      </c>
      <c r="F4168" t="s">
        <v>772</v>
      </c>
    </row>
    <row r="4169" spans="1:6" x14ac:dyDescent="0.25">
      <c r="A4169" t="s">
        <v>1198</v>
      </c>
      <c r="B4169" t="s">
        <v>772</v>
      </c>
      <c r="C4169" t="s">
        <v>1058</v>
      </c>
      <c r="D4169" s="736">
        <v>1</v>
      </c>
      <c r="E4169">
        <v>741020</v>
      </c>
      <c r="F4169" t="s">
        <v>772</v>
      </c>
    </row>
    <row r="4170" spans="1:6" x14ac:dyDescent="0.25">
      <c r="A4170" t="s">
        <v>1198</v>
      </c>
      <c r="B4170" t="s">
        <v>772</v>
      </c>
      <c r="C4170" t="s">
        <v>1058</v>
      </c>
      <c r="D4170" s="736">
        <v>1</v>
      </c>
      <c r="E4170">
        <v>741020</v>
      </c>
      <c r="F4170" t="s">
        <v>772</v>
      </c>
    </row>
    <row r="4171" spans="1:6" x14ac:dyDescent="0.25">
      <c r="A4171" t="s">
        <v>1198</v>
      </c>
      <c r="B4171" t="s">
        <v>772</v>
      </c>
      <c r="C4171" t="s">
        <v>1058</v>
      </c>
      <c r="D4171" s="736">
        <v>1</v>
      </c>
      <c r="E4171">
        <v>741020</v>
      </c>
      <c r="F4171" t="s">
        <v>772</v>
      </c>
    </row>
    <row r="4172" spans="1:6" x14ac:dyDescent="0.25">
      <c r="A4172" t="s">
        <v>1198</v>
      </c>
      <c r="B4172" t="s">
        <v>772</v>
      </c>
      <c r="C4172" t="s">
        <v>1058</v>
      </c>
      <c r="D4172" s="736">
        <v>1</v>
      </c>
      <c r="E4172">
        <v>741020</v>
      </c>
      <c r="F4172" t="s">
        <v>772</v>
      </c>
    </row>
    <row r="4173" spans="1:6" x14ac:dyDescent="0.25">
      <c r="A4173" t="s">
        <v>1198</v>
      </c>
      <c r="B4173" t="s">
        <v>772</v>
      </c>
      <c r="C4173" t="s">
        <v>1058</v>
      </c>
      <c r="D4173" s="736">
        <v>1</v>
      </c>
      <c r="E4173">
        <v>741020</v>
      </c>
      <c r="F4173" t="s">
        <v>772</v>
      </c>
    </row>
    <row r="4174" spans="1:6" x14ac:dyDescent="0.25">
      <c r="A4174" t="s">
        <v>1198</v>
      </c>
      <c r="B4174" t="s">
        <v>772</v>
      </c>
      <c r="C4174" t="s">
        <v>1058</v>
      </c>
      <c r="D4174" s="736">
        <v>1</v>
      </c>
      <c r="E4174">
        <v>741020</v>
      </c>
      <c r="F4174" t="s">
        <v>772</v>
      </c>
    </row>
    <row r="4175" spans="1:6" x14ac:dyDescent="0.25">
      <c r="A4175" t="s">
        <v>1198</v>
      </c>
      <c r="B4175" t="s">
        <v>772</v>
      </c>
      <c r="C4175" t="s">
        <v>1058</v>
      </c>
      <c r="D4175" s="736">
        <v>1</v>
      </c>
      <c r="E4175">
        <v>741020</v>
      </c>
      <c r="F4175" t="s">
        <v>772</v>
      </c>
    </row>
    <row r="4176" spans="1:6" x14ac:dyDescent="0.25">
      <c r="A4176" t="s">
        <v>1198</v>
      </c>
      <c r="B4176" t="s">
        <v>772</v>
      </c>
      <c r="C4176" t="s">
        <v>1058</v>
      </c>
      <c r="D4176" s="736">
        <v>1</v>
      </c>
      <c r="E4176">
        <v>741020</v>
      </c>
      <c r="F4176" t="s">
        <v>772</v>
      </c>
    </row>
    <row r="4177" spans="1:6" x14ac:dyDescent="0.25">
      <c r="A4177" t="s">
        <v>1198</v>
      </c>
      <c r="B4177" t="s">
        <v>772</v>
      </c>
      <c r="C4177" t="s">
        <v>1058</v>
      </c>
      <c r="D4177" s="736">
        <v>1</v>
      </c>
      <c r="E4177">
        <v>741020</v>
      </c>
      <c r="F4177" t="s">
        <v>772</v>
      </c>
    </row>
    <row r="4178" spans="1:6" x14ac:dyDescent="0.25">
      <c r="A4178" t="s">
        <v>1198</v>
      </c>
      <c r="B4178" t="s">
        <v>772</v>
      </c>
      <c r="C4178" t="s">
        <v>1058</v>
      </c>
      <c r="D4178" s="736">
        <v>1</v>
      </c>
      <c r="E4178">
        <v>741020</v>
      </c>
      <c r="F4178" t="s">
        <v>772</v>
      </c>
    </row>
    <row r="4179" spans="1:6" x14ac:dyDescent="0.25">
      <c r="A4179" t="s">
        <v>1198</v>
      </c>
      <c r="B4179" t="s">
        <v>772</v>
      </c>
      <c r="C4179" t="s">
        <v>1058</v>
      </c>
      <c r="D4179" s="736">
        <v>1</v>
      </c>
      <c r="E4179">
        <v>741020</v>
      </c>
      <c r="F4179" t="s">
        <v>772</v>
      </c>
    </row>
    <row r="4180" spans="1:6" x14ac:dyDescent="0.25">
      <c r="A4180" t="s">
        <v>1198</v>
      </c>
      <c r="B4180" t="s">
        <v>772</v>
      </c>
      <c r="C4180" t="s">
        <v>1058</v>
      </c>
      <c r="D4180" s="736">
        <v>1</v>
      </c>
      <c r="E4180">
        <v>741020</v>
      </c>
      <c r="F4180" t="s">
        <v>772</v>
      </c>
    </row>
    <row r="4181" spans="1:6" x14ac:dyDescent="0.25">
      <c r="A4181" t="s">
        <v>1198</v>
      </c>
      <c r="B4181" t="s">
        <v>772</v>
      </c>
      <c r="C4181" t="s">
        <v>1058</v>
      </c>
      <c r="D4181" s="736">
        <v>1</v>
      </c>
      <c r="E4181">
        <v>741020</v>
      </c>
      <c r="F4181" t="s">
        <v>772</v>
      </c>
    </row>
    <row r="4182" spans="1:6" x14ac:dyDescent="0.25">
      <c r="A4182" t="s">
        <v>1198</v>
      </c>
      <c r="B4182" t="s">
        <v>772</v>
      </c>
      <c r="C4182" t="s">
        <v>1058</v>
      </c>
      <c r="D4182" s="736">
        <v>1</v>
      </c>
      <c r="E4182">
        <v>741020</v>
      </c>
      <c r="F4182" t="s">
        <v>772</v>
      </c>
    </row>
    <row r="4183" spans="1:6" x14ac:dyDescent="0.25">
      <c r="A4183" t="s">
        <v>1198</v>
      </c>
      <c r="B4183" t="s">
        <v>772</v>
      </c>
      <c r="C4183" t="s">
        <v>1058</v>
      </c>
      <c r="D4183" s="736">
        <v>1</v>
      </c>
      <c r="E4183">
        <v>741020</v>
      </c>
      <c r="F4183" t="s">
        <v>772</v>
      </c>
    </row>
    <row r="4184" spans="1:6" x14ac:dyDescent="0.25">
      <c r="A4184" t="s">
        <v>1198</v>
      </c>
      <c r="B4184" t="s">
        <v>772</v>
      </c>
      <c r="C4184" t="s">
        <v>1058</v>
      </c>
      <c r="D4184" s="736">
        <v>1</v>
      </c>
      <c r="E4184">
        <v>741020</v>
      </c>
      <c r="F4184" t="s">
        <v>772</v>
      </c>
    </row>
    <row r="4185" spans="1:6" x14ac:dyDescent="0.25">
      <c r="A4185" t="s">
        <v>1198</v>
      </c>
      <c r="B4185" t="s">
        <v>772</v>
      </c>
      <c r="C4185" t="s">
        <v>1058</v>
      </c>
      <c r="D4185" s="736">
        <v>1</v>
      </c>
      <c r="E4185">
        <v>741020</v>
      </c>
      <c r="F4185" t="s">
        <v>772</v>
      </c>
    </row>
    <row r="4186" spans="1:6" x14ac:dyDescent="0.25">
      <c r="A4186" t="s">
        <v>1198</v>
      </c>
      <c r="B4186" t="s">
        <v>772</v>
      </c>
      <c r="C4186" t="s">
        <v>1058</v>
      </c>
      <c r="D4186" s="736">
        <v>1</v>
      </c>
      <c r="E4186">
        <v>741020</v>
      </c>
      <c r="F4186" t="s">
        <v>772</v>
      </c>
    </row>
    <row r="4187" spans="1:6" x14ac:dyDescent="0.25">
      <c r="A4187" t="s">
        <v>1198</v>
      </c>
      <c r="B4187" t="s">
        <v>772</v>
      </c>
      <c r="C4187" t="s">
        <v>1058</v>
      </c>
      <c r="D4187" s="736">
        <v>1</v>
      </c>
      <c r="E4187">
        <v>741020</v>
      </c>
      <c r="F4187" t="s">
        <v>772</v>
      </c>
    </row>
    <row r="4188" spans="1:6" x14ac:dyDescent="0.25">
      <c r="A4188" t="s">
        <v>1198</v>
      </c>
      <c r="B4188" t="s">
        <v>772</v>
      </c>
      <c r="C4188" t="s">
        <v>1058</v>
      </c>
      <c r="D4188" s="736">
        <v>1</v>
      </c>
      <c r="E4188">
        <v>741020</v>
      </c>
      <c r="F4188" t="s">
        <v>772</v>
      </c>
    </row>
    <row r="4189" spans="1:6" x14ac:dyDescent="0.25">
      <c r="A4189" t="s">
        <v>1198</v>
      </c>
      <c r="B4189" t="s">
        <v>772</v>
      </c>
      <c r="C4189" t="s">
        <v>1058</v>
      </c>
      <c r="D4189" s="736">
        <v>1</v>
      </c>
      <c r="E4189">
        <v>741020</v>
      </c>
      <c r="F4189" t="s">
        <v>772</v>
      </c>
    </row>
    <row r="4190" spans="1:6" x14ac:dyDescent="0.25">
      <c r="A4190" t="s">
        <v>1198</v>
      </c>
      <c r="B4190" t="s">
        <v>772</v>
      </c>
      <c r="C4190" t="s">
        <v>1058</v>
      </c>
      <c r="D4190" s="736">
        <v>1</v>
      </c>
      <c r="E4190">
        <v>741020</v>
      </c>
      <c r="F4190" t="s">
        <v>772</v>
      </c>
    </row>
    <row r="4191" spans="1:6" x14ac:dyDescent="0.25">
      <c r="A4191" t="s">
        <v>1198</v>
      </c>
      <c r="B4191" t="s">
        <v>772</v>
      </c>
      <c r="C4191" t="s">
        <v>1058</v>
      </c>
      <c r="D4191" s="736">
        <v>1</v>
      </c>
      <c r="E4191">
        <v>741020</v>
      </c>
      <c r="F4191" t="s">
        <v>772</v>
      </c>
    </row>
    <row r="4192" spans="1:6" x14ac:dyDescent="0.25">
      <c r="A4192" t="s">
        <v>1198</v>
      </c>
      <c r="B4192" t="s">
        <v>772</v>
      </c>
      <c r="C4192" t="s">
        <v>1058</v>
      </c>
      <c r="D4192" s="736">
        <v>1</v>
      </c>
      <c r="E4192">
        <v>741020</v>
      </c>
      <c r="F4192" t="s">
        <v>772</v>
      </c>
    </row>
    <row r="4193" spans="1:6" x14ac:dyDescent="0.25">
      <c r="A4193" t="s">
        <v>1198</v>
      </c>
      <c r="B4193" t="s">
        <v>772</v>
      </c>
      <c r="C4193" t="s">
        <v>1058</v>
      </c>
      <c r="D4193" s="736">
        <v>1</v>
      </c>
      <c r="E4193">
        <v>741020</v>
      </c>
      <c r="F4193" t="s">
        <v>772</v>
      </c>
    </row>
    <row r="4194" spans="1:6" x14ac:dyDescent="0.25">
      <c r="A4194" t="s">
        <v>1198</v>
      </c>
      <c r="B4194" t="s">
        <v>772</v>
      </c>
      <c r="C4194" t="s">
        <v>1058</v>
      </c>
      <c r="D4194" s="736">
        <v>1</v>
      </c>
      <c r="E4194">
        <v>741020</v>
      </c>
      <c r="F4194" t="s">
        <v>772</v>
      </c>
    </row>
    <row r="4195" spans="1:6" x14ac:dyDescent="0.25">
      <c r="A4195" t="s">
        <v>1096</v>
      </c>
      <c r="B4195" t="s">
        <v>772</v>
      </c>
      <c r="C4195" t="s">
        <v>1044</v>
      </c>
      <c r="D4195" s="781">
        <v>1</v>
      </c>
      <c r="E4195">
        <v>741020</v>
      </c>
      <c r="F4195" t="s">
        <v>772</v>
      </c>
    </row>
    <row r="4196" spans="1:6" x14ac:dyDescent="0.25">
      <c r="A4196" t="s">
        <v>1096</v>
      </c>
      <c r="B4196" t="s">
        <v>772</v>
      </c>
      <c r="C4196" t="s">
        <v>1044</v>
      </c>
      <c r="D4196" s="781">
        <v>1</v>
      </c>
      <c r="E4196">
        <v>741020</v>
      </c>
      <c r="F4196" t="s">
        <v>772</v>
      </c>
    </row>
    <row r="4197" spans="1:6" x14ac:dyDescent="0.25">
      <c r="A4197" t="s">
        <v>1096</v>
      </c>
      <c r="B4197" t="s">
        <v>772</v>
      </c>
      <c r="C4197" t="s">
        <v>1044</v>
      </c>
      <c r="D4197" s="781">
        <v>1</v>
      </c>
      <c r="E4197">
        <v>741020</v>
      </c>
      <c r="F4197" t="s">
        <v>772</v>
      </c>
    </row>
    <row r="4198" spans="1:6" x14ac:dyDescent="0.25">
      <c r="A4198" t="s">
        <v>1096</v>
      </c>
      <c r="B4198" t="s">
        <v>772</v>
      </c>
      <c r="C4198" t="s">
        <v>1044</v>
      </c>
      <c r="D4198" s="781">
        <v>1</v>
      </c>
      <c r="E4198">
        <v>741020</v>
      </c>
      <c r="F4198" t="s">
        <v>772</v>
      </c>
    </row>
    <row r="4199" spans="1:6" x14ac:dyDescent="0.25">
      <c r="A4199" t="s">
        <v>1096</v>
      </c>
      <c r="B4199" t="s">
        <v>772</v>
      </c>
      <c r="C4199" t="s">
        <v>1044</v>
      </c>
      <c r="D4199" s="781">
        <v>1</v>
      </c>
      <c r="E4199">
        <v>741020</v>
      </c>
      <c r="F4199" t="s">
        <v>772</v>
      </c>
    </row>
    <row r="4200" spans="1:6" x14ac:dyDescent="0.25">
      <c r="A4200" t="s">
        <v>1096</v>
      </c>
      <c r="B4200" t="s">
        <v>772</v>
      </c>
      <c r="C4200" t="s">
        <v>1044</v>
      </c>
      <c r="D4200" s="781">
        <v>1</v>
      </c>
      <c r="E4200">
        <v>741020</v>
      </c>
      <c r="F4200" t="s">
        <v>772</v>
      </c>
    </row>
    <row r="4201" spans="1:6" x14ac:dyDescent="0.25">
      <c r="A4201" t="s">
        <v>1096</v>
      </c>
      <c r="B4201" t="s">
        <v>772</v>
      </c>
      <c r="C4201" t="s">
        <v>1044</v>
      </c>
      <c r="D4201" s="781">
        <v>1</v>
      </c>
      <c r="E4201">
        <v>741020</v>
      </c>
      <c r="F4201" t="s">
        <v>772</v>
      </c>
    </row>
    <row r="4202" spans="1:6" x14ac:dyDescent="0.25">
      <c r="A4202" t="s">
        <v>1096</v>
      </c>
      <c r="B4202" t="s">
        <v>772</v>
      </c>
      <c r="C4202" t="s">
        <v>1044</v>
      </c>
      <c r="D4202" s="781">
        <v>1</v>
      </c>
      <c r="E4202">
        <v>741020</v>
      </c>
      <c r="F4202" t="s">
        <v>772</v>
      </c>
    </row>
    <row r="4203" spans="1:6" x14ac:dyDescent="0.25">
      <c r="A4203" t="s">
        <v>1096</v>
      </c>
      <c r="B4203" t="s">
        <v>772</v>
      </c>
      <c r="C4203" t="s">
        <v>1044</v>
      </c>
      <c r="D4203" s="781">
        <v>2</v>
      </c>
      <c r="E4203">
        <v>741020</v>
      </c>
      <c r="F4203" t="s">
        <v>772</v>
      </c>
    </row>
    <row r="4204" spans="1:6" x14ac:dyDescent="0.25">
      <c r="A4204" t="s">
        <v>1096</v>
      </c>
      <c r="B4204" t="s">
        <v>772</v>
      </c>
      <c r="C4204" t="s">
        <v>1044</v>
      </c>
      <c r="D4204" s="781">
        <v>1</v>
      </c>
      <c r="E4204">
        <v>741020</v>
      </c>
      <c r="F4204" t="s">
        <v>772</v>
      </c>
    </row>
    <row r="4205" spans="1:6" x14ac:dyDescent="0.25">
      <c r="A4205" t="s">
        <v>1096</v>
      </c>
      <c r="B4205" t="s">
        <v>772</v>
      </c>
      <c r="C4205" t="s">
        <v>1044</v>
      </c>
      <c r="D4205" s="781">
        <v>1</v>
      </c>
      <c r="E4205">
        <v>741020</v>
      </c>
      <c r="F4205" t="s">
        <v>772</v>
      </c>
    </row>
    <row r="4206" spans="1:6" x14ac:dyDescent="0.25">
      <c r="A4206" t="s">
        <v>1096</v>
      </c>
      <c r="B4206" t="s">
        <v>772</v>
      </c>
      <c r="C4206" t="s">
        <v>1044</v>
      </c>
      <c r="D4206" s="781">
        <v>2</v>
      </c>
      <c r="E4206">
        <v>741020</v>
      </c>
      <c r="F4206" t="s">
        <v>772</v>
      </c>
    </row>
    <row r="4207" spans="1:6" x14ac:dyDescent="0.25">
      <c r="A4207" t="s">
        <v>1096</v>
      </c>
      <c r="B4207" t="s">
        <v>772</v>
      </c>
      <c r="C4207" t="s">
        <v>1044</v>
      </c>
      <c r="D4207" s="781">
        <v>1</v>
      </c>
      <c r="E4207">
        <v>741020</v>
      </c>
      <c r="F4207" t="s">
        <v>772</v>
      </c>
    </row>
    <row r="4208" spans="1:6" x14ac:dyDescent="0.25">
      <c r="A4208" t="s">
        <v>1096</v>
      </c>
      <c r="B4208" t="s">
        <v>772</v>
      </c>
      <c r="C4208" t="s">
        <v>1044</v>
      </c>
      <c r="D4208" s="781">
        <v>1</v>
      </c>
      <c r="E4208">
        <v>741020</v>
      </c>
      <c r="F4208" t="s">
        <v>772</v>
      </c>
    </row>
    <row r="4209" spans="1:6" x14ac:dyDescent="0.25">
      <c r="A4209" t="s">
        <v>1096</v>
      </c>
      <c r="B4209" t="s">
        <v>772</v>
      </c>
      <c r="C4209" t="s">
        <v>1044</v>
      </c>
      <c r="D4209" s="781">
        <v>1</v>
      </c>
      <c r="E4209">
        <v>741020</v>
      </c>
      <c r="F4209" t="s">
        <v>772</v>
      </c>
    </row>
    <row r="4210" spans="1:6" x14ac:dyDescent="0.25">
      <c r="A4210" t="s">
        <v>1096</v>
      </c>
      <c r="B4210" t="s">
        <v>772</v>
      </c>
      <c r="C4210" t="s">
        <v>1044</v>
      </c>
      <c r="D4210" s="781">
        <v>1</v>
      </c>
      <c r="E4210">
        <v>741020</v>
      </c>
      <c r="F4210" t="s">
        <v>772</v>
      </c>
    </row>
    <row r="4211" spans="1:6" x14ac:dyDescent="0.25">
      <c r="A4211" t="s">
        <v>1096</v>
      </c>
      <c r="B4211" t="s">
        <v>772</v>
      </c>
      <c r="C4211" t="s">
        <v>1044</v>
      </c>
      <c r="D4211" s="781">
        <v>1</v>
      </c>
      <c r="E4211">
        <v>741020</v>
      </c>
      <c r="F4211" t="s">
        <v>772</v>
      </c>
    </row>
    <row r="4212" spans="1:6" x14ac:dyDescent="0.25">
      <c r="A4212" t="s">
        <v>1096</v>
      </c>
      <c r="B4212" t="s">
        <v>772</v>
      </c>
      <c r="C4212" t="s">
        <v>1044</v>
      </c>
      <c r="D4212" s="781">
        <v>1</v>
      </c>
      <c r="E4212">
        <v>741020</v>
      </c>
      <c r="F4212" t="s">
        <v>772</v>
      </c>
    </row>
    <row r="4213" spans="1:6" x14ac:dyDescent="0.25">
      <c r="A4213" t="s">
        <v>1096</v>
      </c>
      <c r="B4213" t="s">
        <v>772</v>
      </c>
      <c r="C4213" t="s">
        <v>1044</v>
      </c>
      <c r="D4213" s="781">
        <v>1</v>
      </c>
      <c r="E4213">
        <v>741020</v>
      </c>
      <c r="F4213" t="s">
        <v>772</v>
      </c>
    </row>
    <row r="4214" spans="1:6" x14ac:dyDescent="0.25">
      <c r="A4214" t="s">
        <v>1096</v>
      </c>
      <c r="B4214" t="s">
        <v>772</v>
      </c>
      <c r="C4214" t="s">
        <v>1044</v>
      </c>
      <c r="D4214" s="781">
        <v>1</v>
      </c>
      <c r="E4214">
        <v>741020</v>
      </c>
      <c r="F4214" t="s">
        <v>772</v>
      </c>
    </row>
    <row r="4215" spans="1:6" x14ac:dyDescent="0.25">
      <c r="A4215" t="s">
        <v>1203</v>
      </c>
      <c r="B4215" t="s">
        <v>772</v>
      </c>
      <c r="C4215" t="s">
        <v>1044</v>
      </c>
      <c r="D4215" s="781">
        <v>1</v>
      </c>
      <c r="E4215">
        <v>741020</v>
      </c>
      <c r="F4215" t="s">
        <v>772</v>
      </c>
    </row>
    <row r="4216" spans="1:6" x14ac:dyDescent="0.25">
      <c r="A4216" t="s">
        <v>1203</v>
      </c>
      <c r="B4216" t="s">
        <v>772</v>
      </c>
      <c r="C4216" t="s">
        <v>1044</v>
      </c>
      <c r="D4216" s="781">
        <v>1</v>
      </c>
      <c r="E4216">
        <v>741020</v>
      </c>
      <c r="F4216" t="s">
        <v>772</v>
      </c>
    </row>
    <row r="4217" spans="1:6" x14ac:dyDescent="0.25">
      <c r="A4217" t="s">
        <v>1203</v>
      </c>
      <c r="B4217" t="s">
        <v>772</v>
      </c>
      <c r="C4217" t="s">
        <v>1044</v>
      </c>
      <c r="D4217" s="781">
        <v>1</v>
      </c>
      <c r="E4217">
        <v>741020</v>
      </c>
      <c r="F4217" t="s">
        <v>772</v>
      </c>
    </row>
    <row r="4218" spans="1:6" x14ac:dyDescent="0.25">
      <c r="A4218" t="s">
        <v>1203</v>
      </c>
      <c r="B4218" t="s">
        <v>772</v>
      </c>
      <c r="C4218" t="s">
        <v>1044</v>
      </c>
      <c r="D4218" s="781">
        <v>1</v>
      </c>
      <c r="E4218">
        <v>741020</v>
      </c>
      <c r="F4218" t="s">
        <v>772</v>
      </c>
    </row>
    <row r="4219" spans="1:6" x14ac:dyDescent="0.25">
      <c r="A4219" t="s">
        <v>1203</v>
      </c>
      <c r="B4219" t="s">
        <v>772</v>
      </c>
      <c r="C4219" t="s">
        <v>1044</v>
      </c>
      <c r="D4219" s="781">
        <v>0.5</v>
      </c>
      <c r="E4219">
        <v>741020</v>
      </c>
      <c r="F4219" t="s">
        <v>772</v>
      </c>
    </row>
    <row r="4220" spans="1:6" x14ac:dyDescent="0.25">
      <c r="A4220" t="s">
        <v>1203</v>
      </c>
      <c r="B4220" t="s">
        <v>772</v>
      </c>
      <c r="C4220" t="s">
        <v>1044</v>
      </c>
      <c r="D4220" s="781">
        <v>2</v>
      </c>
      <c r="E4220">
        <v>741020</v>
      </c>
      <c r="F4220" t="s">
        <v>772</v>
      </c>
    </row>
    <row r="4221" spans="1:6" x14ac:dyDescent="0.25">
      <c r="A4221" t="s">
        <v>1203</v>
      </c>
      <c r="B4221" t="s">
        <v>772</v>
      </c>
      <c r="C4221" t="s">
        <v>1044</v>
      </c>
      <c r="D4221" s="781">
        <v>1</v>
      </c>
      <c r="E4221">
        <v>741020</v>
      </c>
      <c r="F4221" t="s">
        <v>772</v>
      </c>
    </row>
    <row r="4222" spans="1:6" x14ac:dyDescent="0.25">
      <c r="A4222" t="s">
        <v>1203</v>
      </c>
      <c r="B4222" t="s">
        <v>772</v>
      </c>
      <c r="C4222" t="s">
        <v>1044</v>
      </c>
      <c r="D4222" s="781">
        <v>1</v>
      </c>
      <c r="E4222">
        <v>741020</v>
      </c>
      <c r="F4222" t="s">
        <v>772</v>
      </c>
    </row>
    <row r="4223" spans="1:6" x14ac:dyDescent="0.25">
      <c r="A4223" t="s">
        <v>1203</v>
      </c>
      <c r="B4223" t="s">
        <v>772</v>
      </c>
      <c r="C4223" t="s">
        <v>1044</v>
      </c>
      <c r="D4223" s="781">
        <v>2</v>
      </c>
      <c r="E4223">
        <v>741020</v>
      </c>
      <c r="F4223" t="s">
        <v>772</v>
      </c>
    </row>
    <row r="4224" spans="1:6" x14ac:dyDescent="0.25">
      <c r="A4224" t="s">
        <v>1203</v>
      </c>
      <c r="B4224" t="s">
        <v>772</v>
      </c>
      <c r="C4224" t="s">
        <v>1044</v>
      </c>
      <c r="D4224" s="781">
        <v>2</v>
      </c>
      <c r="E4224">
        <v>741020</v>
      </c>
      <c r="F4224" t="s">
        <v>772</v>
      </c>
    </row>
    <row r="4225" spans="1:6" x14ac:dyDescent="0.25">
      <c r="A4225" t="s">
        <v>1203</v>
      </c>
      <c r="B4225" t="s">
        <v>772</v>
      </c>
      <c r="C4225" t="s">
        <v>1044</v>
      </c>
      <c r="D4225" s="781">
        <v>1</v>
      </c>
      <c r="E4225">
        <v>741020</v>
      </c>
      <c r="F4225" t="s">
        <v>772</v>
      </c>
    </row>
    <row r="4226" spans="1:6" x14ac:dyDescent="0.25">
      <c r="A4226" t="s">
        <v>1203</v>
      </c>
      <c r="B4226" t="s">
        <v>772</v>
      </c>
      <c r="C4226" t="s">
        <v>1044</v>
      </c>
      <c r="D4226" s="781">
        <v>1</v>
      </c>
      <c r="E4226">
        <v>741020</v>
      </c>
      <c r="F4226" t="s">
        <v>772</v>
      </c>
    </row>
    <row r="4227" spans="1:6" x14ac:dyDescent="0.25">
      <c r="A4227" t="s">
        <v>1203</v>
      </c>
      <c r="B4227" t="s">
        <v>772</v>
      </c>
      <c r="C4227" t="s">
        <v>1044</v>
      </c>
      <c r="D4227" s="781">
        <v>1</v>
      </c>
      <c r="E4227">
        <v>741020</v>
      </c>
      <c r="F4227" t="s">
        <v>772</v>
      </c>
    </row>
    <row r="4228" spans="1:6" x14ac:dyDescent="0.25">
      <c r="A4228" t="s">
        <v>1203</v>
      </c>
      <c r="B4228" t="s">
        <v>772</v>
      </c>
      <c r="C4228" t="s">
        <v>1044</v>
      </c>
      <c r="D4228" s="781">
        <v>1</v>
      </c>
      <c r="E4228">
        <v>741020</v>
      </c>
      <c r="F4228" t="s">
        <v>772</v>
      </c>
    </row>
    <row r="4229" spans="1:6" x14ac:dyDescent="0.25">
      <c r="A4229" t="s">
        <v>1203</v>
      </c>
      <c r="B4229" t="s">
        <v>772</v>
      </c>
      <c r="C4229" t="s">
        <v>1044</v>
      </c>
      <c r="D4229" s="781">
        <v>1</v>
      </c>
      <c r="E4229">
        <v>741020</v>
      </c>
      <c r="F4229" t="s">
        <v>772</v>
      </c>
    </row>
    <row r="4230" spans="1:6" x14ac:dyDescent="0.25">
      <c r="A4230" t="s">
        <v>1203</v>
      </c>
      <c r="B4230" t="s">
        <v>772</v>
      </c>
      <c r="C4230" t="s">
        <v>1044</v>
      </c>
      <c r="D4230" s="781">
        <v>1</v>
      </c>
      <c r="E4230">
        <v>741020</v>
      </c>
      <c r="F4230" t="s">
        <v>772</v>
      </c>
    </row>
    <row r="4231" spans="1:6" x14ac:dyDescent="0.25">
      <c r="A4231" t="s">
        <v>1203</v>
      </c>
      <c r="B4231" t="s">
        <v>772</v>
      </c>
      <c r="C4231" t="s">
        <v>1044</v>
      </c>
      <c r="D4231" s="781">
        <v>1</v>
      </c>
      <c r="E4231">
        <v>741020</v>
      </c>
      <c r="F4231" t="s">
        <v>772</v>
      </c>
    </row>
    <row r="4232" spans="1:6" x14ac:dyDescent="0.25">
      <c r="A4232" t="s">
        <v>1203</v>
      </c>
      <c r="B4232" t="s">
        <v>772</v>
      </c>
      <c r="C4232" t="s">
        <v>1044</v>
      </c>
      <c r="D4232" s="781">
        <v>1</v>
      </c>
      <c r="E4232">
        <v>741020</v>
      </c>
      <c r="F4232" t="s">
        <v>772</v>
      </c>
    </row>
    <row r="4233" spans="1:6" x14ac:dyDescent="0.25">
      <c r="A4233" t="s">
        <v>1203</v>
      </c>
      <c r="B4233" t="s">
        <v>772</v>
      </c>
      <c r="C4233" t="s">
        <v>1044</v>
      </c>
      <c r="D4233" s="781">
        <v>1</v>
      </c>
      <c r="E4233">
        <v>741020</v>
      </c>
      <c r="F4233" t="s">
        <v>772</v>
      </c>
    </row>
    <row r="4234" spans="1:6" x14ac:dyDescent="0.25">
      <c r="A4234" t="s">
        <v>1203</v>
      </c>
      <c r="B4234" t="s">
        <v>772</v>
      </c>
      <c r="C4234" t="s">
        <v>1044</v>
      </c>
      <c r="D4234" s="781">
        <v>1</v>
      </c>
      <c r="E4234">
        <v>741020</v>
      </c>
      <c r="F4234" t="s">
        <v>772</v>
      </c>
    </row>
    <row r="4235" spans="1:6" x14ac:dyDescent="0.25">
      <c r="A4235" t="s">
        <v>1203</v>
      </c>
      <c r="B4235" t="s">
        <v>772</v>
      </c>
      <c r="C4235" t="s">
        <v>1044</v>
      </c>
      <c r="D4235" s="781">
        <v>1</v>
      </c>
      <c r="E4235">
        <v>741020</v>
      </c>
      <c r="F4235" t="s">
        <v>772</v>
      </c>
    </row>
    <row r="4236" spans="1:6" x14ac:dyDescent="0.25">
      <c r="A4236" t="s">
        <v>1203</v>
      </c>
      <c r="B4236" t="s">
        <v>772</v>
      </c>
      <c r="C4236" t="s">
        <v>1044</v>
      </c>
      <c r="D4236" s="781">
        <v>1</v>
      </c>
      <c r="E4236">
        <v>741020</v>
      </c>
      <c r="F4236" t="s">
        <v>772</v>
      </c>
    </row>
    <row r="4237" spans="1:6" x14ac:dyDescent="0.25">
      <c r="A4237" t="s">
        <v>1203</v>
      </c>
      <c r="B4237" t="s">
        <v>772</v>
      </c>
      <c r="C4237" t="s">
        <v>1044</v>
      </c>
      <c r="D4237" s="781">
        <v>1</v>
      </c>
      <c r="E4237">
        <v>741020</v>
      </c>
      <c r="F4237" t="s">
        <v>772</v>
      </c>
    </row>
    <row r="4238" spans="1:6" x14ac:dyDescent="0.25">
      <c r="A4238" t="s">
        <v>1203</v>
      </c>
      <c r="B4238" t="s">
        <v>772</v>
      </c>
      <c r="C4238" t="s">
        <v>1044</v>
      </c>
      <c r="D4238" s="781">
        <v>1</v>
      </c>
      <c r="E4238">
        <v>741020</v>
      </c>
      <c r="F4238" t="s">
        <v>772</v>
      </c>
    </row>
    <row r="4239" spans="1:6" x14ac:dyDescent="0.25">
      <c r="A4239" t="s">
        <v>1203</v>
      </c>
      <c r="B4239" t="s">
        <v>772</v>
      </c>
      <c r="C4239" t="s">
        <v>1044</v>
      </c>
      <c r="D4239" s="781">
        <v>-1</v>
      </c>
      <c r="E4239">
        <v>741020</v>
      </c>
      <c r="F4239" t="s">
        <v>772</v>
      </c>
    </row>
    <row r="4240" spans="1:6" x14ac:dyDescent="0.25">
      <c r="A4240" t="s">
        <v>1203</v>
      </c>
      <c r="B4240" t="s">
        <v>772</v>
      </c>
      <c r="C4240" t="s">
        <v>1044</v>
      </c>
      <c r="D4240" s="781">
        <v>1</v>
      </c>
      <c r="E4240">
        <v>741020</v>
      </c>
      <c r="F4240" t="s">
        <v>772</v>
      </c>
    </row>
    <row r="4241" spans="1:6" x14ac:dyDescent="0.25">
      <c r="A4241" t="s">
        <v>1203</v>
      </c>
      <c r="B4241" t="s">
        <v>772</v>
      </c>
      <c r="C4241" t="s">
        <v>1044</v>
      </c>
      <c r="D4241" s="781">
        <v>1</v>
      </c>
      <c r="E4241">
        <v>741020</v>
      </c>
      <c r="F4241" t="s">
        <v>772</v>
      </c>
    </row>
    <row r="4242" spans="1:6" x14ac:dyDescent="0.25">
      <c r="A4242" t="s">
        <v>1203</v>
      </c>
      <c r="B4242" t="s">
        <v>772</v>
      </c>
      <c r="C4242" t="s">
        <v>1044</v>
      </c>
      <c r="D4242" s="781">
        <v>1</v>
      </c>
      <c r="E4242">
        <v>741020</v>
      </c>
      <c r="F4242" t="s">
        <v>772</v>
      </c>
    </row>
    <row r="4243" spans="1:6" x14ac:dyDescent="0.25">
      <c r="A4243" t="s">
        <v>1203</v>
      </c>
      <c r="B4243" t="s">
        <v>772</v>
      </c>
      <c r="C4243" t="s">
        <v>1044</v>
      </c>
      <c r="D4243" s="781">
        <v>1</v>
      </c>
      <c r="E4243">
        <v>741020</v>
      </c>
      <c r="F4243" t="s">
        <v>772</v>
      </c>
    </row>
    <row r="4244" spans="1:6" x14ac:dyDescent="0.25">
      <c r="A4244" t="s">
        <v>1203</v>
      </c>
      <c r="B4244" t="s">
        <v>772</v>
      </c>
      <c r="C4244" t="s">
        <v>1044</v>
      </c>
      <c r="D4244" s="781">
        <v>1</v>
      </c>
      <c r="E4244">
        <v>741020</v>
      </c>
      <c r="F4244" t="s">
        <v>772</v>
      </c>
    </row>
    <row r="4245" spans="1:6" x14ac:dyDescent="0.25">
      <c r="A4245" t="s">
        <v>2601</v>
      </c>
      <c r="B4245" t="s">
        <v>772</v>
      </c>
      <c r="C4245" t="s">
        <v>1044</v>
      </c>
      <c r="D4245" s="781">
        <v>1</v>
      </c>
      <c r="E4245">
        <v>741020</v>
      </c>
      <c r="F4245" t="s">
        <v>772</v>
      </c>
    </row>
    <row r="4246" spans="1:6" x14ac:dyDescent="0.25">
      <c r="A4246" t="s">
        <v>2601</v>
      </c>
      <c r="B4246" t="s">
        <v>772</v>
      </c>
      <c r="C4246" t="s">
        <v>1044</v>
      </c>
      <c r="D4246" s="781">
        <v>1</v>
      </c>
      <c r="E4246">
        <v>741020</v>
      </c>
      <c r="F4246" t="s">
        <v>772</v>
      </c>
    </row>
    <row r="4247" spans="1:6" x14ac:dyDescent="0.25">
      <c r="A4247" t="s">
        <v>1203</v>
      </c>
      <c r="B4247" t="s">
        <v>1024</v>
      </c>
      <c r="C4247" t="s">
        <v>2713</v>
      </c>
      <c r="D4247">
        <v>3</v>
      </c>
      <c r="E4247">
        <v>741020</v>
      </c>
      <c r="F4247" t="s">
        <v>751</v>
      </c>
    </row>
    <row r="4248" spans="1:6" x14ac:dyDescent="0.25">
      <c r="A4248" t="s">
        <v>1203</v>
      </c>
      <c r="B4248" t="s">
        <v>1024</v>
      </c>
      <c r="C4248" t="s">
        <v>2714</v>
      </c>
      <c r="D4248">
        <v>95</v>
      </c>
      <c r="E4248">
        <v>741020</v>
      </c>
      <c r="F4248" t="s">
        <v>751</v>
      </c>
    </row>
    <row r="4249" spans="1:6" x14ac:dyDescent="0.25">
      <c r="A4249" t="s">
        <v>1203</v>
      </c>
      <c r="B4249" t="s">
        <v>1024</v>
      </c>
      <c r="C4249" t="s">
        <v>2715</v>
      </c>
      <c r="D4249">
        <v>9</v>
      </c>
      <c r="E4249">
        <v>741020</v>
      </c>
      <c r="F4249" t="s">
        <v>751</v>
      </c>
    </row>
    <row r="4250" spans="1:6" x14ac:dyDescent="0.25">
      <c r="A4250" t="s">
        <v>864</v>
      </c>
      <c r="B4250" t="s">
        <v>2712</v>
      </c>
      <c r="C4250" t="s">
        <v>2721</v>
      </c>
      <c r="D4250">
        <v>1</v>
      </c>
      <c r="E4250">
        <v>741020</v>
      </c>
      <c r="F4250" t="s">
        <v>772</v>
      </c>
    </row>
    <row r="4251" spans="1:6" x14ac:dyDescent="0.25">
      <c r="A4251" t="s">
        <v>864</v>
      </c>
      <c r="B4251" t="s">
        <v>2712</v>
      </c>
      <c r="C4251" t="s">
        <v>2722</v>
      </c>
      <c r="D4251">
        <v>1</v>
      </c>
      <c r="E4251">
        <v>741020</v>
      </c>
      <c r="F4251" t="s">
        <v>772</v>
      </c>
    </row>
    <row r="4252" spans="1:6" x14ac:dyDescent="0.25">
      <c r="A4252" t="s">
        <v>864</v>
      </c>
      <c r="B4252" t="s">
        <v>2712</v>
      </c>
      <c r="C4252" t="s">
        <v>2723</v>
      </c>
      <c r="D4252">
        <v>1</v>
      </c>
      <c r="E4252">
        <v>741020</v>
      </c>
      <c r="F4252" t="s">
        <v>772</v>
      </c>
    </row>
    <row r="4253" spans="1:6" x14ac:dyDescent="0.25">
      <c r="A4253" t="s">
        <v>864</v>
      </c>
      <c r="B4253" t="s">
        <v>2712</v>
      </c>
      <c r="C4253" t="s">
        <v>2724</v>
      </c>
      <c r="D4253">
        <v>1</v>
      </c>
      <c r="E4253">
        <v>741020</v>
      </c>
      <c r="F4253" t="s">
        <v>772</v>
      </c>
    </row>
    <row r="4254" spans="1:6" x14ac:dyDescent="0.25">
      <c r="A4254" t="s">
        <v>864</v>
      </c>
      <c r="B4254" t="s">
        <v>2712</v>
      </c>
      <c r="C4254" t="s">
        <v>2725</v>
      </c>
      <c r="D4254">
        <v>1</v>
      </c>
      <c r="E4254">
        <v>741020</v>
      </c>
      <c r="F4254" t="s">
        <v>772</v>
      </c>
    </row>
    <row r="4255" spans="1:6" x14ac:dyDescent="0.25">
      <c r="A4255" t="s">
        <v>864</v>
      </c>
      <c r="B4255" t="s">
        <v>2712</v>
      </c>
      <c r="C4255" t="s">
        <v>2726</v>
      </c>
      <c r="D4255">
        <v>1</v>
      </c>
      <c r="E4255">
        <v>741020</v>
      </c>
      <c r="F4255" t="s">
        <v>772</v>
      </c>
    </row>
    <row r="4256" spans="1:6" x14ac:dyDescent="0.25">
      <c r="A4256" t="s">
        <v>864</v>
      </c>
      <c r="B4256" t="s">
        <v>2712</v>
      </c>
      <c r="C4256" t="s">
        <v>2727</v>
      </c>
      <c r="D4256">
        <v>1</v>
      </c>
      <c r="E4256">
        <v>741020</v>
      </c>
      <c r="F4256" t="s">
        <v>772</v>
      </c>
    </row>
    <row r="4257" spans="1:6" x14ac:dyDescent="0.25">
      <c r="A4257" t="s">
        <v>864</v>
      </c>
      <c r="B4257" t="s">
        <v>2712</v>
      </c>
      <c r="C4257" t="s">
        <v>2728</v>
      </c>
      <c r="D4257">
        <v>1</v>
      </c>
      <c r="E4257">
        <v>741020</v>
      </c>
      <c r="F4257" t="s">
        <v>772</v>
      </c>
    </row>
    <row r="4258" spans="1:6" x14ac:dyDescent="0.25">
      <c r="A4258" t="s">
        <v>864</v>
      </c>
      <c r="B4258" t="s">
        <v>2712</v>
      </c>
      <c r="C4258" t="s">
        <v>2729</v>
      </c>
      <c r="D4258">
        <v>1</v>
      </c>
      <c r="E4258">
        <v>741020</v>
      </c>
      <c r="F4258" t="s">
        <v>772</v>
      </c>
    </row>
    <row r="4259" spans="1:6" x14ac:dyDescent="0.25">
      <c r="A4259" t="s">
        <v>864</v>
      </c>
      <c r="B4259" t="s">
        <v>2712</v>
      </c>
      <c r="C4259" t="s">
        <v>2730</v>
      </c>
      <c r="D4259">
        <v>1</v>
      </c>
      <c r="E4259">
        <v>741020</v>
      </c>
      <c r="F4259" t="s">
        <v>772</v>
      </c>
    </row>
    <row r="4260" spans="1:6" x14ac:dyDescent="0.25">
      <c r="A4260" t="s">
        <v>864</v>
      </c>
      <c r="B4260" t="s">
        <v>2712</v>
      </c>
      <c r="C4260" t="s">
        <v>2731</v>
      </c>
      <c r="D4260">
        <v>1</v>
      </c>
      <c r="E4260">
        <v>741020</v>
      </c>
      <c r="F4260" t="s">
        <v>772</v>
      </c>
    </row>
    <row r="4261" spans="1:6" x14ac:dyDescent="0.25">
      <c r="A4261" t="s">
        <v>864</v>
      </c>
      <c r="B4261" t="s">
        <v>2712</v>
      </c>
      <c r="C4261" t="s">
        <v>2732</v>
      </c>
      <c r="D4261">
        <v>1</v>
      </c>
      <c r="E4261">
        <v>741020</v>
      </c>
      <c r="F4261" t="s">
        <v>772</v>
      </c>
    </row>
    <row r="4262" spans="1:6" x14ac:dyDescent="0.25">
      <c r="A4262" t="s">
        <v>864</v>
      </c>
      <c r="B4262" t="s">
        <v>2712</v>
      </c>
      <c r="C4262" t="s">
        <v>2733</v>
      </c>
      <c r="D4262">
        <v>1</v>
      </c>
      <c r="E4262">
        <v>741020</v>
      </c>
      <c r="F4262" t="s">
        <v>772</v>
      </c>
    </row>
    <row r="4263" spans="1:6" x14ac:dyDescent="0.25">
      <c r="A4263" t="s">
        <v>864</v>
      </c>
      <c r="B4263" t="s">
        <v>2712</v>
      </c>
      <c r="C4263" t="s">
        <v>2734</v>
      </c>
      <c r="D4263">
        <v>1</v>
      </c>
      <c r="E4263">
        <v>741020</v>
      </c>
      <c r="F4263" t="s">
        <v>772</v>
      </c>
    </row>
    <row r="4264" spans="1:6" x14ac:dyDescent="0.25">
      <c r="A4264" t="s">
        <v>864</v>
      </c>
      <c r="B4264" t="s">
        <v>2712</v>
      </c>
      <c r="C4264" t="s">
        <v>2735</v>
      </c>
      <c r="D4264">
        <v>1</v>
      </c>
      <c r="E4264">
        <v>741020</v>
      </c>
      <c r="F4264" t="s">
        <v>772</v>
      </c>
    </row>
    <row r="4265" spans="1:6" x14ac:dyDescent="0.25">
      <c r="A4265" t="s">
        <v>864</v>
      </c>
      <c r="B4265" t="s">
        <v>2712</v>
      </c>
      <c r="C4265" t="s">
        <v>2736</v>
      </c>
      <c r="D4265">
        <v>1</v>
      </c>
      <c r="E4265">
        <v>741020</v>
      </c>
      <c r="F4265" t="s">
        <v>772</v>
      </c>
    </row>
    <row r="4266" spans="1:6" x14ac:dyDescent="0.25">
      <c r="A4266" t="s">
        <v>864</v>
      </c>
      <c r="B4266" t="s">
        <v>2712</v>
      </c>
      <c r="C4266" t="s">
        <v>2737</v>
      </c>
      <c r="D4266">
        <v>1</v>
      </c>
      <c r="E4266">
        <v>741020</v>
      </c>
      <c r="F4266" t="s">
        <v>772</v>
      </c>
    </row>
    <row r="4267" spans="1:6" x14ac:dyDescent="0.25">
      <c r="A4267" t="s">
        <v>864</v>
      </c>
      <c r="B4267" t="s">
        <v>2712</v>
      </c>
      <c r="C4267" t="s">
        <v>2738</v>
      </c>
      <c r="D4267">
        <v>1</v>
      </c>
      <c r="E4267">
        <v>741020</v>
      </c>
      <c r="F4267" t="s">
        <v>772</v>
      </c>
    </row>
    <row r="4268" spans="1:6" x14ac:dyDescent="0.25">
      <c r="A4268" t="s">
        <v>864</v>
      </c>
      <c r="B4268" t="s">
        <v>2712</v>
      </c>
      <c r="C4268" t="s">
        <v>2739</v>
      </c>
      <c r="D4268">
        <v>1</v>
      </c>
      <c r="E4268">
        <v>741020</v>
      </c>
      <c r="F4268" t="s">
        <v>772</v>
      </c>
    </row>
    <row r="4269" spans="1:6" x14ac:dyDescent="0.25">
      <c r="A4269" t="s">
        <v>864</v>
      </c>
      <c r="B4269" t="s">
        <v>2712</v>
      </c>
      <c r="C4269" t="s">
        <v>2740</v>
      </c>
      <c r="D4269">
        <v>1</v>
      </c>
      <c r="E4269">
        <v>741020</v>
      </c>
      <c r="F4269" t="s">
        <v>772</v>
      </c>
    </row>
    <row r="4270" spans="1:6" x14ac:dyDescent="0.25">
      <c r="A4270" t="s">
        <v>864</v>
      </c>
      <c r="B4270" t="s">
        <v>2712</v>
      </c>
      <c r="C4270" t="s">
        <v>2741</v>
      </c>
      <c r="D4270">
        <v>1</v>
      </c>
      <c r="E4270">
        <v>741020</v>
      </c>
      <c r="F4270" t="s">
        <v>772</v>
      </c>
    </row>
    <row r="4271" spans="1:6" x14ac:dyDescent="0.25">
      <c r="A4271" t="s">
        <v>864</v>
      </c>
      <c r="B4271" t="s">
        <v>2712</v>
      </c>
      <c r="C4271" t="s">
        <v>2742</v>
      </c>
      <c r="D4271">
        <v>1</v>
      </c>
      <c r="E4271">
        <v>741020</v>
      </c>
      <c r="F4271" t="s">
        <v>772</v>
      </c>
    </row>
    <row r="4272" spans="1:6" x14ac:dyDescent="0.25">
      <c r="A4272" t="s">
        <v>864</v>
      </c>
      <c r="B4272" t="s">
        <v>2712</v>
      </c>
      <c r="C4272" t="s">
        <v>2743</v>
      </c>
      <c r="D4272">
        <v>1</v>
      </c>
      <c r="E4272">
        <v>741020</v>
      </c>
      <c r="F4272" t="s">
        <v>772</v>
      </c>
    </row>
    <row r="4273" spans="1:6" x14ac:dyDescent="0.25">
      <c r="A4273" t="s">
        <v>864</v>
      </c>
      <c r="B4273" t="s">
        <v>2712</v>
      </c>
      <c r="C4273" t="s">
        <v>2744</v>
      </c>
      <c r="D4273">
        <v>1</v>
      </c>
      <c r="E4273">
        <v>741020</v>
      </c>
      <c r="F4273" t="s">
        <v>772</v>
      </c>
    </row>
    <row r="4274" spans="1:6" x14ac:dyDescent="0.25">
      <c r="A4274" t="s">
        <v>864</v>
      </c>
      <c r="B4274" t="s">
        <v>2712</v>
      </c>
      <c r="C4274" t="s">
        <v>2745</v>
      </c>
      <c r="D4274">
        <v>1</v>
      </c>
      <c r="E4274">
        <v>741020</v>
      </c>
      <c r="F4274" t="s">
        <v>772</v>
      </c>
    </row>
    <row r="4275" spans="1:6" x14ac:dyDescent="0.25">
      <c r="A4275" t="s">
        <v>864</v>
      </c>
      <c r="B4275" t="s">
        <v>2712</v>
      </c>
      <c r="C4275" t="s">
        <v>2746</v>
      </c>
      <c r="D4275">
        <v>1</v>
      </c>
      <c r="E4275">
        <v>741020</v>
      </c>
      <c r="F4275" t="s">
        <v>772</v>
      </c>
    </row>
    <row r="4276" spans="1:6" x14ac:dyDescent="0.25">
      <c r="A4276" t="s">
        <v>864</v>
      </c>
      <c r="B4276" t="s">
        <v>2712</v>
      </c>
      <c r="C4276" t="s">
        <v>2747</v>
      </c>
      <c r="D4276">
        <v>1</v>
      </c>
      <c r="E4276">
        <v>741020</v>
      </c>
      <c r="F4276" t="s">
        <v>772</v>
      </c>
    </row>
    <row r="4277" spans="1:6" x14ac:dyDescent="0.25">
      <c r="A4277" t="s">
        <v>864</v>
      </c>
      <c r="B4277" t="s">
        <v>2712</v>
      </c>
      <c r="C4277" t="s">
        <v>2748</v>
      </c>
      <c r="D4277">
        <v>1</v>
      </c>
      <c r="E4277">
        <v>741020</v>
      </c>
      <c r="F4277" t="s">
        <v>772</v>
      </c>
    </row>
    <row r="4278" spans="1:6" x14ac:dyDescent="0.25">
      <c r="A4278" t="s">
        <v>864</v>
      </c>
      <c r="B4278" t="s">
        <v>2712</v>
      </c>
      <c r="C4278" t="s">
        <v>2749</v>
      </c>
      <c r="D4278">
        <v>1</v>
      </c>
      <c r="E4278">
        <v>741020</v>
      </c>
      <c r="F4278" t="s">
        <v>772</v>
      </c>
    </row>
    <row r="4279" spans="1:6" x14ac:dyDescent="0.25">
      <c r="A4279" t="s">
        <v>864</v>
      </c>
      <c r="B4279" t="s">
        <v>2712</v>
      </c>
      <c r="C4279" t="s">
        <v>2750</v>
      </c>
      <c r="D4279">
        <v>1</v>
      </c>
      <c r="E4279">
        <v>741020</v>
      </c>
      <c r="F4279" t="s">
        <v>772</v>
      </c>
    </row>
    <row r="4280" spans="1:6" x14ac:dyDescent="0.25">
      <c r="A4280" t="s">
        <v>864</v>
      </c>
      <c r="B4280" t="s">
        <v>2712</v>
      </c>
      <c r="C4280" t="s">
        <v>2751</v>
      </c>
      <c r="D4280">
        <v>1</v>
      </c>
      <c r="E4280">
        <v>741020</v>
      </c>
      <c r="F4280" t="s">
        <v>772</v>
      </c>
    </row>
    <row r="4281" spans="1:6" x14ac:dyDescent="0.25">
      <c r="A4281" t="s">
        <v>864</v>
      </c>
      <c r="B4281" t="s">
        <v>2712</v>
      </c>
      <c r="C4281" t="s">
        <v>2752</v>
      </c>
      <c r="D4281">
        <v>1</v>
      </c>
      <c r="E4281">
        <v>741020</v>
      </c>
      <c r="F4281" t="s">
        <v>772</v>
      </c>
    </row>
    <row r="4282" spans="1:6" x14ac:dyDescent="0.25">
      <c r="A4282" t="s">
        <v>864</v>
      </c>
      <c r="B4282" t="s">
        <v>2712</v>
      </c>
      <c r="C4282" t="s">
        <v>2753</v>
      </c>
      <c r="D4282">
        <v>1</v>
      </c>
      <c r="E4282">
        <v>741020</v>
      </c>
      <c r="F4282" t="s">
        <v>772</v>
      </c>
    </row>
    <row r="4283" spans="1:6" x14ac:dyDescent="0.25">
      <c r="A4283" t="s">
        <v>864</v>
      </c>
      <c r="B4283" t="s">
        <v>2712</v>
      </c>
      <c r="C4283" t="s">
        <v>2754</v>
      </c>
      <c r="D4283">
        <v>1</v>
      </c>
      <c r="E4283">
        <v>741020</v>
      </c>
      <c r="F4283" t="s">
        <v>772</v>
      </c>
    </row>
    <row r="4284" spans="1:6" x14ac:dyDescent="0.25">
      <c r="A4284" t="s">
        <v>864</v>
      </c>
      <c r="B4284" t="s">
        <v>2712</v>
      </c>
      <c r="C4284" t="s">
        <v>2755</v>
      </c>
      <c r="D4284">
        <v>1</v>
      </c>
      <c r="E4284">
        <v>741020</v>
      </c>
      <c r="F4284" t="s">
        <v>772</v>
      </c>
    </row>
    <row r="4285" spans="1:6" x14ac:dyDescent="0.25">
      <c r="A4285" t="s">
        <v>864</v>
      </c>
      <c r="B4285" t="s">
        <v>2712</v>
      </c>
      <c r="C4285" t="s">
        <v>2756</v>
      </c>
      <c r="D4285">
        <v>1</v>
      </c>
      <c r="E4285">
        <v>741020</v>
      </c>
      <c r="F4285" t="s">
        <v>772</v>
      </c>
    </row>
    <row r="4286" spans="1:6" x14ac:dyDescent="0.25">
      <c r="A4286" t="s">
        <v>864</v>
      </c>
      <c r="B4286" t="s">
        <v>2712</v>
      </c>
      <c r="C4286" t="s">
        <v>2757</v>
      </c>
      <c r="D4286">
        <v>1</v>
      </c>
      <c r="E4286">
        <v>741020</v>
      </c>
      <c r="F4286" t="s">
        <v>772</v>
      </c>
    </row>
    <row r="4287" spans="1:6" x14ac:dyDescent="0.25">
      <c r="A4287" t="s">
        <v>864</v>
      </c>
      <c r="B4287" t="s">
        <v>2712</v>
      </c>
      <c r="C4287" t="s">
        <v>2758</v>
      </c>
      <c r="D4287">
        <v>1</v>
      </c>
      <c r="E4287">
        <v>741020</v>
      </c>
      <c r="F4287" t="s">
        <v>772</v>
      </c>
    </row>
    <row r="4288" spans="1:6" x14ac:dyDescent="0.25">
      <c r="A4288" t="s">
        <v>864</v>
      </c>
      <c r="B4288" t="s">
        <v>2712</v>
      </c>
      <c r="C4288" t="s">
        <v>2759</v>
      </c>
      <c r="D4288">
        <v>1</v>
      </c>
      <c r="E4288">
        <v>741020</v>
      </c>
      <c r="F4288" t="s">
        <v>772</v>
      </c>
    </row>
    <row r="4289" spans="1:6" x14ac:dyDescent="0.25">
      <c r="A4289" t="s">
        <v>864</v>
      </c>
      <c r="B4289" t="s">
        <v>2712</v>
      </c>
      <c r="C4289" t="s">
        <v>2760</v>
      </c>
      <c r="D4289">
        <v>1</v>
      </c>
      <c r="E4289">
        <v>741020</v>
      </c>
      <c r="F4289" t="s">
        <v>772</v>
      </c>
    </row>
    <row r="4290" spans="1:6" x14ac:dyDescent="0.25">
      <c r="A4290" t="s">
        <v>864</v>
      </c>
      <c r="B4290" t="s">
        <v>2712</v>
      </c>
      <c r="C4290" t="s">
        <v>2761</v>
      </c>
      <c r="D4290">
        <v>1</v>
      </c>
      <c r="E4290">
        <v>741020</v>
      </c>
      <c r="F4290" t="s">
        <v>772</v>
      </c>
    </row>
    <row r="4291" spans="1:6" x14ac:dyDescent="0.25">
      <c r="A4291" t="s">
        <v>864</v>
      </c>
      <c r="B4291" t="s">
        <v>2712</v>
      </c>
      <c r="C4291" t="s">
        <v>2762</v>
      </c>
      <c r="D4291">
        <v>1</v>
      </c>
      <c r="E4291">
        <v>741020</v>
      </c>
      <c r="F4291" t="s">
        <v>772</v>
      </c>
    </row>
    <row r="4292" spans="1:6" x14ac:dyDescent="0.25">
      <c r="A4292" t="s">
        <v>864</v>
      </c>
      <c r="B4292" t="s">
        <v>2712</v>
      </c>
      <c r="C4292" t="s">
        <v>2763</v>
      </c>
      <c r="D4292">
        <v>1</v>
      </c>
      <c r="E4292">
        <v>741020</v>
      </c>
      <c r="F4292" t="s">
        <v>772</v>
      </c>
    </row>
    <row r="4293" spans="1:6" x14ac:dyDescent="0.25">
      <c r="A4293" t="s">
        <v>864</v>
      </c>
      <c r="B4293" t="s">
        <v>2712</v>
      </c>
      <c r="C4293" t="s">
        <v>2764</v>
      </c>
      <c r="D4293">
        <v>1</v>
      </c>
      <c r="E4293">
        <v>741020</v>
      </c>
      <c r="F4293" t="s">
        <v>772</v>
      </c>
    </row>
    <row r="4294" spans="1:6" x14ac:dyDescent="0.25">
      <c r="A4294" t="s">
        <v>864</v>
      </c>
      <c r="B4294" t="s">
        <v>2712</v>
      </c>
      <c r="C4294" t="s">
        <v>2765</v>
      </c>
      <c r="D4294">
        <v>1</v>
      </c>
      <c r="E4294">
        <v>741020</v>
      </c>
      <c r="F4294" t="s">
        <v>772</v>
      </c>
    </row>
    <row r="4295" spans="1:6" x14ac:dyDescent="0.25">
      <c r="A4295" t="s">
        <v>864</v>
      </c>
      <c r="B4295" t="s">
        <v>2712</v>
      </c>
      <c r="C4295" t="s">
        <v>2766</v>
      </c>
      <c r="D4295">
        <v>1</v>
      </c>
      <c r="E4295">
        <v>741020</v>
      </c>
      <c r="F4295" t="s">
        <v>772</v>
      </c>
    </row>
    <row r="4296" spans="1:6" x14ac:dyDescent="0.25">
      <c r="A4296" t="s">
        <v>864</v>
      </c>
      <c r="B4296" t="s">
        <v>2712</v>
      </c>
      <c r="C4296" t="s">
        <v>2767</v>
      </c>
      <c r="D4296">
        <v>1</v>
      </c>
      <c r="E4296">
        <v>741020</v>
      </c>
      <c r="F4296" t="s">
        <v>772</v>
      </c>
    </row>
    <row r="4297" spans="1:6" x14ac:dyDescent="0.25">
      <c r="A4297" t="s">
        <v>864</v>
      </c>
      <c r="B4297" t="s">
        <v>2712</v>
      </c>
      <c r="C4297" t="s">
        <v>2768</v>
      </c>
      <c r="D4297">
        <v>1</v>
      </c>
      <c r="E4297">
        <v>741020</v>
      </c>
      <c r="F4297" t="s">
        <v>772</v>
      </c>
    </row>
    <row r="4298" spans="1:6" x14ac:dyDescent="0.25">
      <c r="A4298" t="s">
        <v>864</v>
      </c>
      <c r="B4298" t="s">
        <v>2712</v>
      </c>
      <c r="C4298" t="s">
        <v>2769</v>
      </c>
      <c r="D4298">
        <v>1</v>
      </c>
      <c r="E4298">
        <v>741020</v>
      </c>
      <c r="F4298" t="s">
        <v>772</v>
      </c>
    </row>
    <row r="4299" spans="1:6" x14ac:dyDescent="0.25">
      <c r="A4299" t="s">
        <v>864</v>
      </c>
      <c r="B4299" t="s">
        <v>2712</v>
      </c>
      <c r="C4299" t="s">
        <v>2770</v>
      </c>
      <c r="D4299">
        <v>1</v>
      </c>
      <c r="E4299">
        <v>741020</v>
      </c>
      <c r="F4299" t="s">
        <v>772</v>
      </c>
    </row>
    <row r="4300" spans="1:6" x14ac:dyDescent="0.25">
      <c r="A4300" t="s">
        <v>864</v>
      </c>
      <c r="B4300" t="s">
        <v>2712</v>
      </c>
      <c r="C4300" t="s">
        <v>2771</v>
      </c>
      <c r="D4300">
        <v>1</v>
      </c>
      <c r="E4300">
        <v>741020</v>
      </c>
      <c r="F4300" t="s">
        <v>772</v>
      </c>
    </row>
    <row r="4301" spans="1:6" x14ac:dyDescent="0.25">
      <c r="A4301" t="s">
        <v>864</v>
      </c>
      <c r="B4301" t="s">
        <v>2712</v>
      </c>
      <c r="C4301" t="s">
        <v>2772</v>
      </c>
      <c r="D4301">
        <v>1</v>
      </c>
      <c r="E4301">
        <v>741020</v>
      </c>
      <c r="F4301" t="s">
        <v>772</v>
      </c>
    </row>
    <row r="4302" spans="1:6" x14ac:dyDescent="0.25">
      <c r="A4302" t="s">
        <v>864</v>
      </c>
      <c r="B4302" t="s">
        <v>2712</v>
      </c>
      <c r="C4302" t="s">
        <v>2773</v>
      </c>
      <c r="D4302">
        <v>1</v>
      </c>
      <c r="E4302">
        <v>741020</v>
      </c>
      <c r="F4302" t="s">
        <v>772</v>
      </c>
    </row>
    <row r="4303" spans="1:6" x14ac:dyDescent="0.25">
      <c r="A4303" t="s">
        <v>864</v>
      </c>
      <c r="B4303" t="s">
        <v>2712</v>
      </c>
      <c r="C4303" t="s">
        <v>2774</v>
      </c>
      <c r="D4303">
        <v>1</v>
      </c>
      <c r="E4303">
        <v>741020</v>
      </c>
      <c r="F4303" t="s">
        <v>772</v>
      </c>
    </row>
    <row r="4304" spans="1:6" x14ac:dyDescent="0.25">
      <c r="A4304" t="s">
        <v>864</v>
      </c>
      <c r="B4304" t="s">
        <v>2712</v>
      </c>
      <c r="C4304" t="s">
        <v>2775</v>
      </c>
      <c r="D4304">
        <v>1</v>
      </c>
      <c r="E4304">
        <v>741020</v>
      </c>
      <c r="F4304" t="s">
        <v>772</v>
      </c>
    </row>
    <row r="4305" spans="1:6" x14ac:dyDescent="0.25">
      <c r="A4305" t="s">
        <v>2665</v>
      </c>
      <c r="B4305" t="s">
        <v>2712</v>
      </c>
      <c r="C4305" t="s">
        <v>2797</v>
      </c>
      <c r="D4305">
        <v>2</v>
      </c>
      <c r="E4305">
        <v>741020</v>
      </c>
      <c r="F4305" t="s">
        <v>772</v>
      </c>
    </row>
    <row r="4306" spans="1:6" x14ac:dyDescent="0.25">
      <c r="A4306" t="s">
        <v>2665</v>
      </c>
      <c r="B4306" t="s">
        <v>2712</v>
      </c>
      <c r="C4306" t="s">
        <v>1016</v>
      </c>
      <c r="D4306">
        <v>19</v>
      </c>
      <c r="E4306">
        <v>741020</v>
      </c>
      <c r="F4306" t="s">
        <v>772</v>
      </c>
    </row>
    <row r="4307" spans="1:6" x14ac:dyDescent="0.25">
      <c r="A4307" t="s">
        <v>2665</v>
      </c>
      <c r="B4307" t="s">
        <v>2712</v>
      </c>
      <c r="C4307" t="s">
        <v>1017</v>
      </c>
      <c r="D4307">
        <v>18</v>
      </c>
      <c r="E4307">
        <v>741020</v>
      </c>
      <c r="F4307" t="s">
        <v>772</v>
      </c>
    </row>
    <row r="4308" spans="1:6" x14ac:dyDescent="0.25">
      <c r="A4308" t="s">
        <v>2665</v>
      </c>
      <c r="B4308" t="s">
        <v>2712</v>
      </c>
      <c r="C4308" t="s">
        <v>2798</v>
      </c>
      <c r="D4308">
        <v>2</v>
      </c>
      <c r="E4308">
        <v>741020</v>
      </c>
      <c r="F4308" t="s">
        <v>772</v>
      </c>
    </row>
    <row r="4309" spans="1:6" x14ac:dyDescent="0.25">
      <c r="A4309" t="s">
        <v>781</v>
      </c>
      <c r="B4309" t="s">
        <v>2712</v>
      </c>
      <c r="C4309" t="s">
        <v>1040</v>
      </c>
      <c r="D4309">
        <v>9</v>
      </c>
      <c r="E4309">
        <v>741020</v>
      </c>
      <c r="F4309" t="s">
        <v>772</v>
      </c>
    </row>
    <row r="4310" spans="1:6" x14ac:dyDescent="0.25">
      <c r="A4310" t="s">
        <v>2601</v>
      </c>
      <c r="B4310" t="s">
        <v>1024</v>
      </c>
      <c r="C4310" t="s">
        <v>2713</v>
      </c>
      <c r="D4310">
        <v>5</v>
      </c>
      <c r="E4310">
        <v>741020</v>
      </c>
      <c r="F4310" t="s">
        <v>751</v>
      </c>
    </row>
    <row r="4311" spans="1:6" x14ac:dyDescent="0.25">
      <c r="A4311" t="s">
        <v>2601</v>
      </c>
      <c r="B4311" t="s">
        <v>2712</v>
      </c>
      <c r="C4311" t="s">
        <v>1016</v>
      </c>
      <c r="D4311">
        <v>930</v>
      </c>
      <c r="E4311">
        <v>741020</v>
      </c>
      <c r="F4311" t="s">
        <v>772</v>
      </c>
    </row>
    <row r="4312" spans="1:6" x14ac:dyDescent="0.25">
      <c r="A4312" t="s">
        <v>2601</v>
      </c>
      <c r="B4312" t="s">
        <v>2712</v>
      </c>
      <c r="C4312" t="s">
        <v>1017</v>
      </c>
      <c r="D4312">
        <v>629</v>
      </c>
      <c r="E4312">
        <v>741020</v>
      </c>
      <c r="F4312" t="s">
        <v>772</v>
      </c>
    </row>
    <row r="4313" spans="1:6" x14ac:dyDescent="0.25">
      <c r="A4313" t="s">
        <v>2601</v>
      </c>
      <c r="B4313" t="s">
        <v>2712</v>
      </c>
      <c r="C4313" t="s">
        <v>2889</v>
      </c>
      <c r="D4313">
        <v>64</v>
      </c>
      <c r="E4313">
        <v>741020</v>
      </c>
      <c r="F4313" t="s">
        <v>772</v>
      </c>
    </row>
    <row r="4314" spans="1:6" x14ac:dyDescent="0.25">
      <c r="A4314" t="s">
        <v>2601</v>
      </c>
      <c r="B4314" t="s">
        <v>2712</v>
      </c>
      <c r="C4314" t="s">
        <v>2798</v>
      </c>
      <c r="D4314">
        <v>1030</v>
      </c>
      <c r="E4314">
        <v>741020</v>
      </c>
      <c r="F4314" t="s">
        <v>772</v>
      </c>
    </row>
    <row r="4315" spans="1:6" x14ac:dyDescent="0.25">
      <c r="A4315" t="s">
        <v>2601</v>
      </c>
      <c r="B4315" t="s">
        <v>2712</v>
      </c>
      <c r="C4315" t="s">
        <v>1052</v>
      </c>
      <c r="D4315">
        <v>1</v>
      </c>
      <c r="E4315">
        <v>741020</v>
      </c>
      <c r="F4315" t="s">
        <v>772</v>
      </c>
    </row>
    <row r="4316" spans="1:6" x14ac:dyDescent="0.25">
      <c r="A4316" t="s">
        <v>2601</v>
      </c>
      <c r="B4316" t="s">
        <v>2712</v>
      </c>
      <c r="C4316" t="s">
        <v>1042</v>
      </c>
      <c r="D4316">
        <v>396</v>
      </c>
      <c r="E4316">
        <v>741020</v>
      </c>
      <c r="F4316" t="s">
        <v>772</v>
      </c>
    </row>
    <row r="4317" spans="1:6" x14ac:dyDescent="0.25">
      <c r="A4317" t="s">
        <v>2601</v>
      </c>
      <c r="B4317" t="s">
        <v>2712</v>
      </c>
      <c r="C4317" t="s">
        <v>1041</v>
      </c>
      <c r="D4317">
        <v>150</v>
      </c>
      <c r="E4317">
        <v>741020</v>
      </c>
      <c r="F4317" t="s">
        <v>772</v>
      </c>
    </row>
    <row r="4318" spans="1:6" x14ac:dyDescent="0.25">
      <c r="A4318" t="s">
        <v>2601</v>
      </c>
      <c r="B4318" t="s">
        <v>2712</v>
      </c>
      <c r="C4318" t="s">
        <v>2890</v>
      </c>
      <c r="D4318">
        <v>48</v>
      </c>
      <c r="E4318">
        <v>741020</v>
      </c>
      <c r="F4318" t="s">
        <v>772</v>
      </c>
    </row>
    <row r="4319" spans="1:6" x14ac:dyDescent="0.25">
      <c r="A4319" t="s">
        <v>788</v>
      </c>
      <c r="B4319" t="s">
        <v>2712</v>
      </c>
      <c r="C4319" t="s">
        <v>1016</v>
      </c>
      <c r="D4319">
        <v>3250</v>
      </c>
      <c r="E4319">
        <v>741020</v>
      </c>
      <c r="F4319" t="s">
        <v>772</v>
      </c>
    </row>
    <row r="4320" spans="1:6" x14ac:dyDescent="0.25">
      <c r="A4320" t="s">
        <v>788</v>
      </c>
      <c r="B4320" t="s">
        <v>2712</v>
      </c>
      <c r="C4320" t="s">
        <v>1017</v>
      </c>
      <c r="D4320">
        <v>621</v>
      </c>
      <c r="E4320">
        <v>741020</v>
      </c>
      <c r="F4320" t="s">
        <v>772</v>
      </c>
    </row>
    <row r="4321" spans="1:6" x14ac:dyDescent="0.25">
      <c r="A4321" t="s">
        <v>788</v>
      </c>
      <c r="B4321" t="s">
        <v>2712</v>
      </c>
      <c r="C4321" t="s">
        <v>2912</v>
      </c>
      <c r="D4321">
        <v>6</v>
      </c>
      <c r="E4321">
        <v>741020</v>
      </c>
      <c r="F4321" t="s">
        <v>772</v>
      </c>
    </row>
    <row r="4322" spans="1:6" x14ac:dyDescent="0.25">
      <c r="A4322" t="s">
        <v>788</v>
      </c>
      <c r="B4322" t="s">
        <v>2712</v>
      </c>
      <c r="C4322" t="s">
        <v>2913</v>
      </c>
      <c r="D4322">
        <v>11</v>
      </c>
      <c r="E4322">
        <v>741020</v>
      </c>
      <c r="F4322" t="s">
        <v>772</v>
      </c>
    </row>
    <row r="4323" spans="1:6" x14ac:dyDescent="0.25">
      <c r="A4323" t="s">
        <v>788</v>
      </c>
      <c r="B4323" t="s">
        <v>2712</v>
      </c>
      <c r="C4323" t="s">
        <v>2720</v>
      </c>
      <c r="D4323">
        <v>2</v>
      </c>
      <c r="E4323">
        <v>741020</v>
      </c>
      <c r="F4323" t="s">
        <v>772</v>
      </c>
    </row>
    <row r="4324" spans="1:6" x14ac:dyDescent="0.25">
      <c r="A4324" t="s">
        <v>788</v>
      </c>
      <c r="B4324" t="s">
        <v>2712</v>
      </c>
      <c r="C4324" t="s">
        <v>2798</v>
      </c>
      <c r="D4324">
        <v>543</v>
      </c>
      <c r="E4324">
        <v>741020</v>
      </c>
      <c r="F4324" t="s">
        <v>772</v>
      </c>
    </row>
    <row r="4325" spans="1:6" x14ac:dyDescent="0.25">
      <c r="A4325" t="s">
        <v>788</v>
      </c>
      <c r="B4325" t="s">
        <v>2712</v>
      </c>
      <c r="C4325" t="s">
        <v>1042</v>
      </c>
      <c r="D4325">
        <v>1271</v>
      </c>
      <c r="E4325">
        <v>741020</v>
      </c>
      <c r="F4325" t="s">
        <v>772</v>
      </c>
    </row>
    <row r="4326" spans="1:6" x14ac:dyDescent="0.25">
      <c r="A4326" t="s">
        <v>788</v>
      </c>
      <c r="B4326" t="s">
        <v>2712</v>
      </c>
      <c r="C4326" t="s">
        <v>1041</v>
      </c>
      <c r="D4326">
        <v>856</v>
      </c>
      <c r="E4326">
        <v>741020</v>
      </c>
      <c r="F4326" t="s">
        <v>772</v>
      </c>
    </row>
    <row r="4327" spans="1:6" x14ac:dyDescent="0.25">
      <c r="A4327" t="s">
        <v>2542</v>
      </c>
      <c r="B4327" t="s">
        <v>1024</v>
      </c>
      <c r="C4327" t="s">
        <v>2713</v>
      </c>
      <c r="D4327">
        <v>1</v>
      </c>
      <c r="E4327">
        <v>741020</v>
      </c>
      <c r="F4327" t="s">
        <v>751</v>
      </c>
    </row>
    <row r="4328" spans="1:6" x14ac:dyDescent="0.25">
      <c r="A4328" t="s">
        <v>2542</v>
      </c>
      <c r="B4328" t="s">
        <v>2712</v>
      </c>
      <c r="C4328" t="s">
        <v>1016</v>
      </c>
      <c r="D4328">
        <v>1489</v>
      </c>
      <c r="E4328">
        <v>741020</v>
      </c>
      <c r="F4328" t="s">
        <v>772</v>
      </c>
    </row>
    <row r="4329" spans="1:6" x14ac:dyDescent="0.25">
      <c r="A4329" t="s">
        <v>2542</v>
      </c>
      <c r="B4329" t="s">
        <v>2712</v>
      </c>
      <c r="C4329" t="s">
        <v>1017</v>
      </c>
      <c r="D4329">
        <v>602</v>
      </c>
      <c r="E4329">
        <v>741020</v>
      </c>
      <c r="F4329" t="s">
        <v>772</v>
      </c>
    </row>
    <row r="4330" spans="1:6" x14ac:dyDescent="0.25">
      <c r="A4330" t="s">
        <v>2542</v>
      </c>
      <c r="B4330" t="s">
        <v>2712</v>
      </c>
      <c r="C4330" t="s">
        <v>2798</v>
      </c>
      <c r="D4330">
        <v>1513</v>
      </c>
      <c r="E4330">
        <v>741020</v>
      </c>
      <c r="F4330" t="s">
        <v>772</v>
      </c>
    </row>
    <row r="4331" spans="1:6" x14ac:dyDescent="0.25">
      <c r="A4331" t="s">
        <v>2542</v>
      </c>
      <c r="B4331" t="s">
        <v>2712</v>
      </c>
      <c r="C4331" t="s">
        <v>1042</v>
      </c>
      <c r="D4331">
        <v>1023</v>
      </c>
      <c r="E4331">
        <v>741020</v>
      </c>
      <c r="F4331" t="s">
        <v>772</v>
      </c>
    </row>
    <row r="4332" spans="1:6" x14ac:dyDescent="0.25">
      <c r="A4332" t="s">
        <v>2542</v>
      </c>
      <c r="B4332" t="s">
        <v>2712</v>
      </c>
      <c r="C4332" t="s">
        <v>1041</v>
      </c>
      <c r="D4332">
        <v>633</v>
      </c>
      <c r="E4332">
        <v>741020</v>
      </c>
      <c r="F4332" t="s">
        <v>772</v>
      </c>
    </row>
    <row r="4333" spans="1:6" x14ac:dyDescent="0.25">
      <c r="A4333" t="s">
        <v>2542</v>
      </c>
      <c r="B4333" t="s">
        <v>2712</v>
      </c>
      <c r="C4333" t="s">
        <v>3010</v>
      </c>
      <c r="D4333">
        <v>1</v>
      </c>
      <c r="E4333">
        <v>741020</v>
      </c>
      <c r="F4333" t="s">
        <v>772</v>
      </c>
    </row>
    <row r="4334" spans="1:6" x14ac:dyDescent="0.25">
      <c r="A4334" t="s">
        <v>2542</v>
      </c>
      <c r="B4334" t="s">
        <v>2712</v>
      </c>
      <c r="C4334" t="s">
        <v>2890</v>
      </c>
      <c r="D4334">
        <v>45</v>
      </c>
      <c r="E4334">
        <v>741020</v>
      </c>
      <c r="F4334" t="s">
        <v>772</v>
      </c>
    </row>
    <row r="4335" spans="1:6" x14ac:dyDescent="0.25">
      <c r="A4335" t="s">
        <v>1198</v>
      </c>
      <c r="B4335" t="s">
        <v>1024</v>
      </c>
      <c r="C4335" t="s">
        <v>2713</v>
      </c>
      <c r="D4335">
        <v>6</v>
      </c>
      <c r="E4335">
        <v>741020</v>
      </c>
      <c r="F4335" t="s">
        <v>751</v>
      </c>
    </row>
    <row r="4336" spans="1:6" x14ac:dyDescent="0.25">
      <c r="A4336" t="s">
        <v>1198</v>
      </c>
      <c r="B4336" t="s">
        <v>2712</v>
      </c>
      <c r="C4336" t="s">
        <v>1016</v>
      </c>
      <c r="D4336">
        <v>4482</v>
      </c>
      <c r="E4336">
        <v>741020</v>
      </c>
      <c r="F4336" t="s">
        <v>772</v>
      </c>
    </row>
    <row r="4337" spans="1:6" x14ac:dyDescent="0.25">
      <c r="A4337" t="s">
        <v>1198</v>
      </c>
      <c r="B4337" t="s">
        <v>2712</v>
      </c>
      <c r="C4337" t="s">
        <v>1017</v>
      </c>
      <c r="D4337">
        <v>1362</v>
      </c>
      <c r="E4337">
        <v>741020</v>
      </c>
      <c r="F4337" t="s">
        <v>772</v>
      </c>
    </row>
    <row r="4338" spans="1:6" x14ac:dyDescent="0.25">
      <c r="A4338" t="s">
        <v>1198</v>
      </c>
      <c r="B4338" t="s">
        <v>2712</v>
      </c>
      <c r="C4338" t="s">
        <v>1065</v>
      </c>
      <c r="D4338">
        <v>27</v>
      </c>
      <c r="E4338">
        <v>741020</v>
      </c>
      <c r="F4338" t="s">
        <v>772</v>
      </c>
    </row>
    <row r="4339" spans="1:6" x14ac:dyDescent="0.25">
      <c r="A4339" t="s">
        <v>1198</v>
      </c>
      <c r="B4339" t="s">
        <v>2712</v>
      </c>
      <c r="C4339" t="s">
        <v>3025</v>
      </c>
      <c r="D4339">
        <v>268</v>
      </c>
      <c r="E4339">
        <v>741020</v>
      </c>
      <c r="F4339" t="s">
        <v>772</v>
      </c>
    </row>
    <row r="4340" spans="1:6" x14ac:dyDescent="0.25">
      <c r="A4340" t="s">
        <v>1198</v>
      </c>
      <c r="B4340" t="s">
        <v>2712</v>
      </c>
      <c r="C4340" t="s">
        <v>3026</v>
      </c>
      <c r="D4340">
        <v>46</v>
      </c>
      <c r="E4340">
        <v>741020</v>
      </c>
      <c r="F4340" t="s">
        <v>772</v>
      </c>
    </row>
    <row r="4341" spans="1:6" x14ac:dyDescent="0.25">
      <c r="A4341" t="s">
        <v>1198</v>
      </c>
      <c r="B4341" t="s">
        <v>2712</v>
      </c>
      <c r="C4341" t="s">
        <v>3027</v>
      </c>
      <c r="D4341">
        <v>4</v>
      </c>
      <c r="E4341">
        <v>741020</v>
      </c>
      <c r="F4341" t="s">
        <v>772</v>
      </c>
    </row>
    <row r="4342" spans="1:6" x14ac:dyDescent="0.25">
      <c r="A4342" t="s">
        <v>1198</v>
      </c>
      <c r="B4342" t="s">
        <v>2712</v>
      </c>
      <c r="C4342" t="s">
        <v>1064</v>
      </c>
      <c r="D4342">
        <v>72</v>
      </c>
      <c r="E4342">
        <v>776710</v>
      </c>
      <c r="F4342" t="s">
        <v>774</v>
      </c>
    </row>
    <row r="4343" spans="1:6" x14ac:dyDescent="0.25">
      <c r="A4343" t="s">
        <v>1198</v>
      </c>
      <c r="B4343" t="s">
        <v>2712</v>
      </c>
      <c r="C4343" t="s">
        <v>3028</v>
      </c>
      <c r="D4343">
        <v>1</v>
      </c>
      <c r="E4343">
        <v>741020</v>
      </c>
      <c r="F4343" t="s">
        <v>772</v>
      </c>
    </row>
    <row r="4344" spans="1:6" x14ac:dyDescent="0.25">
      <c r="A4344" t="s">
        <v>1198</v>
      </c>
      <c r="B4344" t="s">
        <v>2712</v>
      </c>
      <c r="C4344" t="s">
        <v>2798</v>
      </c>
      <c r="D4344">
        <v>1727</v>
      </c>
      <c r="E4344">
        <v>741020</v>
      </c>
      <c r="F4344" t="s">
        <v>772</v>
      </c>
    </row>
    <row r="4345" spans="1:6" x14ac:dyDescent="0.25">
      <c r="A4345" t="s">
        <v>1198</v>
      </c>
      <c r="B4345" t="s">
        <v>2712</v>
      </c>
      <c r="C4345" t="s">
        <v>1058</v>
      </c>
      <c r="D4345">
        <v>1631</v>
      </c>
      <c r="E4345">
        <v>741020</v>
      </c>
      <c r="F4345" t="s">
        <v>772</v>
      </c>
    </row>
    <row r="4346" spans="1:6" x14ac:dyDescent="0.25">
      <c r="A4346" t="s">
        <v>1198</v>
      </c>
      <c r="B4346" t="s">
        <v>2712</v>
      </c>
      <c r="C4346" t="s">
        <v>2890</v>
      </c>
      <c r="D4346">
        <v>939</v>
      </c>
      <c r="E4346">
        <v>741020</v>
      </c>
      <c r="F4346" t="s">
        <v>772</v>
      </c>
    </row>
    <row r="4347" spans="1:6" x14ac:dyDescent="0.25">
      <c r="A4347" t="s">
        <v>1203</v>
      </c>
      <c r="B4347" t="s">
        <v>1024</v>
      </c>
      <c r="C4347" t="s">
        <v>2713</v>
      </c>
      <c r="D4347">
        <v>38</v>
      </c>
      <c r="E4347">
        <v>741020</v>
      </c>
      <c r="F4347" t="s">
        <v>751</v>
      </c>
    </row>
    <row r="4348" spans="1:6" x14ac:dyDescent="0.25">
      <c r="A4348" t="s">
        <v>1203</v>
      </c>
      <c r="B4348" t="s">
        <v>2712</v>
      </c>
      <c r="C4348" t="s">
        <v>3079</v>
      </c>
      <c r="D4348">
        <v>1</v>
      </c>
      <c r="E4348">
        <v>741020</v>
      </c>
      <c r="F4348" t="s">
        <v>772</v>
      </c>
    </row>
    <row r="4349" spans="1:6" x14ac:dyDescent="0.25">
      <c r="A4349" t="s">
        <v>1203</v>
      </c>
      <c r="B4349" t="s">
        <v>2712</v>
      </c>
      <c r="C4349" t="s">
        <v>3080</v>
      </c>
      <c r="D4349">
        <v>1</v>
      </c>
      <c r="E4349">
        <v>741020</v>
      </c>
      <c r="F4349" t="s">
        <v>772</v>
      </c>
    </row>
    <row r="4350" spans="1:6" x14ac:dyDescent="0.25">
      <c r="A4350" t="s">
        <v>1203</v>
      </c>
      <c r="B4350" t="s">
        <v>2712</v>
      </c>
      <c r="C4350" t="s">
        <v>1056</v>
      </c>
      <c r="D4350">
        <v>6</v>
      </c>
      <c r="E4350">
        <v>741020</v>
      </c>
      <c r="F4350" t="s">
        <v>772</v>
      </c>
    </row>
    <row r="4351" spans="1:6" x14ac:dyDescent="0.25">
      <c r="A4351" t="s">
        <v>1203</v>
      </c>
      <c r="B4351" t="s">
        <v>2712</v>
      </c>
      <c r="C4351" t="s">
        <v>1016</v>
      </c>
      <c r="D4351">
        <v>10413</v>
      </c>
      <c r="E4351">
        <v>741020</v>
      </c>
      <c r="F4351" t="s">
        <v>772</v>
      </c>
    </row>
    <row r="4352" spans="1:6" x14ac:dyDescent="0.25">
      <c r="A4352" t="s">
        <v>1203</v>
      </c>
      <c r="B4352" t="s">
        <v>2712</v>
      </c>
      <c r="C4352" t="s">
        <v>1017</v>
      </c>
      <c r="D4352">
        <v>4763</v>
      </c>
      <c r="E4352">
        <v>741020</v>
      </c>
      <c r="F4352" t="s">
        <v>772</v>
      </c>
    </row>
    <row r="4353" spans="1:6" x14ac:dyDescent="0.25">
      <c r="A4353" t="s">
        <v>1203</v>
      </c>
      <c r="B4353" t="s">
        <v>2712</v>
      </c>
      <c r="C4353" t="s">
        <v>1064</v>
      </c>
      <c r="D4353">
        <v>362</v>
      </c>
      <c r="E4353">
        <v>776710</v>
      </c>
      <c r="F4353" t="s">
        <v>774</v>
      </c>
    </row>
    <row r="4354" spans="1:6" x14ac:dyDescent="0.25">
      <c r="A4354" t="s">
        <v>1203</v>
      </c>
      <c r="B4354" t="s">
        <v>1024</v>
      </c>
      <c r="C4354" t="s">
        <v>3081</v>
      </c>
      <c r="D4354">
        <v>5</v>
      </c>
      <c r="E4354">
        <v>741020</v>
      </c>
      <c r="F4354" t="s">
        <v>751</v>
      </c>
    </row>
    <row r="4355" spans="1:6" x14ac:dyDescent="0.25">
      <c r="A4355" t="s">
        <v>1203</v>
      </c>
      <c r="B4355" t="s">
        <v>2712</v>
      </c>
      <c r="C4355" t="s">
        <v>1050</v>
      </c>
      <c r="D4355">
        <v>1</v>
      </c>
      <c r="E4355">
        <v>741020</v>
      </c>
      <c r="F4355" t="s">
        <v>772</v>
      </c>
    </row>
    <row r="4356" spans="1:6" x14ac:dyDescent="0.25">
      <c r="A4356" t="s">
        <v>1203</v>
      </c>
      <c r="B4356" t="s">
        <v>2712</v>
      </c>
      <c r="C4356" t="s">
        <v>3082</v>
      </c>
      <c r="D4356">
        <v>788</v>
      </c>
      <c r="E4356">
        <v>741020</v>
      </c>
      <c r="F4356" t="s">
        <v>772</v>
      </c>
    </row>
    <row r="4357" spans="1:6" x14ac:dyDescent="0.25">
      <c r="A4357" t="s">
        <v>1203</v>
      </c>
      <c r="B4357" t="s">
        <v>2712</v>
      </c>
      <c r="C4357" t="s">
        <v>3028</v>
      </c>
      <c r="D4357">
        <v>2</v>
      </c>
      <c r="E4357">
        <v>741020</v>
      </c>
      <c r="F4357" t="s">
        <v>772</v>
      </c>
    </row>
    <row r="4358" spans="1:6" x14ac:dyDescent="0.25">
      <c r="A4358" t="s">
        <v>1203</v>
      </c>
      <c r="B4358" t="s">
        <v>2712</v>
      </c>
      <c r="C4358" t="s">
        <v>2798</v>
      </c>
      <c r="D4358">
        <v>6237</v>
      </c>
      <c r="E4358">
        <v>741020</v>
      </c>
      <c r="F4358" t="s">
        <v>772</v>
      </c>
    </row>
    <row r="4359" spans="1:6" x14ac:dyDescent="0.25">
      <c r="A4359" t="s">
        <v>1203</v>
      </c>
      <c r="B4359" t="s">
        <v>2712</v>
      </c>
      <c r="C4359" t="s">
        <v>1052</v>
      </c>
      <c r="D4359">
        <v>9</v>
      </c>
      <c r="E4359">
        <v>741020</v>
      </c>
      <c r="F4359" t="s">
        <v>772</v>
      </c>
    </row>
    <row r="4360" spans="1:6" x14ac:dyDescent="0.25">
      <c r="A4360" t="s">
        <v>1203</v>
      </c>
      <c r="B4360" t="s">
        <v>2712</v>
      </c>
      <c r="C4360" t="s">
        <v>2890</v>
      </c>
      <c r="D4360">
        <v>947</v>
      </c>
      <c r="E4360">
        <v>741020</v>
      </c>
      <c r="F4360" t="s">
        <v>772</v>
      </c>
    </row>
    <row r="4361" spans="1:6" x14ac:dyDescent="0.25">
      <c r="A4361" t="s">
        <v>2544</v>
      </c>
      <c r="B4361" t="s">
        <v>1024</v>
      </c>
      <c r="C4361" t="s">
        <v>2713</v>
      </c>
      <c r="D4361">
        <v>2</v>
      </c>
      <c r="E4361">
        <v>741020</v>
      </c>
      <c r="F4361" t="s">
        <v>751</v>
      </c>
    </row>
    <row r="4362" spans="1:6" x14ac:dyDescent="0.25">
      <c r="A4362" t="s">
        <v>2544</v>
      </c>
      <c r="B4362" t="s">
        <v>2712</v>
      </c>
      <c r="C4362" t="s">
        <v>1016</v>
      </c>
      <c r="D4362">
        <v>569</v>
      </c>
      <c r="E4362">
        <v>741020</v>
      </c>
      <c r="F4362" t="s">
        <v>772</v>
      </c>
    </row>
    <row r="4363" spans="1:6" x14ac:dyDescent="0.25">
      <c r="A4363" t="s">
        <v>2544</v>
      </c>
      <c r="B4363" t="s">
        <v>2712</v>
      </c>
      <c r="C4363" t="s">
        <v>1017</v>
      </c>
      <c r="D4363">
        <v>182</v>
      </c>
      <c r="E4363">
        <v>741020</v>
      </c>
      <c r="F4363" t="s">
        <v>772</v>
      </c>
    </row>
    <row r="4364" spans="1:6" x14ac:dyDescent="0.25">
      <c r="A4364" t="s">
        <v>2544</v>
      </c>
      <c r="B4364" t="s">
        <v>1024</v>
      </c>
      <c r="C4364" t="s">
        <v>3081</v>
      </c>
      <c r="D4364">
        <v>5</v>
      </c>
      <c r="E4364">
        <v>741020</v>
      </c>
      <c r="F4364" t="s">
        <v>751</v>
      </c>
    </row>
    <row r="4365" spans="1:6" x14ac:dyDescent="0.25">
      <c r="A4365" t="s">
        <v>2544</v>
      </c>
      <c r="B4365" t="s">
        <v>2712</v>
      </c>
      <c r="C4365" t="s">
        <v>3125</v>
      </c>
      <c r="D4365">
        <v>132</v>
      </c>
      <c r="E4365">
        <v>741020</v>
      </c>
      <c r="F4365" t="s">
        <v>772</v>
      </c>
    </row>
    <row r="4366" spans="1:6" x14ac:dyDescent="0.25">
      <c r="A4366" t="s">
        <v>2544</v>
      </c>
      <c r="B4366" t="s">
        <v>2712</v>
      </c>
      <c r="C4366" t="s">
        <v>2798</v>
      </c>
      <c r="D4366">
        <v>290</v>
      </c>
      <c r="E4366">
        <v>741020</v>
      </c>
      <c r="F4366" t="s">
        <v>772</v>
      </c>
    </row>
    <row r="4367" spans="1:6" x14ac:dyDescent="0.25">
      <c r="A4367" t="s">
        <v>2544</v>
      </c>
      <c r="B4367" t="s">
        <v>2712</v>
      </c>
      <c r="C4367" t="s">
        <v>3126</v>
      </c>
      <c r="D4367">
        <v>3</v>
      </c>
      <c r="E4367">
        <v>741020</v>
      </c>
      <c r="F4367" t="s">
        <v>772</v>
      </c>
    </row>
    <row r="4368" spans="1:6" x14ac:dyDescent="0.25">
      <c r="A4368" t="s">
        <v>2544</v>
      </c>
      <c r="B4368" t="s">
        <v>2712</v>
      </c>
      <c r="C4368" t="s">
        <v>1058</v>
      </c>
      <c r="D4368">
        <v>1</v>
      </c>
      <c r="E4368">
        <v>741020</v>
      </c>
      <c r="F4368" t="s">
        <v>772</v>
      </c>
    </row>
    <row r="4369" spans="1:6" x14ac:dyDescent="0.25">
      <c r="A4369" t="s">
        <v>2544</v>
      </c>
      <c r="B4369" t="s">
        <v>2712</v>
      </c>
      <c r="C4369" t="s">
        <v>2890</v>
      </c>
      <c r="D4369">
        <v>109</v>
      </c>
      <c r="E4369">
        <v>741020</v>
      </c>
      <c r="F4369" t="s">
        <v>772</v>
      </c>
    </row>
    <row r="4370" spans="1:6" x14ac:dyDescent="0.25">
      <c r="A4370" t="s">
        <v>2543</v>
      </c>
      <c r="B4370" t="s">
        <v>2712</v>
      </c>
      <c r="C4370" t="s">
        <v>1016</v>
      </c>
      <c r="D4370">
        <v>18</v>
      </c>
      <c r="E4370">
        <v>741020</v>
      </c>
      <c r="F4370" t="s">
        <v>772</v>
      </c>
    </row>
    <row r="4371" spans="1:6" x14ac:dyDescent="0.25">
      <c r="A4371" t="s">
        <v>2543</v>
      </c>
      <c r="B4371" t="s">
        <v>2712</v>
      </c>
      <c r="C4371" t="s">
        <v>1017</v>
      </c>
      <c r="D4371">
        <v>9</v>
      </c>
      <c r="E4371">
        <v>741020</v>
      </c>
      <c r="F4371" t="s">
        <v>772</v>
      </c>
    </row>
    <row r="4372" spans="1:6" x14ac:dyDescent="0.25">
      <c r="A4372" t="s">
        <v>2543</v>
      </c>
      <c r="B4372" t="s">
        <v>2712</v>
      </c>
      <c r="C4372" t="s">
        <v>2798</v>
      </c>
      <c r="D4372">
        <v>35</v>
      </c>
      <c r="E4372">
        <v>741020</v>
      </c>
      <c r="F4372" t="s">
        <v>772</v>
      </c>
    </row>
    <row r="4373" spans="1:6" x14ac:dyDescent="0.25">
      <c r="A4373" t="s">
        <v>2543</v>
      </c>
      <c r="B4373" t="s">
        <v>2712</v>
      </c>
      <c r="C4373" t="s">
        <v>1042</v>
      </c>
      <c r="D4373">
        <v>7</v>
      </c>
      <c r="E4373">
        <v>741020</v>
      </c>
      <c r="F4373" t="s">
        <v>772</v>
      </c>
    </row>
    <row r="4374" spans="1:6" x14ac:dyDescent="0.25">
      <c r="A4374" t="s">
        <v>2543</v>
      </c>
      <c r="B4374" t="s">
        <v>2712</v>
      </c>
      <c r="C4374" t="s">
        <v>1041</v>
      </c>
      <c r="D4374">
        <v>12</v>
      </c>
      <c r="E4374">
        <v>741020</v>
      </c>
      <c r="F4374" t="s">
        <v>772</v>
      </c>
    </row>
    <row r="4375" spans="1:6" x14ac:dyDescent="0.25">
      <c r="A4375" t="s">
        <v>1096</v>
      </c>
      <c r="B4375" t="s">
        <v>2712</v>
      </c>
      <c r="C4375" t="s">
        <v>3249</v>
      </c>
      <c r="D4375">
        <v>1</v>
      </c>
      <c r="E4375">
        <v>741020</v>
      </c>
      <c r="F4375" t="s">
        <v>772</v>
      </c>
    </row>
    <row r="4376" spans="1:6" x14ac:dyDescent="0.25">
      <c r="A4376" t="s">
        <v>1096</v>
      </c>
      <c r="B4376" t="s">
        <v>2712</v>
      </c>
      <c r="C4376" t="s">
        <v>3250</v>
      </c>
      <c r="D4376">
        <v>1</v>
      </c>
      <c r="E4376">
        <v>741020</v>
      </c>
      <c r="F4376" t="s">
        <v>772</v>
      </c>
    </row>
    <row r="4377" spans="1:6" x14ac:dyDescent="0.25">
      <c r="A4377" t="s">
        <v>1096</v>
      </c>
      <c r="B4377" t="s">
        <v>2712</v>
      </c>
      <c r="C4377" t="s">
        <v>3251</v>
      </c>
      <c r="D4377">
        <v>1</v>
      </c>
      <c r="E4377">
        <v>741020</v>
      </c>
      <c r="F4377" t="s">
        <v>772</v>
      </c>
    </row>
    <row r="4378" spans="1:6" x14ac:dyDescent="0.25">
      <c r="A4378" t="s">
        <v>1096</v>
      </c>
      <c r="B4378" t="s">
        <v>1024</v>
      </c>
      <c r="C4378" t="s">
        <v>2713</v>
      </c>
      <c r="D4378">
        <v>7</v>
      </c>
      <c r="E4378">
        <v>741020</v>
      </c>
      <c r="F4378" t="s">
        <v>751</v>
      </c>
    </row>
    <row r="4379" spans="1:6" x14ac:dyDescent="0.25">
      <c r="A4379" t="s">
        <v>1096</v>
      </c>
      <c r="B4379" t="s">
        <v>2712</v>
      </c>
      <c r="C4379" t="s">
        <v>3252</v>
      </c>
      <c r="D4379">
        <v>7771</v>
      </c>
      <c r="E4379">
        <v>741020</v>
      </c>
      <c r="F4379" t="s">
        <v>772</v>
      </c>
    </row>
    <row r="4380" spans="1:6" x14ac:dyDescent="0.25">
      <c r="A4380" t="s">
        <v>1096</v>
      </c>
      <c r="B4380" t="s">
        <v>2712</v>
      </c>
      <c r="C4380" t="s">
        <v>3253</v>
      </c>
      <c r="D4380">
        <v>4912</v>
      </c>
      <c r="E4380">
        <v>741020</v>
      </c>
      <c r="F4380" t="s">
        <v>772</v>
      </c>
    </row>
    <row r="4381" spans="1:6" x14ac:dyDescent="0.25">
      <c r="A4381" t="s">
        <v>1096</v>
      </c>
      <c r="B4381" t="s">
        <v>2712</v>
      </c>
      <c r="C4381" t="s">
        <v>1065</v>
      </c>
      <c r="D4381">
        <v>338</v>
      </c>
      <c r="E4381">
        <v>741020</v>
      </c>
      <c r="F4381" t="s">
        <v>772</v>
      </c>
    </row>
    <row r="4382" spans="1:6" x14ac:dyDescent="0.25">
      <c r="A4382" t="s">
        <v>1096</v>
      </c>
      <c r="B4382" t="s">
        <v>2712</v>
      </c>
      <c r="C4382" t="s">
        <v>3254</v>
      </c>
      <c r="D4382">
        <v>42</v>
      </c>
      <c r="E4382">
        <v>741020</v>
      </c>
      <c r="F4382" t="s">
        <v>772</v>
      </c>
    </row>
    <row r="4383" spans="1:6" x14ac:dyDescent="0.25">
      <c r="A4383" t="s">
        <v>1096</v>
      </c>
      <c r="B4383" t="s">
        <v>2712</v>
      </c>
      <c r="C4383" t="s">
        <v>2889</v>
      </c>
      <c r="D4383">
        <v>1</v>
      </c>
      <c r="E4383">
        <v>741020</v>
      </c>
      <c r="F4383" t="s">
        <v>772</v>
      </c>
    </row>
    <row r="4384" spans="1:6" x14ac:dyDescent="0.25">
      <c r="A4384" t="s">
        <v>1096</v>
      </c>
      <c r="B4384" t="s">
        <v>2712</v>
      </c>
      <c r="C4384" t="s">
        <v>3255</v>
      </c>
      <c r="D4384">
        <v>1</v>
      </c>
      <c r="E4384">
        <v>741020</v>
      </c>
      <c r="F4384" t="s">
        <v>772</v>
      </c>
    </row>
    <row r="4385" spans="1:6" x14ac:dyDescent="0.25">
      <c r="A4385" t="s">
        <v>1096</v>
      </c>
      <c r="B4385" t="s">
        <v>2712</v>
      </c>
      <c r="C4385" t="s">
        <v>3028</v>
      </c>
      <c r="D4385">
        <v>1</v>
      </c>
      <c r="E4385">
        <v>741020</v>
      </c>
      <c r="F4385" t="s">
        <v>772</v>
      </c>
    </row>
    <row r="4386" spans="1:6" x14ac:dyDescent="0.25">
      <c r="A4386" t="s">
        <v>1096</v>
      </c>
      <c r="B4386" t="s">
        <v>2712</v>
      </c>
      <c r="C4386" t="s">
        <v>3256</v>
      </c>
      <c r="D4386">
        <v>1</v>
      </c>
      <c r="E4386">
        <v>741020</v>
      </c>
      <c r="F4386" t="s">
        <v>772</v>
      </c>
    </row>
    <row r="4387" spans="1:6" x14ac:dyDescent="0.25">
      <c r="A4387" t="s">
        <v>1096</v>
      </c>
      <c r="B4387" t="s">
        <v>2712</v>
      </c>
      <c r="C4387" t="s">
        <v>1040</v>
      </c>
      <c r="D4387">
        <v>381</v>
      </c>
      <c r="E4387">
        <v>741020</v>
      </c>
      <c r="F4387" t="s">
        <v>772</v>
      </c>
    </row>
    <row r="4388" spans="1:6" x14ac:dyDescent="0.25">
      <c r="A4388" t="s">
        <v>1096</v>
      </c>
      <c r="B4388" t="s">
        <v>2712</v>
      </c>
      <c r="C4388" t="s">
        <v>2798</v>
      </c>
      <c r="D4388">
        <v>2556</v>
      </c>
      <c r="E4388">
        <v>741020</v>
      </c>
      <c r="F4388" t="s">
        <v>772</v>
      </c>
    </row>
    <row r="4389" spans="1:6" x14ac:dyDescent="0.25">
      <c r="A4389" t="s">
        <v>1096</v>
      </c>
      <c r="B4389" t="s">
        <v>2712</v>
      </c>
      <c r="C4389" t="s">
        <v>1052</v>
      </c>
      <c r="D4389">
        <v>1</v>
      </c>
      <c r="E4389">
        <v>741020</v>
      </c>
      <c r="F4389" t="s">
        <v>772</v>
      </c>
    </row>
    <row r="4390" spans="1:6" x14ac:dyDescent="0.25">
      <c r="A4390" t="s">
        <v>1096</v>
      </c>
      <c r="B4390" t="s">
        <v>2712</v>
      </c>
      <c r="C4390" t="s">
        <v>3257</v>
      </c>
      <c r="D4390">
        <v>2</v>
      </c>
      <c r="E4390">
        <v>741020</v>
      </c>
      <c r="F4390" t="s">
        <v>772</v>
      </c>
    </row>
    <row r="4391" spans="1:6" x14ac:dyDescent="0.25">
      <c r="A4391" t="s">
        <v>1096</v>
      </c>
      <c r="B4391" t="s">
        <v>2712</v>
      </c>
      <c r="C4391" t="s">
        <v>1058</v>
      </c>
      <c r="D4391">
        <v>1210</v>
      </c>
      <c r="E4391">
        <v>741020</v>
      </c>
      <c r="F4391" t="s">
        <v>772</v>
      </c>
    </row>
    <row r="4392" spans="1:6" x14ac:dyDescent="0.25">
      <c r="A4392" t="s">
        <v>1096</v>
      </c>
      <c r="B4392" t="s">
        <v>2712</v>
      </c>
      <c r="C4392" t="s">
        <v>3258</v>
      </c>
      <c r="D4392">
        <v>5</v>
      </c>
      <c r="E4392">
        <v>741020</v>
      </c>
      <c r="F4392" t="s">
        <v>772</v>
      </c>
    </row>
    <row r="4393" spans="1:6" x14ac:dyDescent="0.25">
      <c r="A4393" t="s">
        <v>1096</v>
      </c>
      <c r="B4393" t="s">
        <v>2712</v>
      </c>
      <c r="C4393" t="s">
        <v>3259</v>
      </c>
      <c r="D4393">
        <v>1808</v>
      </c>
      <c r="E4393">
        <v>741020</v>
      </c>
      <c r="F4393" t="s">
        <v>772</v>
      </c>
    </row>
    <row r="4394" spans="1:6" x14ac:dyDescent="0.25">
      <c r="A4394" t="s">
        <v>1096</v>
      </c>
      <c r="B4394" t="s">
        <v>2712</v>
      </c>
      <c r="C4394" t="s">
        <v>1101</v>
      </c>
      <c r="D4394">
        <v>2</v>
      </c>
      <c r="E4394">
        <v>741020</v>
      </c>
      <c r="F4394" t="s">
        <v>772</v>
      </c>
    </row>
    <row r="4395" spans="1:6" x14ac:dyDescent="0.25">
      <c r="A4395" t="s">
        <v>1096</v>
      </c>
      <c r="B4395" t="s">
        <v>2712</v>
      </c>
      <c r="C4395" t="s">
        <v>2890</v>
      </c>
      <c r="D4395">
        <v>991</v>
      </c>
      <c r="E4395">
        <v>741020</v>
      </c>
      <c r="F4395" t="s">
        <v>772</v>
      </c>
    </row>
    <row r="4396" spans="1:6" x14ac:dyDescent="0.25">
      <c r="A4396" t="s">
        <v>2670</v>
      </c>
      <c r="B4396" t="s">
        <v>2712</v>
      </c>
      <c r="C4396" t="s">
        <v>3252</v>
      </c>
      <c r="D4396">
        <v>26</v>
      </c>
      <c r="E4396">
        <v>741020</v>
      </c>
      <c r="F4396" t="s">
        <v>772</v>
      </c>
    </row>
    <row r="4397" spans="1:6" x14ac:dyDescent="0.25">
      <c r="A4397" t="s">
        <v>2670</v>
      </c>
      <c r="B4397" t="s">
        <v>2712</v>
      </c>
      <c r="C4397" t="s">
        <v>3253</v>
      </c>
      <c r="D4397">
        <v>38</v>
      </c>
      <c r="E4397">
        <v>741020</v>
      </c>
      <c r="F4397" t="s">
        <v>772</v>
      </c>
    </row>
    <row r="4398" spans="1:6" x14ac:dyDescent="0.25">
      <c r="A4398" t="s">
        <v>2670</v>
      </c>
      <c r="B4398" t="s">
        <v>2712</v>
      </c>
      <c r="C4398" t="s">
        <v>2889</v>
      </c>
      <c r="D4398">
        <v>34</v>
      </c>
      <c r="E4398">
        <v>741020</v>
      </c>
      <c r="F4398" t="s">
        <v>772</v>
      </c>
    </row>
    <row r="4399" spans="1:6" x14ac:dyDescent="0.25">
      <c r="A4399" t="s">
        <v>2670</v>
      </c>
      <c r="B4399" t="s">
        <v>2712</v>
      </c>
      <c r="C4399" t="s">
        <v>2798</v>
      </c>
      <c r="D4399">
        <v>4</v>
      </c>
      <c r="E4399">
        <v>741020</v>
      </c>
      <c r="F4399" t="s">
        <v>772</v>
      </c>
    </row>
    <row r="4400" spans="1:6" x14ac:dyDescent="0.25">
      <c r="A4400" t="s">
        <v>3540</v>
      </c>
      <c r="B4400" t="s">
        <v>3367</v>
      </c>
      <c r="C4400" t="s">
        <v>2712</v>
      </c>
      <c r="D4400" s="432">
        <v>484.5</v>
      </c>
      <c r="E4400">
        <v>741020</v>
      </c>
      <c r="F4400" s="771" t="s">
        <v>772</v>
      </c>
    </row>
    <row r="4401" spans="1:6" x14ac:dyDescent="0.25">
      <c r="A4401" t="s">
        <v>2670</v>
      </c>
      <c r="B4401" t="s">
        <v>3367</v>
      </c>
      <c r="C4401" t="s">
        <v>2712</v>
      </c>
      <c r="D4401" s="432">
        <v>36.5</v>
      </c>
      <c r="E4401">
        <v>741020</v>
      </c>
      <c r="F4401" s="771" t="s">
        <v>772</v>
      </c>
    </row>
    <row r="4402" spans="1:6" x14ac:dyDescent="0.25">
      <c r="A4402" t="s">
        <v>2542</v>
      </c>
      <c r="B4402" t="s">
        <v>3014</v>
      </c>
      <c r="C4402" t="s">
        <v>2779</v>
      </c>
      <c r="D4402" s="432">
        <v>6</v>
      </c>
      <c r="E4402">
        <v>780160</v>
      </c>
      <c r="F4402" t="s">
        <v>2697</v>
      </c>
    </row>
    <row r="4403" spans="1:6" x14ac:dyDescent="0.25">
      <c r="A4403" t="s">
        <v>2542</v>
      </c>
      <c r="B4403" t="s">
        <v>3015</v>
      </c>
      <c r="C4403" t="s">
        <v>2779</v>
      </c>
      <c r="D4403" s="432">
        <v>5</v>
      </c>
      <c r="E4403">
        <v>780160</v>
      </c>
      <c r="F4403" t="s">
        <v>2697</v>
      </c>
    </row>
    <row r="4404" spans="1:6" x14ac:dyDescent="0.25">
      <c r="A4404" t="s">
        <v>2544</v>
      </c>
      <c r="B4404" t="s">
        <v>3154</v>
      </c>
      <c r="C4404" t="s">
        <v>2779</v>
      </c>
      <c r="D4404" s="432">
        <v>2</v>
      </c>
      <c r="E4404">
        <v>780160</v>
      </c>
      <c r="F4404" t="s">
        <v>2697</v>
      </c>
    </row>
    <row r="4405" spans="1:6" x14ac:dyDescent="0.25">
      <c r="A4405" t="s">
        <v>781</v>
      </c>
      <c r="B4405" t="s">
        <v>2864</v>
      </c>
      <c r="C4405" t="s">
        <v>2779</v>
      </c>
      <c r="D4405" s="432">
        <v>2</v>
      </c>
      <c r="E4405">
        <v>780160</v>
      </c>
      <c r="F4405" t="s">
        <v>2697</v>
      </c>
    </row>
    <row r="4406" spans="1:6" x14ac:dyDescent="0.25">
      <c r="A4406" t="s">
        <v>2544</v>
      </c>
      <c r="B4406" t="s">
        <v>3155</v>
      </c>
      <c r="C4406" t="s">
        <v>2779</v>
      </c>
      <c r="D4406" s="432">
        <v>4</v>
      </c>
      <c r="E4406">
        <v>780160</v>
      </c>
      <c r="F4406" t="s">
        <v>2697</v>
      </c>
    </row>
    <row r="4407" spans="1:6" x14ac:dyDescent="0.25">
      <c r="A4407" t="s">
        <v>788</v>
      </c>
      <c r="B4407" t="s">
        <v>3376</v>
      </c>
      <c r="C4407" t="s">
        <v>2800</v>
      </c>
      <c r="D4407" s="432">
        <v>1</v>
      </c>
      <c r="E4407">
        <v>776710</v>
      </c>
      <c r="F4407" t="s">
        <v>774</v>
      </c>
    </row>
    <row r="4408" spans="1:6" x14ac:dyDescent="0.25">
      <c r="A4408" t="s">
        <v>1203</v>
      </c>
      <c r="B4408" t="s">
        <v>3376</v>
      </c>
      <c r="C4408" t="s">
        <v>2800</v>
      </c>
      <c r="D4408" s="432">
        <v>9.0500000000000007</v>
      </c>
      <c r="E4408">
        <v>776710</v>
      </c>
      <c r="F4408" t="s">
        <v>774</v>
      </c>
    </row>
    <row r="4409" spans="1:6" x14ac:dyDescent="0.25">
      <c r="A4409" t="s">
        <v>1198</v>
      </c>
      <c r="B4409" t="s">
        <v>3038</v>
      </c>
      <c r="C4409" t="s">
        <v>2779</v>
      </c>
      <c r="D4409" s="432">
        <v>25</v>
      </c>
      <c r="E4409">
        <v>780160</v>
      </c>
      <c r="F4409" t="s">
        <v>2697</v>
      </c>
    </row>
    <row r="4410" spans="1:6" x14ac:dyDescent="0.25">
      <c r="A4410" t="s">
        <v>1203</v>
      </c>
      <c r="B4410" t="s">
        <v>2714</v>
      </c>
      <c r="C4410" t="s">
        <v>2712</v>
      </c>
      <c r="D4410" s="432">
        <v>1</v>
      </c>
      <c r="E4410">
        <v>741020</v>
      </c>
      <c r="F4410" s="771" t="s">
        <v>772</v>
      </c>
    </row>
    <row r="4411" spans="1:6" x14ac:dyDescent="0.25">
      <c r="A4411" t="s">
        <v>1203</v>
      </c>
      <c r="B4411" t="s">
        <v>2714</v>
      </c>
      <c r="C4411" t="s">
        <v>2712</v>
      </c>
      <c r="D4411" s="432">
        <v>115</v>
      </c>
      <c r="E4411">
        <v>741020</v>
      </c>
      <c r="F4411" s="771" t="s">
        <v>772</v>
      </c>
    </row>
    <row r="4412" spans="1:6" x14ac:dyDescent="0.25">
      <c r="A4412" t="s">
        <v>1203</v>
      </c>
      <c r="B4412" t="s">
        <v>2714</v>
      </c>
      <c r="C4412" t="s">
        <v>1024</v>
      </c>
      <c r="D4412" s="432">
        <v>155</v>
      </c>
      <c r="E4412">
        <v>776741</v>
      </c>
      <c r="F4412" t="s">
        <v>751</v>
      </c>
    </row>
    <row r="4413" spans="1:6" x14ac:dyDescent="0.25">
      <c r="A4413" t="s">
        <v>2601</v>
      </c>
      <c r="B4413" t="s">
        <v>2714</v>
      </c>
      <c r="C4413" t="s">
        <v>1024</v>
      </c>
      <c r="D4413" s="432">
        <v>2</v>
      </c>
      <c r="E4413">
        <v>776741</v>
      </c>
      <c r="F4413" t="s">
        <v>751</v>
      </c>
    </row>
    <row r="4414" spans="1:6" x14ac:dyDescent="0.25">
      <c r="A4414" t="s">
        <v>2542</v>
      </c>
      <c r="B4414" t="s">
        <v>2714</v>
      </c>
      <c r="C4414" t="s">
        <v>1024</v>
      </c>
      <c r="D4414" s="432">
        <v>9</v>
      </c>
      <c r="E4414">
        <v>776741</v>
      </c>
      <c r="F4414" t="s">
        <v>751</v>
      </c>
    </row>
    <row r="4415" spans="1:6" x14ac:dyDescent="0.25">
      <c r="A4415" t="s">
        <v>1198</v>
      </c>
      <c r="B4415" t="s">
        <v>2714</v>
      </c>
      <c r="C4415" t="s">
        <v>1024</v>
      </c>
      <c r="D4415" s="432">
        <v>2</v>
      </c>
      <c r="E4415">
        <v>776741</v>
      </c>
      <c r="F4415" t="s">
        <v>751</v>
      </c>
    </row>
    <row r="4416" spans="1:6" x14ac:dyDescent="0.25">
      <c r="A4416" t="s">
        <v>1203</v>
      </c>
      <c r="B4416" t="s">
        <v>2714</v>
      </c>
      <c r="C4416" t="s">
        <v>1024</v>
      </c>
      <c r="D4416" s="432">
        <v>5</v>
      </c>
      <c r="E4416">
        <v>776741</v>
      </c>
      <c r="F4416" t="s">
        <v>751</v>
      </c>
    </row>
    <row r="4417" spans="1:6" x14ac:dyDescent="0.25">
      <c r="A4417" t="s">
        <v>2544</v>
      </c>
      <c r="B4417" t="s">
        <v>2714</v>
      </c>
      <c r="C4417" t="s">
        <v>1024</v>
      </c>
      <c r="D4417" s="432">
        <v>2</v>
      </c>
      <c r="E4417">
        <v>776741</v>
      </c>
      <c r="F4417" t="s">
        <v>751</v>
      </c>
    </row>
    <row r="4418" spans="1:6" x14ac:dyDescent="0.25">
      <c r="A4418" t="s">
        <v>1096</v>
      </c>
      <c r="B4418" t="s">
        <v>2714</v>
      </c>
      <c r="C4418" t="s">
        <v>1024</v>
      </c>
      <c r="D4418" s="432">
        <v>20</v>
      </c>
      <c r="E4418">
        <v>776741</v>
      </c>
      <c r="F4418" t="s">
        <v>751</v>
      </c>
    </row>
    <row r="4419" spans="1:6" x14ac:dyDescent="0.25">
      <c r="A4419" t="s">
        <v>1203</v>
      </c>
      <c r="B4419" t="s">
        <v>1024</v>
      </c>
      <c r="C4419" t="s">
        <v>2716</v>
      </c>
      <c r="D4419">
        <v>1</v>
      </c>
      <c r="E4419">
        <v>776741</v>
      </c>
      <c r="F4419" t="s">
        <v>751</v>
      </c>
    </row>
    <row r="4420" spans="1:6" x14ac:dyDescent="0.25">
      <c r="A4420" t="s">
        <v>2675</v>
      </c>
      <c r="B4420" t="s">
        <v>3022</v>
      </c>
      <c r="C4420" t="s">
        <v>2779</v>
      </c>
      <c r="D4420" s="432">
        <v>15</v>
      </c>
      <c r="E4420">
        <v>780160</v>
      </c>
      <c r="F4420" t="s">
        <v>2697</v>
      </c>
    </row>
    <row r="4421" spans="1:6" x14ac:dyDescent="0.25">
      <c r="A4421" t="s">
        <v>2544</v>
      </c>
      <c r="B4421" t="s">
        <v>3132</v>
      </c>
      <c r="C4421" t="s">
        <v>2802</v>
      </c>
      <c r="D4421" s="432">
        <v>4</v>
      </c>
      <c r="E4421">
        <v>777660</v>
      </c>
      <c r="F4421" t="s">
        <v>2697</v>
      </c>
    </row>
    <row r="4422" spans="1:6" x14ac:dyDescent="0.25">
      <c r="A4422" t="s">
        <v>2544</v>
      </c>
      <c r="B4422" t="s">
        <v>3132</v>
      </c>
      <c r="C4422" t="s">
        <v>2779</v>
      </c>
      <c r="D4422" s="432">
        <v>83</v>
      </c>
      <c r="E4422">
        <v>780160</v>
      </c>
      <c r="F4422" t="s">
        <v>2697</v>
      </c>
    </row>
    <row r="4423" spans="1:6" x14ac:dyDescent="0.25">
      <c r="A4423" t="s">
        <v>864</v>
      </c>
      <c r="B4423" t="s">
        <v>2784</v>
      </c>
      <c r="C4423" t="s">
        <v>2783</v>
      </c>
      <c r="D4423" s="432">
        <v>1</v>
      </c>
      <c r="E4423">
        <v>741000</v>
      </c>
      <c r="F4423" t="s">
        <v>789</v>
      </c>
    </row>
    <row r="4424" spans="1:6" x14ac:dyDescent="0.25">
      <c r="A4424" t="s">
        <v>788</v>
      </c>
      <c r="B4424" t="s">
        <v>3377</v>
      </c>
      <c r="C4424" t="s">
        <v>2779</v>
      </c>
      <c r="D4424" s="432">
        <v>7</v>
      </c>
      <c r="E4424">
        <v>780160</v>
      </c>
      <c r="F4424" t="s">
        <v>2697</v>
      </c>
    </row>
    <row r="4425" spans="1:6" x14ac:dyDescent="0.25">
      <c r="A4425" t="s">
        <v>788</v>
      </c>
      <c r="B4425" t="s">
        <v>2929</v>
      </c>
      <c r="C4425" t="s">
        <v>2779</v>
      </c>
      <c r="D4425" s="432">
        <v>34</v>
      </c>
      <c r="E4425">
        <v>780160</v>
      </c>
      <c r="F4425" t="s">
        <v>2697</v>
      </c>
    </row>
    <row r="4426" spans="1:6" x14ac:dyDescent="0.25">
      <c r="A4426" t="s">
        <v>2675</v>
      </c>
      <c r="B4426" t="s">
        <v>2929</v>
      </c>
      <c r="C4426" t="s">
        <v>2779</v>
      </c>
      <c r="D4426" s="432">
        <v>1</v>
      </c>
      <c r="E4426">
        <v>780160</v>
      </c>
      <c r="F4426" t="s">
        <v>2697</v>
      </c>
    </row>
    <row r="4427" spans="1:6" x14ac:dyDescent="0.25">
      <c r="A4427" t="s">
        <v>2665</v>
      </c>
      <c r="B4427" t="s">
        <v>2808</v>
      </c>
      <c r="C4427" t="s">
        <v>2779</v>
      </c>
      <c r="D4427" s="432">
        <v>2</v>
      </c>
      <c r="E4427">
        <v>780160</v>
      </c>
      <c r="F4427" t="s">
        <v>2697</v>
      </c>
    </row>
    <row r="4428" spans="1:6" x14ac:dyDescent="0.25">
      <c r="A4428" t="s">
        <v>2544</v>
      </c>
      <c r="B4428" t="s">
        <v>3491</v>
      </c>
      <c r="C4428" t="s">
        <v>2779</v>
      </c>
      <c r="D4428" s="432">
        <v>4</v>
      </c>
      <c r="E4428">
        <v>780160</v>
      </c>
      <c r="F4428" t="s">
        <v>2697</v>
      </c>
    </row>
    <row r="4429" spans="1:6" x14ac:dyDescent="0.25">
      <c r="A4429" t="s">
        <v>2544</v>
      </c>
      <c r="B4429" t="s">
        <v>3158</v>
      </c>
      <c r="C4429" t="s">
        <v>2779</v>
      </c>
      <c r="D4429" s="432">
        <v>1</v>
      </c>
      <c r="E4429">
        <v>780160</v>
      </c>
      <c r="F4429" t="s">
        <v>2697</v>
      </c>
    </row>
    <row r="4430" spans="1:6" x14ac:dyDescent="0.25">
      <c r="A4430" t="s">
        <v>2544</v>
      </c>
      <c r="B4430" t="s">
        <v>3492</v>
      </c>
      <c r="C4430" t="s">
        <v>2779</v>
      </c>
      <c r="D4430" s="432">
        <v>1</v>
      </c>
      <c r="E4430">
        <v>780160</v>
      </c>
      <c r="F4430" t="s">
        <v>2697</v>
      </c>
    </row>
    <row r="4431" spans="1:6" x14ac:dyDescent="0.25">
      <c r="A4431" t="s">
        <v>788</v>
      </c>
      <c r="B4431" t="s">
        <v>3378</v>
      </c>
      <c r="C4431" t="s">
        <v>2779</v>
      </c>
      <c r="D4431" s="432">
        <v>4</v>
      </c>
      <c r="E4431">
        <v>780160</v>
      </c>
      <c r="F4431" t="s">
        <v>2697</v>
      </c>
    </row>
    <row r="4432" spans="1:6" x14ac:dyDescent="0.25">
      <c r="A4432" t="s">
        <v>788</v>
      </c>
      <c r="B4432" t="s">
        <v>3379</v>
      </c>
      <c r="C4432" t="s">
        <v>2779</v>
      </c>
      <c r="D4432" s="432">
        <v>3</v>
      </c>
      <c r="E4432">
        <v>780160</v>
      </c>
      <c r="F4432" t="s">
        <v>2697</v>
      </c>
    </row>
    <row r="4433" spans="1:6" x14ac:dyDescent="0.25">
      <c r="A4433" t="s">
        <v>788</v>
      </c>
      <c r="B4433" t="s">
        <v>2914</v>
      </c>
      <c r="C4433" t="s">
        <v>2914</v>
      </c>
      <c r="D4433">
        <v>2</v>
      </c>
      <c r="F4433" t="s">
        <v>2697</v>
      </c>
    </row>
    <row r="4434" spans="1:6" x14ac:dyDescent="0.25">
      <c r="A4434" t="s">
        <v>788</v>
      </c>
      <c r="B4434" t="s">
        <v>2931</v>
      </c>
      <c r="C4434" t="s">
        <v>2779</v>
      </c>
      <c r="D4434" s="432">
        <v>78</v>
      </c>
      <c r="E4434">
        <v>780160</v>
      </c>
      <c r="F4434" t="s">
        <v>2697</v>
      </c>
    </row>
    <row r="4435" spans="1:6" x14ac:dyDescent="0.25">
      <c r="A4435" t="s">
        <v>788</v>
      </c>
      <c r="B4435" t="s">
        <v>2932</v>
      </c>
      <c r="C4435" t="s">
        <v>2779</v>
      </c>
      <c r="D4435" s="432">
        <v>3</v>
      </c>
      <c r="E4435">
        <v>780160</v>
      </c>
      <c r="F4435" t="s">
        <v>2697</v>
      </c>
    </row>
    <row r="4436" spans="1:6" x14ac:dyDescent="0.25">
      <c r="A4436" t="s">
        <v>1198</v>
      </c>
      <c r="B4436" t="s">
        <v>3039</v>
      </c>
      <c r="C4436" t="s">
        <v>2779</v>
      </c>
      <c r="D4436" s="432">
        <v>49</v>
      </c>
      <c r="E4436">
        <v>780160</v>
      </c>
      <c r="F4436" t="s">
        <v>2697</v>
      </c>
    </row>
    <row r="4437" spans="1:6" x14ac:dyDescent="0.25">
      <c r="A4437" t="s">
        <v>2675</v>
      </c>
      <c r="B4437" t="s">
        <v>3445</v>
      </c>
      <c r="C4437" t="s">
        <v>2779</v>
      </c>
      <c r="D4437" s="432">
        <v>1</v>
      </c>
      <c r="E4437">
        <v>780160</v>
      </c>
      <c r="F4437" t="s">
        <v>2697</v>
      </c>
    </row>
    <row r="4438" spans="1:6" x14ac:dyDescent="0.25">
      <c r="A4438" t="s">
        <v>788</v>
      </c>
      <c r="B4438" t="s">
        <v>3380</v>
      </c>
      <c r="C4438" t="s">
        <v>2779</v>
      </c>
      <c r="D4438" s="432">
        <v>1</v>
      </c>
      <c r="E4438">
        <v>780160</v>
      </c>
      <c r="F4438" t="s">
        <v>2697</v>
      </c>
    </row>
    <row r="4439" spans="1:6" x14ac:dyDescent="0.25">
      <c r="A4439" t="s">
        <v>1203</v>
      </c>
      <c r="B4439" t="s">
        <v>1073</v>
      </c>
      <c r="C4439" t="s">
        <v>2800</v>
      </c>
      <c r="D4439" s="432">
        <v>2439</v>
      </c>
      <c r="E4439">
        <v>776710</v>
      </c>
      <c r="F4439" t="s">
        <v>774</v>
      </c>
    </row>
    <row r="4440" spans="1:6" x14ac:dyDescent="0.25">
      <c r="A4440" t="s">
        <v>2544</v>
      </c>
      <c r="B4440" t="s">
        <v>1073</v>
      </c>
      <c r="C4440" t="s">
        <v>2800</v>
      </c>
      <c r="D4440" s="432">
        <v>375</v>
      </c>
      <c r="E4440">
        <v>776710</v>
      </c>
      <c r="F4440" t="s">
        <v>774</v>
      </c>
    </row>
    <row r="4441" spans="1:6" x14ac:dyDescent="0.25">
      <c r="A4441" t="s">
        <v>1203</v>
      </c>
      <c r="B4441" t="s">
        <v>2717</v>
      </c>
      <c r="C4441" t="s">
        <v>1024</v>
      </c>
      <c r="D4441" s="432">
        <v>1</v>
      </c>
      <c r="E4441">
        <v>776741</v>
      </c>
      <c r="F4441" t="s">
        <v>751</v>
      </c>
    </row>
    <row r="4442" spans="1:6" x14ac:dyDescent="0.25">
      <c r="A4442" t="s">
        <v>1203</v>
      </c>
      <c r="B4442" t="s">
        <v>2717</v>
      </c>
      <c r="C4442" t="s">
        <v>1024</v>
      </c>
      <c r="D4442" s="432">
        <v>48</v>
      </c>
      <c r="E4442">
        <v>776741</v>
      </c>
      <c r="F4442" t="s">
        <v>751</v>
      </c>
    </row>
    <row r="4443" spans="1:6" x14ac:dyDescent="0.25">
      <c r="A4443" t="s">
        <v>1203</v>
      </c>
      <c r="B4443" t="s">
        <v>3080</v>
      </c>
      <c r="C4443" t="s">
        <v>2712</v>
      </c>
      <c r="D4443" s="432">
        <v>2</v>
      </c>
      <c r="E4443">
        <v>741020</v>
      </c>
      <c r="F4443" s="771" t="s">
        <v>772</v>
      </c>
    </row>
    <row r="4444" spans="1:6" x14ac:dyDescent="0.25">
      <c r="A4444" t="s">
        <v>788</v>
      </c>
      <c r="B4444" t="s">
        <v>2933</v>
      </c>
      <c r="C4444" t="s">
        <v>2779</v>
      </c>
      <c r="D4444" s="432">
        <v>26</v>
      </c>
      <c r="E4444">
        <v>780160</v>
      </c>
      <c r="F4444" t="s">
        <v>2697</v>
      </c>
    </row>
    <row r="4445" spans="1:6" x14ac:dyDescent="0.25">
      <c r="A4445" t="s">
        <v>2665</v>
      </c>
      <c r="B4445" t="s">
        <v>2809</v>
      </c>
      <c r="C4445" t="s">
        <v>2779</v>
      </c>
      <c r="D4445" s="432">
        <v>2</v>
      </c>
      <c r="E4445">
        <v>780160</v>
      </c>
      <c r="F4445" t="s">
        <v>2697</v>
      </c>
    </row>
    <row r="4446" spans="1:6" x14ac:dyDescent="0.25">
      <c r="A4446" t="s">
        <v>2675</v>
      </c>
      <c r="B4446" t="s">
        <v>3446</v>
      </c>
      <c r="C4446" t="s">
        <v>2779</v>
      </c>
      <c r="D4446" s="432">
        <v>1</v>
      </c>
      <c r="E4446">
        <v>780160</v>
      </c>
      <c r="F4446" t="s">
        <v>2697</v>
      </c>
    </row>
    <row r="4447" spans="1:6" x14ac:dyDescent="0.25">
      <c r="A4447" t="s">
        <v>2675</v>
      </c>
      <c r="B4447" t="s">
        <v>3447</v>
      </c>
      <c r="C4447" t="s">
        <v>2779</v>
      </c>
      <c r="D4447" s="432">
        <v>3</v>
      </c>
      <c r="E4447">
        <v>780160</v>
      </c>
      <c r="F4447" t="s">
        <v>2697</v>
      </c>
    </row>
    <row r="4448" spans="1:6" x14ac:dyDescent="0.25">
      <c r="A4448" t="s">
        <v>2675</v>
      </c>
      <c r="B4448" t="s">
        <v>3448</v>
      </c>
      <c r="C4448" t="s">
        <v>2779</v>
      </c>
      <c r="D4448" s="432">
        <v>3</v>
      </c>
      <c r="E4448">
        <v>780160</v>
      </c>
      <c r="F4448" t="s">
        <v>2697</v>
      </c>
    </row>
    <row r="4449" spans="1:6" x14ac:dyDescent="0.25">
      <c r="A4449" t="s">
        <v>2544</v>
      </c>
      <c r="B4449" t="s">
        <v>2935</v>
      </c>
      <c r="C4449" t="s">
        <v>2779</v>
      </c>
      <c r="D4449" s="432">
        <v>3</v>
      </c>
      <c r="E4449">
        <v>780160</v>
      </c>
      <c r="F4449" t="s">
        <v>2697</v>
      </c>
    </row>
    <row r="4450" spans="1:6" x14ac:dyDescent="0.25">
      <c r="A4450" t="s">
        <v>788</v>
      </c>
      <c r="B4450" t="s">
        <v>3381</v>
      </c>
      <c r="C4450" t="s">
        <v>2779</v>
      </c>
      <c r="D4450" s="432">
        <v>1</v>
      </c>
      <c r="E4450">
        <v>780160</v>
      </c>
      <c r="F4450" t="s">
        <v>2697</v>
      </c>
    </row>
    <row r="4451" spans="1:6" x14ac:dyDescent="0.25">
      <c r="A4451" t="s">
        <v>2675</v>
      </c>
      <c r="B4451" t="s">
        <v>3449</v>
      </c>
      <c r="C4451" t="s">
        <v>2779</v>
      </c>
      <c r="D4451" s="432">
        <v>1</v>
      </c>
      <c r="E4451">
        <v>780160</v>
      </c>
      <c r="F4451" t="s">
        <v>2697</v>
      </c>
    </row>
    <row r="4452" spans="1:6" x14ac:dyDescent="0.25">
      <c r="A4452" t="s">
        <v>788</v>
      </c>
      <c r="B4452" t="s">
        <v>2936</v>
      </c>
      <c r="C4452" t="s">
        <v>2779</v>
      </c>
      <c r="D4452" s="432">
        <v>5</v>
      </c>
      <c r="E4452">
        <v>780160</v>
      </c>
      <c r="F4452" t="s">
        <v>2697</v>
      </c>
    </row>
    <row r="4453" spans="1:6" x14ac:dyDescent="0.25">
      <c r="A4453" t="s">
        <v>788</v>
      </c>
      <c r="B4453" t="s">
        <v>3382</v>
      </c>
      <c r="C4453" t="s">
        <v>2779</v>
      </c>
      <c r="D4453" s="432">
        <v>16</v>
      </c>
      <c r="E4453">
        <v>780160</v>
      </c>
      <c r="F4453" t="s">
        <v>2697</v>
      </c>
    </row>
    <row r="4454" spans="1:6" x14ac:dyDescent="0.25">
      <c r="A4454" t="s">
        <v>788</v>
      </c>
      <c r="B4454" t="s">
        <v>3383</v>
      </c>
      <c r="C4454" t="s">
        <v>2779</v>
      </c>
      <c r="D4454" s="432">
        <v>6</v>
      </c>
      <c r="E4454">
        <v>780160</v>
      </c>
      <c r="F4454" t="s">
        <v>2697</v>
      </c>
    </row>
    <row r="4455" spans="1:6" x14ac:dyDescent="0.25">
      <c r="A4455" t="s">
        <v>788</v>
      </c>
      <c r="B4455" t="s">
        <v>3384</v>
      </c>
      <c r="C4455" t="s">
        <v>2779</v>
      </c>
      <c r="D4455" s="432">
        <v>2</v>
      </c>
      <c r="E4455">
        <v>780160</v>
      </c>
      <c r="F4455" t="s">
        <v>2697</v>
      </c>
    </row>
    <row r="4456" spans="1:6" x14ac:dyDescent="0.25">
      <c r="A4456" t="s">
        <v>781</v>
      </c>
      <c r="B4456" t="s">
        <v>2866</v>
      </c>
      <c r="C4456" t="s">
        <v>2779</v>
      </c>
      <c r="D4456" s="432">
        <v>2</v>
      </c>
      <c r="E4456">
        <v>780160</v>
      </c>
      <c r="F4456" t="s">
        <v>2697</v>
      </c>
    </row>
    <row r="4457" spans="1:6" x14ac:dyDescent="0.25">
      <c r="A4457" t="s">
        <v>864</v>
      </c>
      <c r="B4457" t="s">
        <v>2854</v>
      </c>
      <c r="C4457" t="s">
        <v>2853</v>
      </c>
      <c r="D4457" s="432">
        <v>288.00000000000006</v>
      </c>
      <c r="E4457">
        <v>776760</v>
      </c>
      <c r="F4457" t="s">
        <v>751</v>
      </c>
    </row>
    <row r="4458" spans="1:6" x14ac:dyDescent="0.25">
      <c r="A4458" t="s">
        <v>864</v>
      </c>
      <c r="B4458" t="s">
        <v>2854</v>
      </c>
      <c r="C4458" t="s">
        <v>2853</v>
      </c>
      <c r="D4458" s="432">
        <v>2</v>
      </c>
      <c r="E4458">
        <v>776760</v>
      </c>
      <c r="F4458" t="s">
        <v>751</v>
      </c>
    </row>
    <row r="4459" spans="1:6" x14ac:dyDescent="0.25">
      <c r="A4459" t="s">
        <v>864</v>
      </c>
      <c r="B4459" t="s">
        <v>2854</v>
      </c>
      <c r="C4459" t="s">
        <v>2853</v>
      </c>
      <c r="D4459" s="432">
        <v>6</v>
      </c>
      <c r="E4459">
        <v>776760</v>
      </c>
      <c r="F4459" t="s">
        <v>751</v>
      </c>
    </row>
    <row r="4460" spans="1:6" x14ac:dyDescent="0.25">
      <c r="A4460" t="s">
        <v>1096</v>
      </c>
      <c r="B4460" t="s">
        <v>2854</v>
      </c>
      <c r="C4460" t="s">
        <v>2853</v>
      </c>
      <c r="D4460" s="432">
        <v>1</v>
      </c>
      <c r="E4460">
        <v>776760</v>
      </c>
      <c r="F4460" t="s">
        <v>751</v>
      </c>
    </row>
    <row r="4461" spans="1:6" x14ac:dyDescent="0.25">
      <c r="A4461" t="s">
        <v>2601</v>
      </c>
      <c r="B4461" t="s">
        <v>3368</v>
      </c>
      <c r="C4461" t="s">
        <v>2851</v>
      </c>
      <c r="D4461" s="432">
        <v>2</v>
      </c>
      <c r="E4461">
        <v>777610</v>
      </c>
      <c r="F4461" t="s">
        <v>751</v>
      </c>
    </row>
    <row r="4462" spans="1:6" x14ac:dyDescent="0.25">
      <c r="A4462" t="s">
        <v>2665</v>
      </c>
      <c r="B4462" t="s">
        <v>2852</v>
      </c>
      <c r="C4462" t="s">
        <v>2851</v>
      </c>
      <c r="D4462" s="432">
        <v>12</v>
      </c>
      <c r="E4462">
        <v>777610</v>
      </c>
      <c r="F4462" t="s">
        <v>751</v>
      </c>
    </row>
    <row r="4463" spans="1:6" x14ac:dyDescent="0.25">
      <c r="A4463" t="s">
        <v>2665</v>
      </c>
      <c r="B4463" t="s">
        <v>2852</v>
      </c>
      <c r="C4463" t="s">
        <v>3341</v>
      </c>
      <c r="D4463" s="432">
        <v>6</v>
      </c>
      <c r="E4463">
        <v>777610</v>
      </c>
      <c r="F4463" t="s">
        <v>751</v>
      </c>
    </row>
    <row r="4464" spans="1:6" x14ac:dyDescent="0.25">
      <c r="A4464" t="s">
        <v>1198</v>
      </c>
      <c r="B4464" t="s">
        <v>3047</v>
      </c>
      <c r="C4464" t="s">
        <v>2851</v>
      </c>
      <c r="D4464" s="432">
        <v>3</v>
      </c>
      <c r="E4464">
        <v>777610</v>
      </c>
      <c r="F4464" t="s">
        <v>751</v>
      </c>
    </row>
    <row r="4465" spans="1:6" x14ac:dyDescent="0.25">
      <c r="A4465" t="s">
        <v>1198</v>
      </c>
      <c r="B4465" t="s">
        <v>3048</v>
      </c>
      <c r="C4465" t="s">
        <v>2851</v>
      </c>
      <c r="D4465" s="432">
        <v>11</v>
      </c>
      <c r="E4465">
        <v>777610</v>
      </c>
      <c r="F4465" t="s">
        <v>751</v>
      </c>
    </row>
    <row r="4466" spans="1:6" x14ac:dyDescent="0.25">
      <c r="A4466" t="s">
        <v>1198</v>
      </c>
      <c r="B4466" t="s">
        <v>3050</v>
      </c>
      <c r="C4466" t="s">
        <v>2851</v>
      </c>
      <c r="D4466" s="432">
        <v>7</v>
      </c>
      <c r="E4466">
        <v>777610</v>
      </c>
      <c r="F4466" t="s">
        <v>751</v>
      </c>
    </row>
    <row r="4467" spans="1:6" x14ac:dyDescent="0.25">
      <c r="A4467" t="s">
        <v>1198</v>
      </c>
      <c r="B4467" t="s">
        <v>3051</v>
      </c>
      <c r="C4467" t="s">
        <v>2851</v>
      </c>
      <c r="D4467" s="432">
        <v>5</v>
      </c>
      <c r="E4467">
        <v>777610</v>
      </c>
      <c r="F4467" t="s">
        <v>751</v>
      </c>
    </row>
    <row r="4468" spans="1:6" x14ac:dyDescent="0.25">
      <c r="A4468" t="s">
        <v>1198</v>
      </c>
      <c r="B4468" t="s">
        <v>3052</v>
      </c>
      <c r="C4468" t="s">
        <v>2851</v>
      </c>
      <c r="D4468" s="432">
        <v>5</v>
      </c>
      <c r="E4468">
        <v>777610</v>
      </c>
      <c r="F4468" t="s">
        <v>751</v>
      </c>
    </row>
    <row r="4469" spans="1:6" x14ac:dyDescent="0.25">
      <c r="A4469" t="s">
        <v>1198</v>
      </c>
      <c r="B4469" t="s">
        <v>3054</v>
      </c>
      <c r="C4469" t="s">
        <v>2851</v>
      </c>
      <c r="D4469" s="432">
        <v>5</v>
      </c>
      <c r="E4469">
        <v>777610</v>
      </c>
      <c r="F4469" t="s">
        <v>751</v>
      </c>
    </row>
    <row r="4470" spans="1:6" x14ac:dyDescent="0.25">
      <c r="A4470" t="s">
        <v>1198</v>
      </c>
      <c r="B4470" t="s">
        <v>3055</v>
      </c>
      <c r="C4470" t="s">
        <v>2851</v>
      </c>
      <c r="D4470" s="432">
        <v>5</v>
      </c>
      <c r="E4470">
        <v>777610</v>
      </c>
      <c r="F4470" t="s">
        <v>751</v>
      </c>
    </row>
    <row r="4471" spans="1:6" x14ac:dyDescent="0.25">
      <c r="A4471" t="s">
        <v>1198</v>
      </c>
      <c r="B4471" t="s">
        <v>3056</v>
      </c>
      <c r="C4471" t="s">
        <v>2851</v>
      </c>
      <c r="D4471" s="432">
        <v>5</v>
      </c>
      <c r="E4471">
        <v>777610</v>
      </c>
      <c r="F4471" t="s">
        <v>751</v>
      </c>
    </row>
    <row r="4472" spans="1:6" x14ac:dyDescent="0.25">
      <c r="A4472" t="s">
        <v>1198</v>
      </c>
      <c r="B4472" t="s">
        <v>3056</v>
      </c>
      <c r="C4472" t="s">
        <v>3462</v>
      </c>
      <c r="D4472" s="432">
        <v>1</v>
      </c>
      <c r="E4472">
        <v>777610</v>
      </c>
      <c r="F4472" t="s">
        <v>751</v>
      </c>
    </row>
    <row r="4473" spans="1:6" x14ac:dyDescent="0.25">
      <c r="A4473" t="s">
        <v>1198</v>
      </c>
      <c r="B4473" t="s">
        <v>3056</v>
      </c>
      <c r="C4473" t="s">
        <v>3463</v>
      </c>
      <c r="D4473" s="432">
        <v>1</v>
      </c>
      <c r="E4473">
        <v>777610</v>
      </c>
      <c r="F4473" t="s">
        <v>751</v>
      </c>
    </row>
    <row r="4474" spans="1:6" x14ac:dyDescent="0.25">
      <c r="A4474" t="s">
        <v>1198</v>
      </c>
      <c r="B4474" t="s">
        <v>3056</v>
      </c>
      <c r="C4474" t="s">
        <v>3464</v>
      </c>
      <c r="D4474" s="432">
        <v>1</v>
      </c>
      <c r="E4474">
        <v>777610</v>
      </c>
      <c r="F4474" t="s">
        <v>751</v>
      </c>
    </row>
    <row r="4475" spans="1:6" x14ac:dyDescent="0.25">
      <c r="A4475" t="s">
        <v>1198</v>
      </c>
      <c r="B4475" t="s">
        <v>3056</v>
      </c>
      <c r="C4475" t="s">
        <v>3465</v>
      </c>
      <c r="D4475" s="432">
        <v>1</v>
      </c>
      <c r="E4475">
        <v>777610</v>
      </c>
      <c r="F4475" t="s">
        <v>751</v>
      </c>
    </row>
    <row r="4476" spans="1:6" x14ac:dyDescent="0.25">
      <c r="A4476" t="s">
        <v>2601</v>
      </c>
      <c r="B4476" t="s">
        <v>2903</v>
      </c>
      <c r="C4476" t="s">
        <v>2851</v>
      </c>
      <c r="D4476" s="432">
        <v>2</v>
      </c>
      <c r="E4476">
        <v>777610</v>
      </c>
      <c r="F4476" t="s">
        <v>751</v>
      </c>
    </row>
    <row r="4477" spans="1:6" x14ac:dyDescent="0.25">
      <c r="A4477" t="s">
        <v>2601</v>
      </c>
      <c r="B4477" t="s">
        <v>2903</v>
      </c>
      <c r="C4477" t="s">
        <v>3369</v>
      </c>
      <c r="D4477" s="432">
        <v>1</v>
      </c>
      <c r="E4477">
        <v>777610</v>
      </c>
      <c r="F4477" t="s">
        <v>751</v>
      </c>
    </row>
    <row r="4478" spans="1:6" x14ac:dyDescent="0.25">
      <c r="A4478" t="s">
        <v>2601</v>
      </c>
      <c r="B4478" t="s">
        <v>2903</v>
      </c>
      <c r="C4478" t="s">
        <v>3370</v>
      </c>
      <c r="D4478" s="432">
        <v>1</v>
      </c>
      <c r="E4478">
        <v>777610</v>
      </c>
      <c r="F4478" t="s">
        <v>751</v>
      </c>
    </row>
    <row r="4479" spans="1:6" x14ac:dyDescent="0.25">
      <c r="A4479" t="s">
        <v>2601</v>
      </c>
      <c r="B4479" t="s">
        <v>2903</v>
      </c>
      <c r="C4479" t="s">
        <v>3371</v>
      </c>
      <c r="D4479" s="432">
        <v>1</v>
      </c>
      <c r="E4479">
        <v>777610</v>
      </c>
      <c r="F4479" t="s">
        <v>751</v>
      </c>
    </row>
    <row r="4480" spans="1:6" x14ac:dyDescent="0.25">
      <c r="A4480" t="s">
        <v>2601</v>
      </c>
      <c r="B4480" t="s">
        <v>2905</v>
      </c>
      <c r="C4480" t="s">
        <v>2851</v>
      </c>
      <c r="D4480" s="432">
        <v>6</v>
      </c>
      <c r="E4480">
        <v>777610</v>
      </c>
      <c r="F4480" t="s">
        <v>751</v>
      </c>
    </row>
    <row r="4481" spans="1:6" x14ac:dyDescent="0.25">
      <c r="A4481" t="s">
        <v>2542</v>
      </c>
      <c r="B4481" t="s">
        <v>3018</v>
      </c>
      <c r="C4481" t="s">
        <v>2851</v>
      </c>
      <c r="D4481" s="432">
        <v>-1.5999999999999999</v>
      </c>
      <c r="E4481">
        <v>777610</v>
      </c>
      <c r="F4481" t="s">
        <v>751</v>
      </c>
    </row>
    <row r="4482" spans="1:6" x14ac:dyDescent="0.25">
      <c r="A4482" t="s">
        <v>2542</v>
      </c>
      <c r="B4482" t="s">
        <v>3019</v>
      </c>
      <c r="C4482" t="s">
        <v>3438</v>
      </c>
      <c r="D4482" s="432">
        <v>2</v>
      </c>
      <c r="E4482">
        <v>777610</v>
      </c>
      <c r="F4482" t="s">
        <v>751</v>
      </c>
    </row>
    <row r="4483" spans="1:6" x14ac:dyDescent="0.25">
      <c r="A4483" t="s">
        <v>2542</v>
      </c>
      <c r="B4483" t="s">
        <v>3020</v>
      </c>
      <c r="C4483" t="s">
        <v>2851</v>
      </c>
      <c r="D4483" s="432">
        <v>4</v>
      </c>
      <c r="E4483">
        <v>777610</v>
      </c>
      <c r="F4483" t="s">
        <v>751</v>
      </c>
    </row>
    <row r="4484" spans="1:6" x14ac:dyDescent="0.25">
      <c r="A4484" t="s">
        <v>2542</v>
      </c>
      <c r="B4484" t="s">
        <v>3020</v>
      </c>
      <c r="C4484" t="s">
        <v>3439</v>
      </c>
      <c r="D4484" s="432">
        <v>1</v>
      </c>
      <c r="E4484">
        <v>777610</v>
      </c>
      <c r="F4484" t="s">
        <v>751</v>
      </c>
    </row>
    <row r="4485" spans="1:6" x14ac:dyDescent="0.25">
      <c r="A4485" t="s">
        <v>2542</v>
      </c>
      <c r="B4485" t="s">
        <v>3020</v>
      </c>
      <c r="C4485" t="s">
        <v>3440</v>
      </c>
      <c r="D4485" s="432">
        <v>1</v>
      </c>
      <c r="E4485">
        <v>777610</v>
      </c>
      <c r="F4485" t="s">
        <v>751</v>
      </c>
    </row>
    <row r="4486" spans="1:6" x14ac:dyDescent="0.25">
      <c r="A4486" t="s">
        <v>2542</v>
      </c>
      <c r="B4486" t="s">
        <v>3020</v>
      </c>
      <c r="C4486" t="s">
        <v>3441</v>
      </c>
      <c r="D4486" s="432">
        <v>1</v>
      </c>
      <c r="E4486">
        <v>777610</v>
      </c>
      <c r="F4486" t="s">
        <v>751</v>
      </c>
    </row>
    <row r="4487" spans="1:6" x14ac:dyDescent="0.25">
      <c r="A4487" t="s">
        <v>2542</v>
      </c>
      <c r="B4487" t="s">
        <v>3020</v>
      </c>
      <c r="C4487" t="s">
        <v>3442</v>
      </c>
      <c r="D4487" s="432">
        <v>1</v>
      </c>
      <c r="E4487">
        <v>777610</v>
      </c>
      <c r="F4487" t="s">
        <v>751</v>
      </c>
    </row>
    <row r="4488" spans="1:6" x14ac:dyDescent="0.25">
      <c r="A4488" t="s">
        <v>2543</v>
      </c>
      <c r="B4488" t="s">
        <v>3510</v>
      </c>
      <c r="C4488" t="s">
        <v>2851</v>
      </c>
      <c r="D4488" s="432">
        <v>3</v>
      </c>
      <c r="E4488">
        <v>777610</v>
      </c>
      <c r="F4488" t="s">
        <v>751</v>
      </c>
    </row>
    <row r="4489" spans="1:6" x14ac:dyDescent="0.25">
      <c r="A4489" t="s">
        <v>2543</v>
      </c>
      <c r="B4489" t="s">
        <v>3510</v>
      </c>
      <c r="C4489" t="s">
        <v>3511</v>
      </c>
      <c r="D4489" s="432">
        <v>5</v>
      </c>
      <c r="E4489">
        <v>777610</v>
      </c>
      <c r="F4489" t="s">
        <v>751</v>
      </c>
    </row>
    <row r="4490" spans="1:6" x14ac:dyDescent="0.25">
      <c r="A4490" t="s">
        <v>2544</v>
      </c>
      <c r="B4490" t="s">
        <v>3201</v>
      </c>
      <c r="C4490" t="s">
        <v>2851</v>
      </c>
      <c r="D4490" s="432">
        <v>5</v>
      </c>
      <c r="E4490">
        <v>777610</v>
      </c>
      <c r="F4490" t="s">
        <v>751</v>
      </c>
    </row>
    <row r="4491" spans="1:6" x14ac:dyDescent="0.25">
      <c r="A4491" t="s">
        <v>2544</v>
      </c>
      <c r="B4491" t="s">
        <v>3202</v>
      </c>
      <c r="C4491" t="s">
        <v>2851</v>
      </c>
      <c r="D4491" s="432">
        <v>4</v>
      </c>
      <c r="E4491">
        <v>777610</v>
      </c>
      <c r="F4491" t="s">
        <v>751</v>
      </c>
    </row>
    <row r="4492" spans="1:6" x14ac:dyDescent="0.25">
      <c r="A4492" t="s">
        <v>2544</v>
      </c>
      <c r="B4492" t="s">
        <v>3203</v>
      </c>
      <c r="C4492" t="s">
        <v>2851</v>
      </c>
      <c r="D4492" s="432">
        <v>2</v>
      </c>
      <c r="E4492">
        <v>777610</v>
      </c>
      <c r="F4492" t="s">
        <v>751</v>
      </c>
    </row>
    <row r="4493" spans="1:6" x14ac:dyDescent="0.25">
      <c r="A4493" t="s">
        <v>2544</v>
      </c>
      <c r="B4493" t="s">
        <v>3493</v>
      </c>
      <c r="C4493" t="s">
        <v>2851</v>
      </c>
      <c r="D4493" s="432">
        <v>4</v>
      </c>
      <c r="E4493">
        <v>777610</v>
      </c>
      <c r="F4493" t="s">
        <v>751</v>
      </c>
    </row>
    <row r="4494" spans="1:6" x14ac:dyDescent="0.25">
      <c r="A4494" t="s">
        <v>2544</v>
      </c>
      <c r="B4494" t="s">
        <v>3206</v>
      </c>
      <c r="C4494" t="s">
        <v>2851</v>
      </c>
      <c r="D4494" s="432">
        <v>2</v>
      </c>
      <c r="E4494">
        <v>777610</v>
      </c>
      <c r="F4494" t="s">
        <v>751</v>
      </c>
    </row>
    <row r="4495" spans="1:6" x14ac:dyDescent="0.25">
      <c r="A4495" t="s">
        <v>2544</v>
      </c>
      <c r="B4495" t="s">
        <v>3207</v>
      </c>
      <c r="C4495" t="s">
        <v>2851</v>
      </c>
      <c r="D4495" s="432">
        <v>7</v>
      </c>
      <c r="E4495">
        <v>777610</v>
      </c>
      <c r="F4495" t="s">
        <v>751</v>
      </c>
    </row>
    <row r="4496" spans="1:6" x14ac:dyDescent="0.25">
      <c r="A4496" t="s">
        <v>2544</v>
      </c>
      <c r="B4496" t="s">
        <v>3208</v>
      </c>
      <c r="C4496" t="s">
        <v>2851</v>
      </c>
      <c r="D4496" s="432">
        <v>3</v>
      </c>
      <c r="E4496">
        <v>777610</v>
      </c>
      <c r="F4496" t="s">
        <v>751</v>
      </c>
    </row>
    <row r="4497" spans="1:6" x14ac:dyDescent="0.25">
      <c r="A4497" t="s">
        <v>2544</v>
      </c>
      <c r="B4497" t="s">
        <v>3210</v>
      </c>
      <c r="C4497" t="s">
        <v>2851</v>
      </c>
      <c r="D4497" s="432">
        <v>7</v>
      </c>
      <c r="E4497">
        <v>777610</v>
      </c>
      <c r="F4497" t="s">
        <v>751</v>
      </c>
    </row>
    <row r="4498" spans="1:6" x14ac:dyDescent="0.25">
      <c r="A4498" t="s">
        <v>2544</v>
      </c>
      <c r="B4498" t="s">
        <v>3210</v>
      </c>
      <c r="C4498" t="s">
        <v>3494</v>
      </c>
      <c r="D4498" s="432">
        <v>1</v>
      </c>
      <c r="E4498">
        <v>777610</v>
      </c>
      <c r="F4498" t="s">
        <v>751</v>
      </c>
    </row>
    <row r="4499" spans="1:6" x14ac:dyDescent="0.25">
      <c r="A4499" t="s">
        <v>2544</v>
      </c>
      <c r="B4499" t="s">
        <v>3210</v>
      </c>
      <c r="C4499" t="s">
        <v>3495</v>
      </c>
      <c r="D4499" s="432">
        <v>1</v>
      </c>
      <c r="E4499">
        <v>777610</v>
      </c>
      <c r="F4499" t="s">
        <v>751</v>
      </c>
    </row>
    <row r="4500" spans="1:6" x14ac:dyDescent="0.25">
      <c r="A4500" t="s">
        <v>2544</v>
      </c>
      <c r="B4500" t="s">
        <v>3210</v>
      </c>
      <c r="C4500" t="s">
        <v>3496</v>
      </c>
      <c r="D4500" s="432">
        <v>1</v>
      </c>
      <c r="E4500">
        <v>777610</v>
      </c>
      <c r="F4500" t="s">
        <v>751</v>
      </c>
    </row>
    <row r="4501" spans="1:6" x14ac:dyDescent="0.25">
      <c r="A4501" t="s">
        <v>2544</v>
      </c>
      <c r="B4501" t="s">
        <v>3211</v>
      </c>
      <c r="C4501" t="s">
        <v>2851</v>
      </c>
      <c r="D4501" s="432">
        <v>6</v>
      </c>
      <c r="E4501">
        <v>777610</v>
      </c>
      <c r="F4501" t="s">
        <v>751</v>
      </c>
    </row>
    <row r="4502" spans="1:6" x14ac:dyDescent="0.25">
      <c r="A4502" t="s">
        <v>2544</v>
      </c>
      <c r="B4502" t="s">
        <v>3211</v>
      </c>
      <c r="C4502" t="s">
        <v>3497</v>
      </c>
      <c r="D4502" s="432">
        <v>1</v>
      </c>
      <c r="E4502">
        <v>777610</v>
      </c>
      <c r="F4502" t="s">
        <v>751</v>
      </c>
    </row>
    <row r="4503" spans="1:6" x14ac:dyDescent="0.25">
      <c r="A4503" t="s">
        <v>2544</v>
      </c>
      <c r="B4503" t="s">
        <v>3211</v>
      </c>
      <c r="C4503" t="s">
        <v>3498</v>
      </c>
      <c r="D4503" s="432">
        <v>1</v>
      </c>
      <c r="E4503">
        <v>777610</v>
      </c>
      <c r="F4503" t="s">
        <v>751</v>
      </c>
    </row>
    <row r="4504" spans="1:6" x14ac:dyDescent="0.25">
      <c r="A4504" t="s">
        <v>2544</v>
      </c>
      <c r="B4504" t="s">
        <v>3211</v>
      </c>
      <c r="C4504" t="s">
        <v>3499</v>
      </c>
      <c r="D4504" s="432">
        <v>2</v>
      </c>
      <c r="E4504">
        <v>777610</v>
      </c>
      <c r="F4504" t="s">
        <v>751</v>
      </c>
    </row>
    <row r="4505" spans="1:6" x14ac:dyDescent="0.25">
      <c r="A4505" t="s">
        <v>2544</v>
      </c>
      <c r="B4505" t="s">
        <v>3500</v>
      </c>
      <c r="C4505" t="s">
        <v>2851</v>
      </c>
      <c r="D4505" s="432">
        <v>4</v>
      </c>
      <c r="E4505">
        <v>777610</v>
      </c>
      <c r="F4505" t="s">
        <v>751</v>
      </c>
    </row>
    <row r="4506" spans="1:6" x14ac:dyDescent="0.25">
      <c r="A4506" t="s">
        <v>1096</v>
      </c>
      <c r="B4506" t="s">
        <v>3272</v>
      </c>
      <c r="C4506" t="s">
        <v>3513</v>
      </c>
      <c r="D4506" s="432">
        <v>3</v>
      </c>
      <c r="E4506">
        <v>777610</v>
      </c>
      <c r="F4506" t="s">
        <v>751</v>
      </c>
    </row>
    <row r="4507" spans="1:6" x14ac:dyDescent="0.25">
      <c r="A4507" t="s">
        <v>1096</v>
      </c>
      <c r="B4507" t="s">
        <v>3273</v>
      </c>
      <c r="C4507" t="s">
        <v>2851</v>
      </c>
      <c r="D4507" s="432">
        <v>7</v>
      </c>
      <c r="E4507">
        <v>777610</v>
      </c>
      <c r="F4507" t="s">
        <v>751</v>
      </c>
    </row>
    <row r="4508" spans="1:6" x14ac:dyDescent="0.25">
      <c r="A4508" t="s">
        <v>1096</v>
      </c>
      <c r="B4508" t="s">
        <v>3273</v>
      </c>
      <c r="C4508" t="s">
        <v>3514</v>
      </c>
      <c r="D4508" s="432">
        <v>6</v>
      </c>
      <c r="E4508">
        <v>777610</v>
      </c>
      <c r="F4508" t="s">
        <v>751</v>
      </c>
    </row>
    <row r="4509" spans="1:6" x14ac:dyDescent="0.25">
      <c r="A4509" t="s">
        <v>1096</v>
      </c>
      <c r="B4509" t="s">
        <v>3274</v>
      </c>
      <c r="C4509" t="s">
        <v>2851</v>
      </c>
      <c r="D4509" s="432">
        <v>7</v>
      </c>
      <c r="E4509">
        <v>777610</v>
      </c>
      <c r="F4509" t="s">
        <v>751</v>
      </c>
    </row>
    <row r="4510" spans="1:6" x14ac:dyDescent="0.25">
      <c r="A4510" t="s">
        <v>1096</v>
      </c>
      <c r="B4510" t="s">
        <v>3275</v>
      </c>
      <c r="C4510" t="s">
        <v>2851</v>
      </c>
      <c r="D4510" s="432">
        <v>4</v>
      </c>
      <c r="E4510">
        <v>777610</v>
      </c>
      <c r="F4510" t="s">
        <v>751</v>
      </c>
    </row>
    <row r="4511" spans="1:6" x14ac:dyDescent="0.25">
      <c r="A4511" t="s">
        <v>1096</v>
      </c>
      <c r="B4511" t="s">
        <v>3275</v>
      </c>
      <c r="C4511" t="s">
        <v>3515</v>
      </c>
      <c r="D4511" s="432">
        <v>1</v>
      </c>
      <c r="E4511">
        <v>777610</v>
      </c>
      <c r="F4511" t="s">
        <v>751</v>
      </c>
    </row>
    <row r="4512" spans="1:6" x14ac:dyDescent="0.25">
      <c r="A4512" t="s">
        <v>1096</v>
      </c>
      <c r="B4512" t="s">
        <v>3275</v>
      </c>
      <c r="C4512" t="s">
        <v>3516</v>
      </c>
      <c r="D4512" s="432">
        <v>1</v>
      </c>
      <c r="E4512">
        <v>777610</v>
      </c>
      <c r="F4512" t="s">
        <v>751</v>
      </c>
    </row>
    <row r="4513" spans="1:6" x14ac:dyDescent="0.25">
      <c r="A4513" t="s">
        <v>1096</v>
      </c>
      <c r="B4513" t="s">
        <v>3275</v>
      </c>
      <c r="C4513" t="s">
        <v>3517</v>
      </c>
      <c r="D4513" s="432">
        <v>1</v>
      </c>
      <c r="E4513">
        <v>777610</v>
      </c>
      <c r="F4513" t="s">
        <v>751</v>
      </c>
    </row>
    <row r="4514" spans="1:6" x14ac:dyDescent="0.25">
      <c r="A4514" t="s">
        <v>1096</v>
      </c>
      <c r="B4514" t="s">
        <v>3278</v>
      </c>
      <c r="C4514" t="s">
        <v>2851</v>
      </c>
      <c r="D4514" s="432">
        <v>4</v>
      </c>
      <c r="E4514">
        <v>777610</v>
      </c>
      <c r="F4514" t="s">
        <v>751</v>
      </c>
    </row>
    <row r="4515" spans="1:6" x14ac:dyDescent="0.25">
      <c r="A4515" t="s">
        <v>1096</v>
      </c>
      <c r="B4515" t="s">
        <v>3278</v>
      </c>
      <c r="C4515" t="s">
        <v>3518</v>
      </c>
      <c r="D4515" s="432">
        <v>2</v>
      </c>
      <c r="E4515">
        <v>777610</v>
      </c>
      <c r="F4515" t="s">
        <v>751</v>
      </c>
    </row>
    <row r="4516" spans="1:6" x14ac:dyDescent="0.25">
      <c r="A4516" t="s">
        <v>1096</v>
      </c>
      <c r="B4516" t="s">
        <v>3279</v>
      </c>
      <c r="C4516" t="s">
        <v>2851</v>
      </c>
      <c r="D4516" s="432">
        <v>7</v>
      </c>
      <c r="E4516">
        <v>777610</v>
      </c>
      <c r="F4516" t="s">
        <v>751</v>
      </c>
    </row>
    <row r="4517" spans="1:6" x14ac:dyDescent="0.25">
      <c r="A4517" t="s">
        <v>1096</v>
      </c>
      <c r="B4517" t="s">
        <v>3282</v>
      </c>
      <c r="C4517" t="s">
        <v>3519</v>
      </c>
      <c r="D4517" s="432">
        <v>3</v>
      </c>
      <c r="E4517">
        <v>777610</v>
      </c>
      <c r="F4517" t="s">
        <v>751</v>
      </c>
    </row>
    <row r="4518" spans="1:6" x14ac:dyDescent="0.25">
      <c r="A4518" t="s">
        <v>1096</v>
      </c>
      <c r="B4518" t="s">
        <v>3280</v>
      </c>
      <c r="C4518" t="s">
        <v>2851</v>
      </c>
      <c r="D4518" s="432">
        <v>15</v>
      </c>
      <c r="E4518">
        <v>777610</v>
      </c>
      <c r="F4518" t="s">
        <v>751</v>
      </c>
    </row>
    <row r="4519" spans="1:6" x14ac:dyDescent="0.25">
      <c r="A4519" t="s">
        <v>1096</v>
      </c>
      <c r="B4519" t="s">
        <v>3280</v>
      </c>
      <c r="C4519" t="s">
        <v>3520</v>
      </c>
      <c r="D4519" s="432">
        <v>1</v>
      </c>
      <c r="E4519">
        <v>777610</v>
      </c>
      <c r="F4519" t="s">
        <v>751</v>
      </c>
    </row>
    <row r="4520" spans="1:6" x14ac:dyDescent="0.25">
      <c r="A4520" t="s">
        <v>1096</v>
      </c>
      <c r="B4520" t="s">
        <v>3280</v>
      </c>
      <c r="C4520" t="s">
        <v>3521</v>
      </c>
      <c r="D4520" s="432">
        <v>2</v>
      </c>
      <c r="E4520">
        <v>777610</v>
      </c>
      <c r="F4520" t="s">
        <v>751</v>
      </c>
    </row>
    <row r="4521" spans="1:6" x14ac:dyDescent="0.25">
      <c r="A4521" t="s">
        <v>1096</v>
      </c>
      <c r="B4521" t="s">
        <v>3280</v>
      </c>
      <c r="C4521" t="s">
        <v>3522</v>
      </c>
      <c r="D4521" s="432">
        <v>1</v>
      </c>
      <c r="E4521">
        <v>777610</v>
      </c>
      <c r="F4521" t="s">
        <v>751</v>
      </c>
    </row>
    <row r="4522" spans="1:6" x14ac:dyDescent="0.25">
      <c r="A4522" t="s">
        <v>1203</v>
      </c>
      <c r="B4522" t="s">
        <v>3110</v>
      </c>
      <c r="C4522" t="s">
        <v>2851</v>
      </c>
      <c r="D4522" s="432">
        <v>6</v>
      </c>
      <c r="E4522">
        <v>777610</v>
      </c>
      <c r="F4522" t="s">
        <v>751</v>
      </c>
    </row>
    <row r="4523" spans="1:6" x14ac:dyDescent="0.25">
      <c r="A4523" t="s">
        <v>1203</v>
      </c>
      <c r="B4523" t="s">
        <v>3111</v>
      </c>
      <c r="C4523" t="s">
        <v>2851</v>
      </c>
      <c r="D4523" s="432">
        <v>4</v>
      </c>
      <c r="E4523">
        <v>777610</v>
      </c>
      <c r="F4523" t="s">
        <v>751</v>
      </c>
    </row>
    <row r="4524" spans="1:6" x14ac:dyDescent="0.25">
      <c r="A4524" t="s">
        <v>1203</v>
      </c>
      <c r="B4524" t="s">
        <v>3111</v>
      </c>
      <c r="C4524" t="s">
        <v>3468</v>
      </c>
      <c r="D4524" s="432">
        <v>4</v>
      </c>
      <c r="E4524">
        <v>777610</v>
      </c>
      <c r="F4524" t="s">
        <v>751</v>
      </c>
    </row>
    <row r="4525" spans="1:6" x14ac:dyDescent="0.25">
      <c r="A4525" t="s">
        <v>1203</v>
      </c>
      <c r="B4525" t="s">
        <v>3111</v>
      </c>
      <c r="C4525" t="s">
        <v>3469</v>
      </c>
      <c r="D4525" s="432">
        <v>1</v>
      </c>
      <c r="E4525">
        <v>777610</v>
      </c>
      <c r="F4525" t="s">
        <v>751</v>
      </c>
    </row>
    <row r="4526" spans="1:6" x14ac:dyDescent="0.25">
      <c r="A4526" t="s">
        <v>1203</v>
      </c>
      <c r="B4526" t="s">
        <v>3112</v>
      </c>
      <c r="C4526" t="s">
        <v>2851</v>
      </c>
      <c r="D4526" s="432">
        <v>4</v>
      </c>
      <c r="E4526">
        <v>777610</v>
      </c>
      <c r="F4526" t="s">
        <v>751</v>
      </c>
    </row>
    <row r="4527" spans="1:6" x14ac:dyDescent="0.25">
      <c r="A4527" t="s">
        <v>1203</v>
      </c>
      <c r="B4527" t="s">
        <v>3112</v>
      </c>
      <c r="C4527" t="s">
        <v>3470</v>
      </c>
      <c r="D4527" s="432">
        <v>1</v>
      </c>
      <c r="E4527">
        <v>777610</v>
      </c>
      <c r="F4527" t="s">
        <v>751</v>
      </c>
    </row>
    <row r="4528" spans="1:6" x14ac:dyDescent="0.25">
      <c r="A4528" t="s">
        <v>1203</v>
      </c>
      <c r="B4528" t="s">
        <v>3112</v>
      </c>
      <c r="C4528" t="s">
        <v>3471</v>
      </c>
      <c r="D4528" s="432">
        <v>1</v>
      </c>
      <c r="E4528">
        <v>777610</v>
      </c>
      <c r="F4528" t="s">
        <v>751</v>
      </c>
    </row>
    <row r="4529" spans="1:6" x14ac:dyDescent="0.25">
      <c r="A4529" t="s">
        <v>1203</v>
      </c>
      <c r="B4529" t="s">
        <v>3112</v>
      </c>
      <c r="C4529" t="s">
        <v>3472</v>
      </c>
      <c r="D4529" s="432">
        <v>1</v>
      </c>
      <c r="E4529">
        <v>777610</v>
      </c>
      <c r="F4529" t="s">
        <v>751</v>
      </c>
    </row>
    <row r="4530" spans="1:6" x14ac:dyDescent="0.25">
      <c r="A4530" t="s">
        <v>1203</v>
      </c>
      <c r="B4530" t="s">
        <v>3112</v>
      </c>
      <c r="C4530" t="s">
        <v>3473</v>
      </c>
      <c r="D4530" s="432">
        <v>1</v>
      </c>
      <c r="E4530">
        <v>777610</v>
      </c>
      <c r="F4530" t="s">
        <v>751</v>
      </c>
    </row>
    <row r="4531" spans="1:6" x14ac:dyDescent="0.25">
      <c r="A4531" t="s">
        <v>1203</v>
      </c>
      <c r="B4531" t="s">
        <v>3113</v>
      </c>
      <c r="C4531" t="s">
        <v>2851</v>
      </c>
      <c r="D4531" s="432">
        <v>6</v>
      </c>
      <c r="E4531">
        <v>777610</v>
      </c>
      <c r="F4531" t="s">
        <v>751</v>
      </c>
    </row>
    <row r="4532" spans="1:6" x14ac:dyDescent="0.25">
      <c r="A4532" t="s">
        <v>1203</v>
      </c>
      <c r="B4532" t="s">
        <v>3113</v>
      </c>
      <c r="C4532" t="s">
        <v>3474</v>
      </c>
      <c r="D4532" s="432">
        <v>1</v>
      </c>
      <c r="E4532">
        <v>777610</v>
      </c>
      <c r="F4532" t="s">
        <v>751</v>
      </c>
    </row>
    <row r="4533" spans="1:6" x14ac:dyDescent="0.25">
      <c r="A4533" t="s">
        <v>1203</v>
      </c>
      <c r="B4533" t="s">
        <v>3113</v>
      </c>
      <c r="C4533" t="s">
        <v>3475</v>
      </c>
      <c r="D4533" s="432">
        <v>1</v>
      </c>
      <c r="E4533">
        <v>777610</v>
      </c>
      <c r="F4533" t="s">
        <v>751</v>
      </c>
    </row>
    <row r="4534" spans="1:6" x14ac:dyDescent="0.25">
      <c r="A4534" t="s">
        <v>1203</v>
      </c>
      <c r="B4534" t="s">
        <v>3113</v>
      </c>
      <c r="C4534" t="s">
        <v>3476</v>
      </c>
      <c r="D4534" s="432">
        <v>1</v>
      </c>
      <c r="E4534">
        <v>777610</v>
      </c>
      <c r="F4534" t="s">
        <v>751</v>
      </c>
    </row>
    <row r="4535" spans="1:6" x14ac:dyDescent="0.25">
      <c r="A4535" t="s">
        <v>1203</v>
      </c>
      <c r="B4535" t="s">
        <v>3114</v>
      </c>
      <c r="C4535" t="s">
        <v>2851</v>
      </c>
      <c r="D4535" s="432">
        <v>9</v>
      </c>
      <c r="E4535">
        <v>777610</v>
      </c>
      <c r="F4535" t="s">
        <v>751</v>
      </c>
    </row>
    <row r="4536" spans="1:6" x14ac:dyDescent="0.25">
      <c r="A4536" t="s">
        <v>1203</v>
      </c>
      <c r="B4536" t="s">
        <v>3116</v>
      </c>
      <c r="C4536" t="s">
        <v>2851</v>
      </c>
      <c r="D4536" s="432">
        <v>15</v>
      </c>
      <c r="E4536">
        <v>777610</v>
      </c>
      <c r="F4536" t="s">
        <v>751</v>
      </c>
    </row>
    <row r="4537" spans="1:6" x14ac:dyDescent="0.25">
      <c r="A4537" t="s">
        <v>1203</v>
      </c>
      <c r="B4537" t="s">
        <v>3116</v>
      </c>
      <c r="C4537" t="s">
        <v>3477</v>
      </c>
      <c r="D4537" s="432">
        <v>1</v>
      </c>
      <c r="E4537">
        <v>777610</v>
      </c>
      <c r="F4537" t="s">
        <v>751</v>
      </c>
    </row>
    <row r="4538" spans="1:6" x14ac:dyDescent="0.25">
      <c r="A4538" t="s">
        <v>1203</v>
      </c>
      <c r="B4538" t="s">
        <v>3116</v>
      </c>
      <c r="C4538" t="s">
        <v>3478</v>
      </c>
      <c r="D4538" s="432">
        <v>1</v>
      </c>
      <c r="E4538">
        <v>777610</v>
      </c>
      <c r="F4538" t="s">
        <v>751</v>
      </c>
    </row>
    <row r="4539" spans="1:6" x14ac:dyDescent="0.25">
      <c r="A4539" t="s">
        <v>1203</v>
      </c>
      <c r="B4539" t="s">
        <v>3116</v>
      </c>
      <c r="C4539" t="s">
        <v>3479</v>
      </c>
      <c r="D4539" s="432">
        <v>1</v>
      </c>
      <c r="E4539">
        <v>777610</v>
      </c>
      <c r="F4539" t="s">
        <v>751</v>
      </c>
    </row>
    <row r="4540" spans="1:6" x14ac:dyDescent="0.25">
      <c r="A4540" t="s">
        <v>1203</v>
      </c>
      <c r="B4540" t="s">
        <v>3117</v>
      </c>
      <c r="C4540" t="s">
        <v>2851</v>
      </c>
      <c r="D4540" s="432">
        <v>20</v>
      </c>
      <c r="E4540">
        <v>777610</v>
      </c>
      <c r="F4540" t="s">
        <v>751</v>
      </c>
    </row>
    <row r="4541" spans="1:6" x14ac:dyDescent="0.25">
      <c r="A4541" t="s">
        <v>1203</v>
      </c>
      <c r="B4541" t="s">
        <v>3480</v>
      </c>
      <c r="C4541" t="s">
        <v>2851</v>
      </c>
      <c r="D4541" s="432">
        <v>19</v>
      </c>
      <c r="E4541">
        <v>777610</v>
      </c>
      <c r="F4541" t="s">
        <v>751</v>
      </c>
    </row>
    <row r="4542" spans="1:6" x14ac:dyDescent="0.25">
      <c r="A4542" t="s">
        <v>1203</v>
      </c>
      <c r="B4542" t="s">
        <v>3480</v>
      </c>
      <c r="C4542" t="s">
        <v>3481</v>
      </c>
      <c r="D4542" s="432">
        <v>1</v>
      </c>
      <c r="E4542">
        <v>777610</v>
      </c>
      <c r="F4542" t="s">
        <v>751</v>
      </c>
    </row>
    <row r="4543" spans="1:6" x14ac:dyDescent="0.25">
      <c r="A4543" t="s">
        <v>1203</v>
      </c>
      <c r="B4543" t="s">
        <v>3118</v>
      </c>
      <c r="C4543" t="s">
        <v>2851</v>
      </c>
      <c r="D4543" s="432">
        <v>5</v>
      </c>
      <c r="E4543">
        <v>777610</v>
      </c>
      <c r="F4543" t="s">
        <v>751</v>
      </c>
    </row>
    <row r="4544" spans="1:6" x14ac:dyDescent="0.25">
      <c r="A4544" t="s">
        <v>1203</v>
      </c>
      <c r="B4544" t="s">
        <v>3118</v>
      </c>
      <c r="C4544" t="s">
        <v>3482</v>
      </c>
      <c r="D4544" s="432">
        <v>2</v>
      </c>
      <c r="E4544">
        <v>777610</v>
      </c>
      <c r="F4544" t="s">
        <v>751</v>
      </c>
    </row>
    <row r="4545" spans="1:6" x14ac:dyDescent="0.25">
      <c r="A4545" t="s">
        <v>1203</v>
      </c>
      <c r="B4545" t="s">
        <v>3119</v>
      </c>
      <c r="C4545" t="s">
        <v>2851</v>
      </c>
      <c r="D4545" s="432">
        <v>6</v>
      </c>
      <c r="E4545">
        <v>777610</v>
      </c>
      <c r="F4545" t="s">
        <v>751</v>
      </c>
    </row>
    <row r="4546" spans="1:6" x14ac:dyDescent="0.25">
      <c r="A4546" t="s">
        <v>1203</v>
      </c>
      <c r="B4546" t="s">
        <v>3119</v>
      </c>
      <c r="C4546" t="s">
        <v>3483</v>
      </c>
      <c r="D4546" s="432">
        <v>1</v>
      </c>
      <c r="E4546">
        <v>777610</v>
      </c>
      <c r="F4546" t="s">
        <v>751</v>
      </c>
    </row>
    <row r="4547" spans="1:6" x14ac:dyDescent="0.25">
      <c r="A4547" t="s">
        <v>1203</v>
      </c>
      <c r="B4547" t="s">
        <v>3119</v>
      </c>
      <c r="C4547" t="s">
        <v>3484</v>
      </c>
      <c r="D4547" s="432">
        <v>1</v>
      </c>
      <c r="E4547">
        <v>777610</v>
      </c>
      <c r="F4547" t="s">
        <v>751</v>
      </c>
    </row>
    <row r="4548" spans="1:6" x14ac:dyDescent="0.25">
      <c r="A4548" t="s">
        <v>1203</v>
      </c>
      <c r="B4548" t="s">
        <v>3119</v>
      </c>
      <c r="C4548" t="s">
        <v>3485</v>
      </c>
      <c r="D4548" s="432">
        <v>1</v>
      </c>
      <c r="E4548">
        <v>777610</v>
      </c>
      <c r="F4548" t="s">
        <v>751</v>
      </c>
    </row>
    <row r="4549" spans="1:6" x14ac:dyDescent="0.25">
      <c r="A4549" t="s">
        <v>1203</v>
      </c>
      <c r="B4549" t="s">
        <v>3119</v>
      </c>
      <c r="C4549" t="s">
        <v>3486</v>
      </c>
      <c r="D4549" s="432">
        <v>1</v>
      </c>
      <c r="E4549">
        <v>777610</v>
      </c>
      <c r="F4549" t="s">
        <v>751</v>
      </c>
    </row>
    <row r="4550" spans="1:6" x14ac:dyDescent="0.25">
      <c r="A4550" t="s">
        <v>1203</v>
      </c>
      <c r="B4550" t="s">
        <v>3120</v>
      </c>
      <c r="C4550" t="s">
        <v>2851</v>
      </c>
      <c r="D4550" s="432">
        <v>4</v>
      </c>
      <c r="E4550">
        <v>777610</v>
      </c>
      <c r="F4550" t="s">
        <v>751</v>
      </c>
    </row>
    <row r="4551" spans="1:6" x14ac:dyDescent="0.25">
      <c r="A4551" t="s">
        <v>1203</v>
      </c>
      <c r="B4551" t="s">
        <v>3120</v>
      </c>
      <c r="C4551" t="s">
        <v>3487</v>
      </c>
      <c r="D4551" s="432">
        <v>6</v>
      </c>
      <c r="E4551">
        <v>777610</v>
      </c>
      <c r="F4551" t="s">
        <v>751</v>
      </c>
    </row>
    <row r="4552" spans="1:6" x14ac:dyDescent="0.25">
      <c r="A4552" t="s">
        <v>1203</v>
      </c>
      <c r="B4552" t="s">
        <v>3083</v>
      </c>
      <c r="C4552" t="s">
        <v>3084</v>
      </c>
      <c r="D4552">
        <v>2</v>
      </c>
      <c r="F4552" t="s">
        <v>751</v>
      </c>
    </row>
    <row r="4553" spans="1:6" x14ac:dyDescent="0.25">
      <c r="A4553" t="s">
        <v>1203</v>
      </c>
      <c r="B4553" t="s">
        <v>3121</v>
      </c>
      <c r="C4553" t="s">
        <v>2851</v>
      </c>
      <c r="D4553" s="432">
        <v>5</v>
      </c>
      <c r="E4553">
        <v>777610</v>
      </c>
      <c r="F4553" t="s">
        <v>751</v>
      </c>
    </row>
    <row r="4554" spans="1:6" x14ac:dyDescent="0.25">
      <c r="A4554" t="s">
        <v>1203</v>
      </c>
      <c r="B4554" t="s">
        <v>3121</v>
      </c>
      <c r="C4554" t="s">
        <v>3488</v>
      </c>
      <c r="D4554" s="432">
        <v>3</v>
      </c>
      <c r="E4554">
        <v>777610</v>
      </c>
      <c r="F4554" t="s">
        <v>751</v>
      </c>
    </row>
    <row r="4555" spans="1:6" x14ac:dyDescent="0.25">
      <c r="A4555" t="s">
        <v>2601</v>
      </c>
      <c r="B4555" t="s">
        <v>785</v>
      </c>
      <c r="C4555" t="s">
        <v>2891</v>
      </c>
      <c r="D4555">
        <v>2</v>
      </c>
      <c r="F4555" t="s">
        <v>751</v>
      </c>
    </row>
    <row r="4556" spans="1:6" x14ac:dyDescent="0.25">
      <c r="A4556" t="s">
        <v>2601</v>
      </c>
      <c r="B4556" t="s">
        <v>785</v>
      </c>
      <c r="C4556" t="s">
        <v>2892</v>
      </c>
      <c r="D4556">
        <v>124</v>
      </c>
      <c r="F4556" t="s">
        <v>751</v>
      </c>
    </row>
    <row r="4557" spans="1:6" x14ac:dyDescent="0.25">
      <c r="A4557" t="s">
        <v>2601</v>
      </c>
      <c r="B4557" t="s">
        <v>785</v>
      </c>
      <c r="C4557" t="s">
        <v>2893</v>
      </c>
      <c r="D4557">
        <v>4</v>
      </c>
      <c r="F4557" t="s">
        <v>751</v>
      </c>
    </row>
    <row r="4558" spans="1:6" x14ac:dyDescent="0.25">
      <c r="A4558" t="s">
        <v>2601</v>
      </c>
      <c r="B4558" t="s">
        <v>785</v>
      </c>
      <c r="C4558" t="s">
        <v>2894</v>
      </c>
      <c r="D4558">
        <v>2</v>
      </c>
      <c r="F4558" t="s">
        <v>751</v>
      </c>
    </row>
    <row r="4559" spans="1:6" x14ac:dyDescent="0.25">
      <c r="A4559" t="s">
        <v>2601</v>
      </c>
      <c r="B4559" t="s">
        <v>785</v>
      </c>
      <c r="C4559" t="s">
        <v>2896</v>
      </c>
      <c r="D4559">
        <v>55</v>
      </c>
      <c r="F4559" t="s">
        <v>774</v>
      </c>
    </row>
    <row r="4560" spans="1:6" x14ac:dyDescent="0.25">
      <c r="A4560" t="s">
        <v>2601</v>
      </c>
      <c r="B4560" t="s">
        <v>785</v>
      </c>
      <c r="C4560" t="s">
        <v>2897</v>
      </c>
      <c r="D4560">
        <v>1</v>
      </c>
      <c r="F4560" t="s">
        <v>751</v>
      </c>
    </row>
    <row r="4561" spans="1:6" x14ac:dyDescent="0.25">
      <c r="A4561" t="s">
        <v>2542</v>
      </c>
      <c r="B4561" t="s">
        <v>785</v>
      </c>
      <c r="C4561" t="s">
        <v>3011</v>
      </c>
      <c r="D4561">
        <v>96</v>
      </c>
      <c r="F4561" t="s">
        <v>774</v>
      </c>
    </row>
    <row r="4562" spans="1:6" x14ac:dyDescent="0.25">
      <c r="A4562" t="s">
        <v>2542</v>
      </c>
      <c r="B4562" t="s">
        <v>785</v>
      </c>
      <c r="C4562" t="s">
        <v>2896</v>
      </c>
      <c r="D4562">
        <v>58</v>
      </c>
      <c r="F4562" t="s">
        <v>774</v>
      </c>
    </row>
    <row r="4563" spans="1:6" x14ac:dyDescent="0.25">
      <c r="A4563" t="s">
        <v>1198</v>
      </c>
      <c r="B4563" t="s">
        <v>785</v>
      </c>
      <c r="C4563" t="s">
        <v>2895</v>
      </c>
      <c r="D4563">
        <v>8</v>
      </c>
      <c r="F4563" t="s">
        <v>751</v>
      </c>
    </row>
    <row r="4564" spans="1:6" x14ac:dyDescent="0.25">
      <c r="A4564" t="s">
        <v>1198</v>
      </c>
      <c r="B4564" t="s">
        <v>785</v>
      </c>
      <c r="C4564" t="s">
        <v>2896</v>
      </c>
      <c r="D4564">
        <v>78</v>
      </c>
      <c r="F4564" t="s">
        <v>774</v>
      </c>
    </row>
    <row r="4565" spans="1:6" x14ac:dyDescent="0.25">
      <c r="A4565" t="s">
        <v>1198</v>
      </c>
      <c r="B4565" t="s">
        <v>785</v>
      </c>
      <c r="C4565" t="s">
        <v>2897</v>
      </c>
      <c r="D4565">
        <v>2</v>
      </c>
      <c r="F4565" t="s">
        <v>751</v>
      </c>
    </row>
    <row r="4566" spans="1:6" x14ac:dyDescent="0.25">
      <c r="A4566" t="s">
        <v>1203</v>
      </c>
      <c r="B4566" t="s">
        <v>785</v>
      </c>
      <c r="C4566" t="s">
        <v>3085</v>
      </c>
      <c r="D4566">
        <v>2</v>
      </c>
      <c r="F4566" t="s">
        <v>772</v>
      </c>
    </row>
    <row r="4567" spans="1:6" x14ac:dyDescent="0.25">
      <c r="A4567" t="s">
        <v>1203</v>
      </c>
      <c r="B4567" t="s">
        <v>785</v>
      </c>
      <c r="C4567" t="s">
        <v>2892</v>
      </c>
      <c r="D4567">
        <v>457</v>
      </c>
      <c r="F4567" t="s">
        <v>751</v>
      </c>
    </row>
    <row r="4568" spans="1:6" x14ac:dyDescent="0.25">
      <c r="A4568" t="s">
        <v>1203</v>
      </c>
      <c r="B4568" t="s">
        <v>785</v>
      </c>
      <c r="C4568" t="s">
        <v>2893</v>
      </c>
      <c r="D4568">
        <v>8</v>
      </c>
      <c r="F4568" t="s">
        <v>751</v>
      </c>
    </row>
    <row r="4569" spans="1:6" x14ac:dyDescent="0.25">
      <c r="A4569" t="s">
        <v>1203</v>
      </c>
      <c r="B4569" t="s">
        <v>785</v>
      </c>
      <c r="C4569" t="s">
        <v>2894</v>
      </c>
      <c r="D4569">
        <v>5</v>
      </c>
      <c r="F4569" t="s">
        <v>751</v>
      </c>
    </row>
    <row r="4570" spans="1:6" x14ac:dyDescent="0.25">
      <c r="A4570" t="s">
        <v>1203</v>
      </c>
      <c r="B4570" t="s">
        <v>785</v>
      </c>
      <c r="C4570" t="s">
        <v>3086</v>
      </c>
      <c r="D4570">
        <v>13</v>
      </c>
      <c r="F4570" t="s">
        <v>774</v>
      </c>
    </row>
    <row r="4571" spans="1:6" x14ac:dyDescent="0.25">
      <c r="A4571" t="s">
        <v>1203</v>
      </c>
      <c r="B4571" t="s">
        <v>785</v>
      </c>
      <c r="C4571" t="s">
        <v>2895</v>
      </c>
      <c r="D4571">
        <v>10</v>
      </c>
      <c r="F4571" t="s">
        <v>751</v>
      </c>
    </row>
    <row r="4572" spans="1:6" x14ac:dyDescent="0.25">
      <c r="A4572" t="s">
        <v>1203</v>
      </c>
      <c r="B4572" t="s">
        <v>785</v>
      </c>
      <c r="C4572" t="s">
        <v>2890</v>
      </c>
      <c r="D4572">
        <v>4</v>
      </c>
      <c r="F4572" t="s">
        <v>772</v>
      </c>
    </row>
    <row r="4573" spans="1:6" x14ac:dyDescent="0.25">
      <c r="A4573" t="s">
        <v>803</v>
      </c>
      <c r="B4573" t="s">
        <v>785</v>
      </c>
      <c r="C4573" t="s">
        <v>3123</v>
      </c>
      <c r="D4573">
        <v>7</v>
      </c>
      <c r="F4573" t="s">
        <v>3537</v>
      </c>
    </row>
    <row r="4574" spans="1:6" x14ac:dyDescent="0.25">
      <c r="A4574" t="s">
        <v>803</v>
      </c>
      <c r="B4574" t="s">
        <v>785</v>
      </c>
      <c r="C4574" t="s">
        <v>2897</v>
      </c>
      <c r="D4574">
        <v>1</v>
      </c>
      <c r="F4574" t="s">
        <v>751</v>
      </c>
    </row>
    <row r="4575" spans="1:6" x14ac:dyDescent="0.25">
      <c r="A4575" t="s">
        <v>2544</v>
      </c>
      <c r="B4575" t="s">
        <v>785</v>
      </c>
      <c r="C4575" t="s">
        <v>1064</v>
      </c>
      <c r="D4575">
        <v>16</v>
      </c>
      <c r="F4575" t="s">
        <v>3536</v>
      </c>
    </row>
    <row r="4576" spans="1:6" x14ac:dyDescent="0.25">
      <c r="A4576" t="s">
        <v>2544</v>
      </c>
      <c r="B4576" t="s">
        <v>785</v>
      </c>
      <c r="C4576" t="s">
        <v>3127</v>
      </c>
      <c r="D4576">
        <v>4</v>
      </c>
      <c r="F4576" t="s">
        <v>3536</v>
      </c>
    </row>
    <row r="4577" spans="1:6" x14ac:dyDescent="0.25">
      <c r="A4577" t="s">
        <v>2544</v>
      </c>
      <c r="B4577" t="s">
        <v>785</v>
      </c>
      <c r="C4577" t="s">
        <v>2897</v>
      </c>
      <c r="D4577">
        <v>1</v>
      </c>
      <c r="F4577" t="s">
        <v>751</v>
      </c>
    </row>
    <row r="4578" spans="1:6" x14ac:dyDescent="0.25">
      <c r="A4578" t="s">
        <v>2544</v>
      </c>
      <c r="B4578" t="s">
        <v>785</v>
      </c>
      <c r="C4578" t="s">
        <v>3128</v>
      </c>
      <c r="D4578">
        <v>12</v>
      </c>
      <c r="F4578" t="s">
        <v>774</v>
      </c>
    </row>
    <row r="4579" spans="1:6" x14ac:dyDescent="0.25">
      <c r="A4579" t="s">
        <v>2543</v>
      </c>
      <c r="B4579" t="s">
        <v>785</v>
      </c>
      <c r="C4579" t="s">
        <v>2896</v>
      </c>
      <c r="D4579">
        <v>10</v>
      </c>
      <c r="F4579" t="s">
        <v>3536</v>
      </c>
    </row>
    <row r="4580" spans="1:6" x14ac:dyDescent="0.25">
      <c r="A4580" t="s">
        <v>1096</v>
      </c>
      <c r="B4580" t="s">
        <v>785</v>
      </c>
      <c r="C4580" t="s">
        <v>3260</v>
      </c>
      <c r="D4580">
        <v>2</v>
      </c>
      <c r="F4580" t="s">
        <v>3535</v>
      </c>
    </row>
    <row r="4581" spans="1:6" x14ac:dyDescent="0.25">
      <c r="A4581" t="s">
        <v>1096</v>
      </c>
      <c r="B4581" t="s">
        <v>785</v>
      </c>
      <c r="C4581" t="s">
        <v>3085</v>
      </c>
      <c r="D4581">
        <v>1</v>
      </c>
      <c r="F4581" t="s">
        <v>3535</v>
      </c>
    </row>
    <row r="4582" spans="1:6" x14ac:dyDescent="0.25">
      <c r="A4582" t="s">
        <v>1096</v>
      </c>
      <c r="B4582" t="s">
        <v>785</v>
      </c>
      <c r="C4582" t="s">
        <v>3261</v>
      </c>
      <c r="D4582">
        <v>1</v>
      </c>
      <c r="F4582" t="s">
        <v>3535</v>
      </c>
    </row>
    <row r="4583" spans="1:6" x14ac:dyDescent="0.25">
      <c r="A4583" t="s">
        <v>1096</v>
      </c>
      <c r="B4583" t="s">
        <v>785</v>
      </c>
      <c r="C4583" t="s">
        <v>2897</v>
      </c>
      <c r="D4583">
        <v>4</v>
      </c>
      <c r="E4583" t="s">
        <v>3535</v>
      </c>
      <c r="F4583" t="s">
        <v>751</v>
      </c>
    </row>
    <row r="4584" spans="1:6" x14ac:dyDescent="0.25">
      <c r="A4584" t="s">
        <v>1096</v>
      </c>
      <c r="B4584" t="s">
        <v>785</v>
      </c>
      <c r="C4584" t="s">
        <v>1047</v>
      </c>
      <c r="D4584" s="781">
        <v>2</v>
      </c>
      <c r="E4584">
        <v>741020</v>
      </c>
      <c r="F4584" s="771" t="s">
        <v>772</v>
      </c>
    </row>
    <row r="4585" spans="1:6" x14ac:dyDescent="0.25">
      <c r="A4585" t="s">
        <v>1096</v>
      </c>
      <c r="B4585" t="s">
        <v>785</v>
      </c>
      <c r="C4585" t="s">
        <v>1047</v>
      </c>
      <c r="D4585" s="781">
        <v>3</v>
      </c>
      <c r="E4585">
        <v>741020</v>
      </c>
      <c r="F4585" s="771" t="s">
        <v>772</v>
      </c>
    </row>
    <row r="4586" spans="1:6" x14ac:dyDescent="0.25">
      <c r="A4586" t="s">
        <v>1096</v>
      </c>
      <c r="B4586" t="s">
        <v>785</v>
      </c>
      <c r="C4586" t="s">
        <v>1047</v>
      </c>
      <c r="D4586" s="781">
        <v>9</v>
      </c>
      <c r="E4586">
        <v>741020</v>
      </c>
      <c r="F4586" s="771" t="s">
        <v>772</v>
      </c>
    </row>
    <row r="4587" spans="1:6" x14ac:dyDescent="0.25">
      <c r="A4587" t="s">
        <v>1096</v>
      </c>
      <c r="B4587" t="s">
        <v>785</v>
      </c>
      <c r="C4587" t="s">
        <v>1047</v>
      </c>
      <c r="D4587" s="781">
        <v>6</v>
      </c>
      <c r="E4587">
        <v>741020</v>
      </c>
      <c r="F4587" s="771" t="s">
        <v>772</v>
      </c>
    </row>
    <row r="4588" spans="1:6" x14ac:dyDescent="0.25">
      <c r="A4588" t="s">
        <v>1096</v>
      </c>
      <c r="B4588" t="s">
        <v>785</v>
      </c>
      <c r="C4588" t="s">
        <v>1047</v>
      </c>
      <c r="D4588" s="781">
        <v>2</v>
      </c>
      <c r="E4588">
        <v>741020</v>
      </c>
      <c r="F4588" s="771" t="s">
        <v>772</v>
      </c>
    </row>
    <row r="4589" spans="1:6" x14ac:dyDescent="0.25">
      <c r="A4589" t="s">
        <v>1096</v>
      </c>
      <c r="B4589" t="s">
        <v>785</v>
      </c>
      <c r="C4589" t="s">
        <v>1047</v>
      </c>
      <c r="D4589" s="781">
        <v>3</v>
      </c>
      <c r="E4589">
        <v>741020</v>
      </c>
      <c r="F4589" s="771" t="s">
        <v>772</v>
      </c>
    </row>
    <row r="4590" spans="1:6" x14ac:dyDescent="0.25">
      <c r="A4590" t="s">
        <v>1096</v>
      </c>
      <c r="B4590" t="s">
        <v>785</v>
      </c>
      <c r="C4590" t="s">
        <v>1047</v>
      </c>
      <c r="D4590" s="781">
        <v>2</v>
      </c>
      <c r="E4590">
        <v>741020</v>
      </c>
      <c r="F4590" s="771" t="s">
        <v>772</v>
      </c>
    </row>
    <row r="4591" spans="1:6" x14ac:dyDescent="0.25">
      <c r="A4591" t="s">
        <v>1096</v>
      </c>
      <c r="B4591" t="s">
        <v>785</v>
      </c>
      <c r="C4591" t="s">
        <v>1047</v>
      </c>
      <c r="D4591" s="781">
        <v>1</v>
      </c>
      <c r="E4591">
        <v>741020</v>
      </c>
      <c r="F4591" s="771" t="s">
        <v>772</v>
      </c>
    </row>
    <row r="4592" spans="1:6" x14ac:dyDescent="0.25">
      <c r="A4592" t="s">
        <v>1096</v>
      </c>
      <c r="B4592" t="s">
        <v>785</v>
      </c>
      <c r="C4592" t="s">
        <v>1047</v>
      </c>
      <c r="D4592" s="781">
        <v>2</v>
      </c>
      <c r="E4592">
        <v>741020</v>
      </c>
      <c r="F4592" s="771" t="s">
        <v>772</v>
      </c>
    </row>
    <row r="4593" spans="1:6" x14ac:dyDescent="0.25">
      <c r="A4593" t="s">
        <v>1096</v>
      </c>
      <c r="B4593" t="s">
        <v>785</v>
      </c>
      <c r="C4593" t="s">
        <v>1047</v>
      </c>
      <c r="D4593" s="781">
        <v>3</v>
      </c>
      <c r="E4593">
        <v>741020</v>
      </c>
      <c r="F4593" s="771" t="s">
        <v>772</v>
      </c>
    </row>
    <row r="4594" spans="1:6" x14ac:dyDescent="0.25">
      <c r="A4594" t="s">
        <v>1096</v>
      </c>
      <c r="B4594" t="s">
        <v>785</v>
      </c>
      <c r="C4594" t="s">
        <v>1047</v>
      </c>
      <c r="D4594" s="781">
        <v>3</v>
      </c>
      <c r="E4594">
        <v>741020</v>
      </c>
      <c r="F4594" s="771" t="s">
        <v>772</v>
      </c>
    </row>
    <row r="4595" spans="1:6" x14ac:dyDescent="0.25">
      <c r="A4595" t="s">
        <v>1096</v>
      </c>
      <c r="B4595" t="s">
        <v>785</v>
      </c>
      <c r="C4595" t="s">
        <v>1047</v>
      </c>
      <c r="D4595" s="781">
        <v>2</v>
      </c>
      <c r="E4595">
        <v>741020</v>
      </c>
      <c r="F4595" s="771" t="s">
        <v>772</v>
      </c>
    </row>
    <row r="4596" spans="1:6" x14ac:dyDescent="0.25">
      <c r="A4596" t="s">
        <v>1096</v>
      </c>
      <c r="B4596" t="s">
        <v>785</v>
      </c>
      <c r="C4596" t="s">
        <v>1047</v>
      </c>
      <c r="D4596" s="781">
        <v>1</v>
      </c>
      <c r="E4596">
        <v>741020</v>
      </c>
      <c r="F4596" s="771" t="s">
        <v>772</v>
      </c>
    </row>
    <row r="4597" spans="1:6" x14ac:dyDescent="0.25">
      <c r="A4597" t="s">
        <v>1096</v>
      </c>
      <c r="B4597" t="s">
        <v>785</v>
      </c>
      <c r="C4597" t="s">
        <v>1047</v>
      </c>
      <c r="D4597" s="781">
        <v>6</v>
      </c>
      <c r="E4597">
        <v>741020</v>
      </c>
      <c r="F4597" s="771" t="s">
        <v>772</v>
      </c>
    </row>
    <row r="4598" spans="1:6" x14ac:dyDescent="0.25">
      <c r="A4598" t="s">
        <v>1096</v>
      </c>
      <c r="B4598" t="s">
        <v>785</v>
      </c>
      <c r="C4598" t="s">
        <v>1047</v>
      </c>
      <c r="D4598" s="781">
        <v>5</v>
      </c>
      <c r="E4598">
        <v>741020</v>
      </c>
      <c r="F4598" s="771" t="s">
        <v>772</v>
      </c>
    </row>
    <row r="4599" spans="1:6" x14ac:dyDescent="0.25">
      <c r="A4599" t="s">
        <v>1096</v>
      </c>
      <c r="B4599" t="s">
        <v>785</v>
      </c>
      <c r="C4599" t="s">
        <v>1047</v>
      </c>
      <c r="D4599" s="781">
        <v>5</v>
      </c>
      <c r="E4599">
        <v>741020</v>
      </c>
      <c r="F4599" s="771" t="s">
        <v>772</v>
      </c>
    </row>
    <row r="4600" spans="1:6" x14ac:dyDescent="0.25">
      <c r="A4600" t="s">
        <v>1096</v>
      </c>
      <c r="B4600" t="s">
        <v>785</v>
      </c>
      <c r="C4600" t="s">
        <v>1047</v>
      </c>
      <c r="D4600" s="781">
        <v>2</v>
      </c>
      <c r="E4600">
        <v>741020</v>
      </c>
      <c r="F4600" s="771" t="s">
        <v>772</v>
      </c>
    </row>
    <row r="4601" spans="1:6" x14ac:dyDescent="0.25">
      <c r="A4601" t="s">
        <v>1096</v>
      </c>
      <c r="B4601" t="s">
        <v>785</v>
      </c>
      <c r="C4601" t="s">
        <v>1047</v>
      </c>
      <c r="D4601" s="781">
        <v>4</v>
      </c>
      <c r="E4601">
        <v>741020</v>
      </c>
      <c r="F4601" s="771" t="s">
        <v>772</v>
      </c>
    </row>
    <row r="4602" spans="1:6" x14ac:dyDescent="0.25">
      <c r="A4602" t="s">
        <v>1096</v>
      </c>
      <c r="B4602" t="s">
        <v>785</v>
      </c>
      <c r="C4602" t="s">
        <v>1047</v>
      </c>
      <c r="D4602" s="781">
        <v>8</v>
      </c>
      <c r="E4602">
        <v>741020</v>
      </c>
      <c r="F4602" s="771" t="s">
        <v>772</v>
      </c>
    </row>
    <row r="4603" spans="1:6" x14ac:dyDescent="0.25">
      <c r="A4603" t="s">
        <v>1096</v>
      </c>
      <c r="B4603" t="s">
        <v>785</v>
      </c>
      <c r="C4603" t="s">
        <v>1047</v>
      </c>
      <c r="D4603" s="781">
        <v>6</v>
      </c>
      <c r="E4603">
        <v>741020</v>
      </c>
      <c r="F4603" s="771" t="s">
        <v>772</v>
      </c>
    </row>
    <row r="4604" spans="1:6" x14ac:dyDescent="0.25">
      <c r="A4604" t="s">
        <v>1096</v>
      </c>
      <c r="B4604" t="s">
        <v>785</v>
      </c>
      <c r="C4604" t="s">
        <v>1047</v>
      </c>
      <c r="D4604" s="781">
        <v>4</v>
      </c>
      <c r="E4604">
        <v>741020</v>
      </c>
      <c r="F4604" s="771" t="s">
        <v>772</v>
      </c>
    </row>
    <row r="4605" spans="1:6" x14ac:dyDescent="0.25">
      <c r="A4605" t="s">
        <v>1096</v>
      </c>
      <c r="B4605" t="s">
        <v>785</v>
      </c>
      <c r="C4605" t="s">
        <v>1047</v>
      </c>
      <c r="D4605" s="781">
        <v>6</v>
      </c>
      <c r="E4605">
        <v>741020</v>
      </c>
      <c r="F4605" s="771" t="s">
        <v>772</v>
      </c>
    </row>
    <row r="4606" spans="1:6" x14ac:dyDescent="0.25">
      <c r="A4606" t="s">
        <v>1096</v>
      </c>
      <c r="B4606" t="s">
        <v>785</v>
      </c>
      <c r="C4606" t="s">
        <v>1047</v>
      </c>
      <c r="D4606" s="781">
        <v>2</v>
      </c>
      <c r="E4606">
        <v>741020</v>
      </c>
      <c r="F4606" s="771" t="s">
        <v>772</v>
      </c>
    </row>
    <row r="4607" spans="1:6" x14ac:dyDescent="0.25">
      <c r="A4607" t="s">
        <v>1096</v>
      </c>
      <c r="B4607" t="s">
        <v>785</v>
      </c>
      <c r="C4607" t="s">
        <v>1047</v>
      </c>
      <c r="D4607" s="781">
        <v>3</v>
      </c>
      <c r="E4607">
        <v>741020</v>
      </c>
      <c r="F4607" s="771" t="s">
        <v>772</v>
      </c>
    </row>
    <row r="4608" spans="1:6" x14ac:dyDescent="0.25">
      <c r="A4608" t="s">
        <v>1096</v>
      </c>
      <c r="B4608" t="s">
        <v>785</v>
      </c>
      <c r="C4608" t="s">
        <v>1047</v>
      </c>
      <c r="D4608" s="781">
        <v>2</v>
      </c>
      <c r="E4608">
        <v>741020</v>
      </c>
      <c r="F4608" s="771" t="s">
        <v>772</v>
      </c>
    </row>
    <row r="4609" spans="1:6" x14ac:dyDescent="0.25">
      <c r="A4609" t="s">
        <v>1096</v>
      </c>
      <c r="B4609" t="s">
        <v>785</v>
      </c>
      <c r="C4609" t="s">
        <v>1047</v>
      </c>
      <c r="D4609" s="781">
        <v>2</v>
      </c>
      <c r="E4609">
        <v>741020</v>
      </c>
      <c r="F4609" s="771" t="s">
        <v>772</v>
      </c>
    </row>
    <row r="4610" spans="1:6" x14ac:dyDescent="0.25">
      <c r="A4610" t="s">
        <v>1096</v>
      </c>
      <c r="B4610" t="s">
        <v>785</v>
      </c>
      <c r="C4610" t="s">
        <v>1047</v>
      </c>
      <c r="D4610" s="781">
        <v>4</v>
      </c>
      <c r="E4610">
        <v>741020</v>
      </c>
      <c r="F4610" s="771" t="s">
        <v>772</v>
      </c>
    </row>
    <row r="4611" spans="1:6" x14ac:dyDescent="0.25">
      <c r="A4611" t="s">
        <v>1096</v>
      </c>
      <c r="B4611" t="s">
        <v>785</v>
      </c>
      <c r="C4611" t="s">
        <v>1047</v>
      </c>
      <c r="D4611" s="781">
        <v>2</v>
      </c>
      <c r="E4611">
        <v>741020</v>
      </c>
      <c r="F4611" s="771" t="s">
        <v>772</v>
      </c>
    </row>
    <row r="4612" spans="1:6" x14ac:dyDescent="0.25">
      <c r="A4612" t="s">
        <v>1096</v>
      </c>
      <c r="B4612" t="s">
        <v>785</v>
      </c>
      <c r="C4612" t="s">
        <v>1047</v>
      </c>
      <c r="D4612" s="781">
        <v>2</v>
      </c>
      <c r="E4612">
        <v>741020</v>
      </c>
      <c r="F4612" s="771" t="s">
        <v>772</v>
      </c>
    </row>
    <row r="4613" spans="1:6" x14ac:dyDescent="0.25">
      <c r="A4613" t="s">
        <v>1096</v>
      </c>
      <c r="B4613" t="s">
        <v>785</v>
      </c>
      <c r="C4613" t="s">
        <v>1047</v>
      </c>
      <c r="D4613" s="781">
        <v>1</v>
      </c>
      <c r="E4613">
        <v>741020</v>
      </c>
      <c r="F4613" s="771" t="s">
        <v>772</v>
      </c>
    </row>
    <row r="4614" spans="1:6" x14ac:dyDescent="0.25">
      <c r="A4614" t="s">
        <v>1096</v>
      </c>
      <c r="B4614" t="s">
        <v>785</v>
      </c>
      <c r="C4614" t="s">
        <v>1047</v>
      </c>
      <c r="D4614" s="781">
        <v>1</v>
      </c>
      <c r="E4614">
        <v>741020</v>
      </c>
      <c r="F4614" s="771" t="s">
        <v>772</v>
      </c>
    </row>
    <row r="4615" spans="1:6" x14ac:dyDescent="0.25">
      <c r="A4615" t="s">
        <v>1096</v>
      </c>
      <c r="B4615" t="s">
        <v>785</v>
      </c>
      <c r="C4615" t="s">
        <v>1047</v>
      </c>
      <c r="D4615" s="781">
        <v>2</v>
      </c>
      <c r="E4615">
        <v>741020</v>
      </c>
      <c r="F4615" s="771" t="s">
        <v>772</v>
      </c>
    </row>
    <row r="4616" spans="1:6" x14ac:dyDescent="0.25">
      <c r="A4616" t="s">
        <v>1096</v>
      </c>
      <c r="B4616" t="s">
        <v>785</v>
      </c>
      <c r="C4616" t="s">
        <v>1047</v>
      </c>
      <c r="D4616" s="781">
        <v>-1</v>
      </c>
      <c r="E4616">
        <v>741020</v>
      </c>
      <c r="F4616" s="771" t="s">
        <v>772</v>
      </c>
    </row>
    <row r="4617" spans="1:6" x14ac:dyDescent="0.25">
      <c r="A4617" t="s">
        <v>1096</v>
      </c>
      <c r="B4617" t="s">
        <v>785</v>
      </c>
      <c r="C4617" t="s">
        <v>1047</v>
      </c>
      <c r="D4617" s="781">
        <v>3</v>
      </c>
      <c r="E4617">
        <v>741020</v>
      </c>
      <c r="F4617" s="771" t="s">
        <v>772</v>
      </c>
    </row>
    <row r="4618" spans="1:6" x14ac:dyDescent="0.25">
      <c r="A4618" t="s">
        <v>1096</v>
      </c>
      <c r="B4618" t="s">
        <v>785</v>
      </c>
      <c r="C4618" t="s">
        <v>1047</v>
      </c>
      <c r="D4618" s="781">
        <v>1</v>
      </c>
      <c r="E4618">
        <v>741020</v>
      </c>
      <c r="F4618" s="771" t="s">
        <v>772</v>
      </c>
    </row>
    <row r="4619" spans="1:6" x14ac:dyDescent="0.25">
      <c r="A4619" t="s">
        <v>1096</v>
      </c>
      <c r="B4619" t="s">
        <v>785</v>
      </c>
      <c r="C4619" t="s">
        <v>1047</v>
      </c>
      <c r="D4619" s="781">
        <v>4</v>
      </c>
      <c r="E4619">
        <v>741020</v>
      </c>
      <c r="F4619" s="771" t="s">
        <v>772</v>
      </c>
    </row>
    <row r="4620" spans="1:6" x14ac:dyDescent="0.25">
      <c r="A4620" t="s">
        <v>1096</v>
      </c>
      <c r="B4620" t="s">
        <v>785</v>
      </c>
      <c r="C4620" t="s">
        <v>1047</v>
      </c>
      <c r="D4620" s="781">
        <v>3</v>
      </c>
      <c r="E4620">
        <v>741020</v>
      </c>
      <c r="F4620" s="771" t="s">
        <v>772</v>
      </c>
    </row>
    <row r="4621" spans="1:6" x14ac:dyDescent="0.25">
      <c r="A4621" t="s">
        <v>1096</v>
      </c>
      <c r="B4621" t="s">
        <v>785</v>
      </c>
      <c r="C4621" t="s">
        <v>1047</v>
      </c>
      <c r="D4621" s="781">
        <v>4</v>
      </c>
      <c r="E4621">
        <v>741020</v>
      </c>
      <c r="F4621" s="771" t="s">
        <v>772</v>
      </c>
    </row>
    <row r="4622" spans="1:6" x14ac:dyDescent="0.25">
      <c r="A4622" t="s">
        <v>1096</v>
      </c>
      <c r="B4622" t="s">
        <v>785</v>
      </c>
      <c r="C4622" t="s">
        <v>1047</v>
      </c>
      <c r="D4622" s="781">
        <v>4</v>
      </c>
      <c r="E4622">
        <v>741020</v>
      </c>
      <c r="F4622" s="771" t="s">
        <v>772</v>
      </c>
    </row>
    <row r="4623" spans="1:6" x14ac:dyDescent="0.25">
      <c r="A4623" t="s">
        <v>1096</v>
      </c>
      <c r="B4623" t="s">
        <v>785</v>
      </c>
      <c r="C4623" t="s">
        <v>1047</v>
      </c>
      <c r="D4623" s="781">
        <v>2</v>
      </c>
      <c r="E4623">
        <v>741020</v>
      </c>
      <c r="F4623" s="771" t="s">
        <v>772</v>
      </c>
    </row>
    <row r="4624" spans="1:6" x14ac:dyDescent="0.25">
      <c r="A4624" t="s">
        <v>1096</v>
      </c>
      <c r="B4624" t="s">
        <v>785</v>
      </c>
      <c r="C4624" t="s">
        <v>1047</v>
      </c>
      <c r="D4624" s="781">
        <v>4</v>
      </c>
      <c r="E4624">
        <v>741020</v>
      </c>
      <c r="F4624" s="771" t="s">
        <v>772</v>
      </c>
    </row>
    <row r="4625" spans="1:6" x14ac:dyDescent="0.25">
      <c r="A4625" t="s">
        <v>1096</v>
      </c>
      <c r="B4625" t="s">
        <v>785</v>
      </c>
      <c r="C4625" t="s">
        <v>1047</v>
      </c>
      <c r="D4625" s="781">
        <v>3</v>
      </c>
      <c r="E4625">
        <v>741020</v>
      </c>
      <c r="F4625" s="771" t="s">
        <v>772</v>
      </c>
    </row>
    <row r="4626" spans="1:6" x14ac:dyDescent="0.25">
      <c r="A4626" t="s">
        <v>1096</v>
      </c>
      <c r="B4626" t="s">
        <v>785</v>
      </c>
      <c r="C4626" t="s">
        <v>1047</v>
      </c>
      <c r="D4626" s="781">
        <v>4</v>
      </c>
      <c r="E4626">
        <v>741020</v>
      </c>
      <c r="F4626" s="771" t="s">
        <v>772</v>
      </c>
    </row>
    <row r="4627" spans="1:6" x14ac:dyDescent="0.25">
      <c r="A4627" t="s">
        <v>1096</v>
      </c>
      <c r="B4627" t="s">
        <v>785</v>
      </c>
      <c r="C4627" t="s">
        <v>1047</v>
      </c>
      <c r="D4627" s="781">
        <v>2</v>
      </c>
      <c r="E4627">
        <v>741020</v>
      </c>
      <c r="F4627" s="771" t="s">
        <v>772</v>
      </c>
    </row>
    <row r="4628" spans="1:6" x14ac:dyDescent="0.25">
      <c r="A4628" t="s">
        <v>1096</v>
      </c>
      <c r="B4628" t="s">
        <v>785</v>
      </c>
      <c r="C4628" t="s">
        <v>1047</v>
      </c>
      <c r="D4628" s="781">
        <v>2</v>
      </c>
      <c r="E4628">
        <v>741020</v>
      </c>
      <c r="F4628" s="771" t="s">
        <v>772</v>
      </c>
    </row>
    <row r="4629" spans="1:6" x14ac:dyDescent="0.25">
      <c r="A4629" t="s">
        <v>1096</v>
      </c>
      <c r="B4629" t="s">
        <v>785</v>
      </c>
      <c r="C4629" t="s">
        <v>1047</v>
      </c>
      <c r="D4629" s="781">
        <v>2</v>
      </c>
      <c r="E4629">
        <v>741020</v>
      </c>
      <c r="F4629" s="771" t="s">
        <v>772</v>
      </c>
    </row>
    <row r="4630" spans="1:6" x14ac:dyDescent="0.25">
      <c r="A4630" t="s">
        <v>1096</v>
      </c>
      <c r="B4630" t="s">
        <v>785</v>
      </c>
      <c r="C4630" t="s">
        <v>1047</v>
      </c>
      <c r="D4630" s="781">
        <v>4</v>
      </c>
      <c r="E4630">
        <v>741020</v>
      </c>
      <c r="F4630" s="771" t="s">
        <v>772</v>
      </c>
    </row>
    <row r="4631" spans="1:6" x14ac:dyDescent="0.25">
      <c r="A4631" t="s">
        <v>1096</v>
      </c>
      <c r="B4631" t="s">
        <v>785</v>
      </c>
      <c r="C4631" t="s">
        <v>1047</v>
      </c>
      <c r="D4631" s="781">
        <v>6</v>
      </c>
      <c r="E4631">
        <v>741020</v>
      </c>
      <c r="F4631" s="771" t="s">
        <v>772</v>
      </c>
    </row>
    <row r="4632" spans="1:6" x14ac:dyDescent="0.25">
      <c r="A4632" t="s">
        <v>1096</v>
      </c>
      <c r="B4632" t="s">
        <v>785</v>
      </c>
      <c r="C4632" t="s">
        <v>1047</v>
      </c>
      <c r="D4632" s="781">
        <v>1</v>
      </c>
      <c r="E4632">
        <v>741020</v>
      </c>
      <c r="F4632" s="771" t="s">
        <v>772</v>
      </c>
    </row>
    <row r="4633" spans="1:6" x14ac:dyDescent="0.25">
      <c r="A4633" t="s">
        <v>1096</v>
      </c>
      <c r="B4633" t="s">
        <v>785</v>
      </c>
      <c r="C4633" t="s">
        <v>1047</v>
      </c>
      <c r="D4633" s="781">
        <v>3</v>
      </c>
      <c r="E4633">
        <v>741020</v>
      </c>
      <c r="F4633" s="771" t="s">
        <v>772</v>
      </c>
    </row>
    <row r="4634" spans="1:6" x14ac:dyDescent="0.25">
      <c r="A4634" t="s">
        <v>1096</v>
      </c>
      <c r="B4634" t="s">
        <v>785</v>
      </c>
      <c r="C4634" t="s">
        <v>1047</v>
      </c>
      <c r="D4634" s="781">
        <v>2</v>
      </c>
      <c r="E4634">
        <v>741020</v>
      </c>
      <c r="F4634" s="771" t="s">
        <v>772</v>
      </c>
    </row>
    <row r="4635" spans="1:6" x14ac:dyDescent="0.25">
      <c r="A4635" t="s">
        <v>1096</v>
      </c>
      <c r="B4635" t="s">
        <v>785</v>
      </c>
      <c r="C4635" t="s">
        <v>1047</v>
      </c>
      <c r="D4635" s="781">
        <v>2</v>
      </c>
      <c r="E4635">
        <v>741020</v>
      </c>
      <c r="F4635" s="771" t="s">
        <v>772</v>
      </c>
    </row>
    <row r="4636" spans="1:6" x14ac:dyDescent="0.25">
      <c r="A4636" t="s">
        <v>1096</v>
      </c>
      <c r="B4636" t="s">
        <v>785</v>
      </c>
      <c r="C4636" t="s">
        <v>1047</v>
      </c>
      <c r="D4636" s="781">
        <v>2</v>
      </c>
      <c r="E4636">
        <v>741020</v>
      </c>
      <c r="F4636" s="771" t="s">
        <v>772</v>
      </c>
    </row>
    <row r="4637" spans="1:6" x14ac:dyDescent="0.25">
      <c r="A4637" t="s">
        <v>1096</v>
      </c>
      <c r="B4637" t="s">
        <v>785</v>
      </c>
      <c r="C4637" t="s">
        <v>1047</v>
      </c>
      <c r="D4637" s="781">
        <v>10</v>
      </c>
      <c r="E4637">
        <v>741020</v>
      </c>
      <c r="F4637" s="771" t="s">
        <v>772</v>
      </c>
    </row>
    <row r="4638" spans="1:6" x14ac:dyDescent="0.25">
      <c r="A4638" t="s">
        <v>1096</v>
      </c>
      <c r="B4638" t="s">
        <v>785</v>
      </c>
      <c r="C4638" t="s">
        <v>1047</v>
      </c>
      <c r="D4638" s="781">
        <v>4</v>
      </c>
      <c r="E4638">
        <v>741020</v>
      </c>
      <c r="F4638" s="771" t="s">
        <v>772</v>
      </c>
    </row>
    <row r="4639" spans="1:6" x14ac:dyDescent="0.25">
      <c r="A4639" t="s">
        <v>1096</v>
      </c>
      <c r="B4639" t="s">
        <v>785</v>
      </c>
      <c r="C4639" t="s">
        <v>1047</v>
      </c>
      <c r="D4639" s="781">
        <v>8</v>
      </c>
      <c r="E4639">
        <v>741020</v>
      </c>
      <c r="F4639" s="771" t="s">
        <v>772</v>
      </c>
    </row>
    <row r="4640" spans="1:6" x14ac:dyDescent="0.25">
      <c r="A4640" t="s">
        <v>1203</v>
      </c>
      <c r="B4640" t="s">
        <v>785</v>
      </c>
      <c r="C4640" t="s">
        <v>1047</v>
      </c>
      <c r="D4640" s="781">
        <v>6</v>
      </c>
      <c r="E4640">
        <v>741020</v>
      </c>
      <c r="F4640" s="771" t="s">
        <v>772</v>
      </c>
    </row>
    <row r="4641" spans="1:6" x14ac:dyDescent="0.25">
      <c r="A4641" t="s">
        <v>1203</v>
      </c>
      <c r="B4641" t="s">
        <v>785</v>
      </c>
      <c r="C4641" t="s">
        <v>1047</v>
      </c>
      <c r="D4641" s="781">
        <v>6</v>
      </c>
      <c r="E4641">
        <v>741020</v>
      </c>
      <c r="F4641" s="771" t="s">
        <v>772</v>
      </c>
    </row>
    <row r="4642" spans="1:6" x14ac:dyDescent="0.25">
      <c r="A4642" t="s">
        <v>1203</v>
      </c>
      <c r="B4642" t="s">
        <v>785</v>
      </c>
      <c r="C4642" t="s">
        <v>1047</v>
      </c>
      <c r="D4642" s="781">
        <v>3</v>
      </c>
      <c r="E4642">
        <v>741020</v>
      </c>
      <c r="F4642" s="771" t="s">
        <v>772</v>
      </c>
    </row>
    <row r="4643" spans="1:6" x14ac:dyDescent="0.25">
      <c r="A4643" t="s">
        <v>1203</v>
      </c>
      <c r="B4643" t="s">
        <v>785</v>
      </c>
      <c r="C4643" t="s">
        <v>1047</v>
      </c>
      <c r="D4643" s="781">
        <v>4</v>
      </c>
      <c r="E4643">
        <v>741020</v>
      </c>
      <c r="F4643" s="771" t="s">
        <v>772</v>
      </c>
    </row>
    <row r="4644" spans="1:6" x14ac:dyDescent="0.25">
      <c r="A4644" t="s">
        <v>1203</v>
      </c>
      <c r="B4644" t="s">
        <v>785</v>
      </c>
      <c r="C4644" t="s">
        <v>1047</v>
      </c>
      <c r="D4644" s="781">
        <v>4</v>
      </c>
      <c r="E4644">
        <v>741020</v>
      </c>
      <c r="F4644" s="771" t="s">
        <v>772</v>
      </c>
    </row>
    <row r="4645" spans="1:6" x14ac:dyDescent="0.25">
      <c r="A4645" t="s">
        <v>1203</v>
      </c>
      <c r="B4645" t="s">
        <v>785</v>
      </c>
      <c r="C4645" t="s">
        <v>1047</v>
      </c>
      <c r="D4645" s="781">
        <v>1</v>
      </c>
      <c r="E4645">
        <v>741020</v>
      </c>
      <c r="F4645" s="771" t="s">
        <v>772</v>
      </c>
    </row>
    <row r="4646" spans="1:6" x14ac:dyDescent="0.25">
      <c r="A4646" t="s">
        <v>1203</v>
      </c>
      <c r="B4646" t="s">
        <v>785</v>
      </c>
      <c r="C4646" t="s">
        <v>1047</v>
      </c>
      <c r="D4646" s="781">
        <v>4</v>
      </c>
      <c r="E4646">
        <v>741020</v>
      </c>
      <c r="F4646" s="771" t="s">
        <v>772</v>
      </c>
    </row>
    <row r="4647" spans="1:6" x14ac:dyDescent="0.25">
      <c r="A4647" t="s">
        <v>1203</v>
      </c>
      <c r="B4647" t="s">
        <v>785</v>
      </c>
      <c r="C4647" t="s">
        <v>1047</v>
      </c>
      <c r="D4647" s="781">
        <v>3</v>
      </c>
      <c r="E4647">
        <v>741020</v>
      </c>
      <c r="F4647" s="771" t="s">
        <v>772</v>
      </c>
    </row>
    <row r="4648" spans="1:6" x14ac:dyDescent="0.25">
      <c r="A4648" t="s">
        <v>1203</v>
      </c>
      <c r="B4648" t="s">
        <v>785</v>
      </c>
      <c r="C4648" t="s">
        <v>1047</v>
      </c>
      <c r="D4648" s="781">
        <v>2</v>
      </c>
      <c r="E4648">
        <v>741020</v>
      </c>
      <c r="F4648" s="771" t="s">
        <v>772</v>
      </c>
    </row>
    <row r="4649" spans="1:6" x14ac:dyDescent="0.25">
      <c r="A4649" t="s">
        <v>1203</v>
      </c>
      <c r="B4649" t="s">
        <v>785</v>
      </c>
      <c r="C4649" t="s">
        <v>1047</v>
      </c>
      <c r="D4649" s="781">
        <v>4</v>
      </c>
      <c r="E4649">
        <v>741020</v>
      </c>
      <c r="F4649" s="771" t="s">
        <v>772</v>
      </c>
    </row>
    <row r="4650" spans="1:6" x14ac:dyDescent="0.25">
      <c r="A4650" t="s">
        <v>1203</v>
      </c>
      <c r="B4650" t="s">
        <v>785</v>
      </c>
      <c r="C4650" t="s">
        <v>1047</v>
      </c>
      <c r="D4650" s="781">
        <v>7</v>
      </c>
      <c r="E4650">
        <v>741020</v>
      </c>
      <c r="F4650" s="771" t="s">
        <v>772</v>
      </c>
    </row>
    <row r="4651" spans="1:6" x14ac:dyDescent="0.25">
      <c r="A4651" t="s">
        <v>1203</v>
      </c>
      <c r="B4651" t="s">
        <v>785</v>
      </c>
      <c r="C4651" t="s">
        <v>1047</v>
      </c>
      <c r="D4651" s="781">
        <v>2</v>
      </c>
      <c r="E4651">
        <v>741020</v>
      </c>
      <c r="F4651" s="771" t="s">
        <v>772</v>
      </c>
    </row>
    <row r="4652" spans="1:6" x14ac:dyDescent="0.25">
      <c r="A4652" t="s">
        <v>1203</v>
      </c>
      <c r="B4652" t="s">
        <v>785</v>
      </c>
      <c r="C4652" t="s">
        <v>1047</v>
      </c>
      <c r="D4652" s="781">
        <v>3</v>
      </c>
      <c r="E4652">
        <v>741020</v>
      </c>
      <c r="F4652" s="771" t="s">
        <v>772</v>
      </c>
    </row>
    <row r="4653" spans="1:6" x14ac:dyDescent="0.25">
      <c r="A4653" t="s">
        <v>1203</v>
      </c>
      <c r="B4653" t="s">
        <v>785</v>
      </c>
      <c r="C4653" t="s">
        <v>1047</v>
      </c>
      <c r="D4653" s="781">
        <v>3</v>
      </c>
      <c r="E4653">
        <v>741020</v>
      </c>
      <c r="F4653" s="771" t="s">
        <v>772</v>
      </c>
    </row>
    <row r="4654" spans="1:6" x14ac:dyDescent="0.25">
      <c r="A4654" t="s">
        <v>1203</v>
      </c>
      <c r="B4654" t="s">
        <v>785</v>
      </c>
      <c r="C4654" t="s">
        <v>1047</v>
      </c>
      <c r="D4654" s="781">
        <v>3</v>
      </c>
      <c r="E4654">
        <v>741020</v>
      </c>
      <c r="F4654" s="771" t="s">
        <v>772</v>
      </c>
    </row>
    <row r="4655" spans="1:6" x14ac:dyDescent="0.25">
      <c r="A4655" t="s">
        <v>1203</v>
      </c>
      <c r="B4655" t="s">
        <v>785</v>
      </c>
      <c r="C4655" t="s">
        <v>1047</v>
      </c>
      <c r="D4655" s="781">
        <v>4</v>
      </c>
      <c r="E4655">
        <v>741020</v>
      </c>
      <c r="F4655" s="771" t="s">
        <v>772</v>
      </c>
    </row>
    <row r="4656" spans="1:6" x14ac:dyDescent="0.25">
      <c r="A4656" t="s">
        <v>1203</v>
      </c>
      <c r="B4656" t="s">
        <v>785</v>
      </c>
      <c r="C4656" t="s">
        <v>1047</v>
      </c>
      <c r="D4656" s="781">
        <v>2</v>
      </c>
      <c r="E4656">
        <v>741020</v>
      </c>
      <c r="F4656" s="771" t="s">
        <v>772</v>
      </c>
    </row>
    <row r="4657" spans="1:6" x14ac:dyDescent="0.25">
      <c r="A4657" t="s">
        <v>1203</v>
      </c>
      <c r="B4657" t="s">
        <v>785</v>
      </c>
      <c r="C4657" t="s">
        <v>1047</v>
      </c>
      <c r="D4657" s="781">
        <v>10</v>
      </c>
      <c r="E4657">
        <v>741020</v>
      </c>
      <c r="F4657" s="771" t="s">
        <v>772</v>
      </c>
    </row>
    <row r="4658" spans="1:6" x14ac:dyDescent="0.25">
      <c r="A4658" t="s">
        <v>1203</v>
      </c>
      <c r="B4658" t="s">
        <v>785</v>
      </c>
      <c r="C4658" t="s">
        <v>1047</v>
      </c>
      <c r="D4658" s="781">
        <v>4</v>
      </c>
      <c r="E4658">
        <v>741020</v>
      </c>
      <c r="F4658" s="771" t="s">
        <v>772</v>
      </c>
    </row>
    <row r="4659" spans="1:6" x14ac:dyDescent="0.25">
      <c r="A4659" t="s">
        <v>1203</v>
      </c>
      <c r="B4659" t="s">
        <v>785</v>
      </c>
      <c r="C4659" t="s">
        <v>1047</v>
      </c>
      <c r="D4659" s="781">
        <v>5</v>
      </c>
      <c r="E4659">
        <v>741020</v>
      </c>
      <c r="F4659" s="771" t="s">
        <v>772</v>
      </c>
    </row>
    <row r="4660" spans="1:6" x14ac:dyDescent="0.25">
      <c r="A4660" t="s">
        <v>1203</v>
      </c>
      <c r="B4660" t="s">
        <v>785</v>
      </c>
      <c r="C4660" t="s">
        <v>1047</v>
      </c>
      <c r="D4660" s="781">
        <v>4</v>
      </c>
      <c r="E4660">
        <v>741020</v>
      </c>
      <c r="F4660" s="771" t="s">
        <v>772</v>
      </c>
    </row>
    <row r="4661" spans="1:6" x14ac:dyDescent="0.25">
      <c r="A4661" t="s">
        <v>1203</v>
      </c>
      <c r="B4661" t="s">
        <v>785</v>
      </c>
      <c r="C4661" t="s">
        <v>1047</v>
      </c>
      <c r="D4661" s="781">
        <v>3</v>
      </c>
      <c r="E4661">
        <v>741020</v>
      </c>
      <c r="F4661" s="771" t="s">
        <v>772</v>
      </c>
    </row>
    <row r="4662" spans="1:6" x14ac:dyDescent="0.25">
      <c r="A4662" t="s">
        <v>1203</v>
      </c>
      <c r="B4662" t="s">
        <v>785</v>
      </c>
      <c r="C4662" t="s">
        <v>1047</v>
      </c>
      <c r="D4662" s="781">
        <v>3</v>
      </c>
      <c r="E4662">
        <v>741020</v>
      </c>
      <c r="F4662" s="771" t="s">
        <v>772</v>
      </c>
    </row>
    <row r="4663" spans="1:6" x14ac:dyDescent="0.25">
      <c r="A4663" t="s">
        <v>1203</v>
      </c>
      <c r="B4663" t="s">
        <v>785</v>
      </c>
      <c r="C4663" t="s">
        <v>1047</v>
      </c>
      <c r="D4663" s="781">
        <v>5</v>
      </c>
      <c r="E4663">
        <v>741020</v>
      </c>
      <c r="F4663" s="771" t="s">
        <v>772</v>
      </c>
    </row>
    <row r="4664" spans="1:6" x14ac:dyDescent="0.25">
      <c r="A4664" t="s">
        <v>1203</v>
      </c>
      <c r="B4664" t="s">
        <v>785</v>
      </c>
      <c r="C4664" t="s">
        <v>1047</v>
      </c>
      <c r="D4664" s="781">
        <v>4</v>
      </c>
      <c r="E4664">
        <v>741020</v>
      </c>
      <c r="F4664" s="771" t="s">
        <v>772</v>
      </c>
    </row>
    <row r="4665" spans="1:6" x14ac:dyDescent="0.25">
      <c r="A4665" t="s">
        <v>1203</v>
      </c>
      <c r="B4665" t="s">
        <v>785</v>
      </c>
      <c r="C4665" t="s">
        <v>1047</v>
      </c>
      <c r="D4665" s="781">
        <v>3</v>
      </c>
      <c r="E4665">
        <v>741020</v>
      </c>
      <c r="F4665" s="771" t="s">
        <v>772</v>
      </c>
    </row>
    <row r="4666" spans="1:6" x14ac:dyDescent="0.25">
      <c r="A4666" t="s">
        <v>1203</v>
      </c>
      <c r="B4666" t="s">
        <v>785</v>
      </c>
      <c r="C4666" t="s">
        <v>1047</v>
      </c>
      <c r="D4666" s="781">
        <v>3</v>
      </c>
      <c r="E4666">
        <v>741020</v>
      </c>
      <c r="F4666" s="771" t="s">
        <v>772</v>
      </c>
    </row>
    <row r="4667" spans="1:6" x14ac:dyDescent="0.25">
      <c r="A4667" t="s">
        <v>1203</v>
      </c>
      <c r="B4667" t="s">
        <v>785</v>
      </c>
      <c r="C4667" t="s">
        <v>1047</v>
      </c>
      <c r="D4667" s="781">
        <v>2</v>
      </c>
      <c r="E4667">
        <v>741020</v>
      </c>
      <c r="F4667" s="771" t="s">
        <v>772</v>
      </c>
    </row>
    <row r="4668" spans="1:6" x14ac:dyDescent="0.25">
      <c r="A4668" t="s">
        <v>1203</v>
      </c>
      <c r="B4668" t="s">
        <v>785</v>
      </c>
      <c r="C4668" t="s">
        <v>1047</v>
      </c>
      <c r="D4668" s="781">
        <v>8</v>
      </c>
      <c r="E4668">
        <v>741020</v>
      </c>
      <c r="F4668" s="771" t="s">
        <v>772</v>
      </c>
    </row>
    <row r="4669" spans="1:6" x14ac:dyDescent="0.25">
      <c r="A4669" t="s">
        <v>1203</v>
      </c>
      <c r="B4669" t="s">
        <v>785</v>
      </c>
      <c r="C4669" t="s">
        <v>1047</v>
      </c>
      <c r="D4669" s="781">
        <v>2</v>
      </c>
      <c r="E4669">
        <v>741020</v>
      </c>
      <c r="F4669" s="771" t="s">
        <v>772</v>
      </c>
    </row>
    <row r="4670" spans="1:6" x14ac:dyDescent="0.25">
      <c r="A4670" t="s">
        <v>1203</v>
      </c>
      <c r="B4670" t="s">
        <v>785</v>
      </c>
      <c r="C4670" t="s">
        <v>1047</v>
      </c>
      <c r="D4670" s="781">
        <v>10</v>
      </c>
      <c r="E4670">
        <v>741020</v>
      </c>
      <c r="F4670" s="771" t="s">
        <v>772</v>
      </c>
    </row>
    <row r="4671" spans="1:6" x14ac:dyDescent="0.25">
      <c r="A4671" t="s">
        <v>1203</v>
      </c>
      <c r="B4671" t="s">
        <v>785</v>
      </c>
      <c r="C4671" t="s">
        <v>1047</v>
      </c>
      <c r="D4671" s="781">
        <v>3</v>
      </c>
      <c r="E4671">
        <v>741020</v>
      </c>
      <c r="F4671" s="771" t="s">
        <v>772</v>
      </c>
    </row>
    <row r="4672" spans="1:6" x14ac:dyDescent="0.25">
      <c r="A4672" t="s">
        <v>1203</v>
      </c>
      <c r="B4672" t="s">
        <v>785</v>
      </c>
      <c r="C4672" t="s">
        <v>1047</v>
      </c>
      <c r="D4672" s="781">
        <v>3</v>
      </c>
      <c r="E4672">
        <v>741020</v>
      </c>
      <c r="F4672" s="771" t="s">
        <v>772</v>
      </c>
    </row>
    <row r="4673" spans="1:6" x14ac:dyDescent="0.25">
      <c r="A4673" t="s">
        <v>1203</v>
      </c>
      <c r="B4673" t="s">
        <v>785</v>
      </c>
      <c r="C4673" t="s">
        <v>1047</v>
      </c>
      <c r="D4673" s="781">
        <v>2</v>
      </c>
      <c r="E4673">
        <v>741020</v>
      </c>
      <c r="F4673" s="771" t="s">
        <v>772</v>
      </c>
    </row>
    <row r="4674" spans="1:6" x14ac:dyDescent="0.25">
      <c r="A4674" t="s">
        <v>1203</v>
      </c>
      <c r="B4674" t="s">
        <v>785</v>
      </c>
      <c r="C4674" t="s">
        <v>1047</v>
      </c>
      <c r="D4674" s="781">
        <v>2</v>
      </c>
      <c r="E4674">
        <v>741020</v>
      </c>
      <c r="F4674" s="771" t="s">
        <v>772</v>
      </c>
    </row>
    <row r="4675" spans="1:6" x14ac:dyDescent="0.25">
      <c r="A4675" t="s">
        <v>1203</v>
      </c>
      <c r="B4675" t="s">
        <v>785</v>
      </c>
      <c r="C4675" t="s">
        <v>1047</v>
      </c>
      <c r="D4675" s="781">
        <v>4</v>
      </c>
      <c r="E4675">
        <v>741020</v>
      </c>
      <c r="F4675" s="771" t="s">
        <v>772</v>
      </c>
    </row>
    <row r="4676" spans="1:6" x14ac:dyDescent="0.25">
      <c r="A4676" t="s">
        <v>1203</v>
      </c>
      <c r="B4676" t="s">
        <v>785</v>
      </c>
      <c r="C4676" t="s">
        <v>1047</v>
      </c>
      <c r="D4676" s="781">
        <v>4</v>
      </c>
      <c r="E4676">
        <v>741020</v>
      </c>
      <c r="F4676" s="771" t="s">
        <v>772</v>
      </c>
    </row>
    <row r="4677" spans="1:6" x14ac:dyDescent="0.25">
      <c r="A4677" t="s">
        <v>1203</v>
      </c>
      <c r="B4677" t="s">
        <v>785</v>
      </c>
      <c r="C4677" t="s">
        <v>1047</v>
      </c>
      <c r="D4677" s="781">
        <v>3</v>
      </c>
      <c r="E4677">
        <v>741020</v>
      </c>
      <c r="F4677" s="771" t="s">
        <v>772</v>
      </c>
    </row>
    <row r="4678" spans="1:6" x14ac:dyDescent="0.25">
      <c r="A4678" t="s">
        <v>1203</v>
      </c>
      <c r="B4678" t="s">
        <v>785</v>
      </c>
      <c r="C4678" t="s">
        <v>1047</v>
      </c>
      <c r="D4678" s="781">
        <v>3</v>
      </c>
      <c r="E4678">
        <v>741020</v>
      </c>
      <c r="F4678" s="771" t="s">
        <v>772</v>
      </c>
    </row>
    <row r="4679" spans="1:6" x14ac:dyDescent="0.25">
      <c r="A4679" t="s">
        <v>1203</v>
      </c>
      <c r="B4679" t="s">
        <v>785</v>
      </c>
      <c r="C4679" t="s">
        <v>1047</v>
      </c>
      <c r="D4679" s="781">
        <v>3</v>
      </c>
      <c r="E4679">
        <v>741020</v>
      </c>
      <c r="F4679" s="771" t="s">
        <v>772</v>
      </c>
    </row>
    <row r="4680" spans="1:6" x14ac:dyDescent="0.25">
      <c r="A4680" t="s">
        <v>1203</v>
      </c>
      <c r="B4680" t="s">
        <v>785</v>
      </c>
      <c r="C4680" t="s">
        <v>1047</v>
      </c>
      <c r="D4680" s="781">
        <v>9</v>
      </c>
      <c r="E4680">
        <v>741020</v>
      </c>
      <c r="F4680" s="771" t="s">
        <v>772</v>
      </c>
    </row>
    <row r="4681" spans="1:6" x14ac:dyDescent="0.25">
      <c r="A4681" t="s">
        <v>1203</v>
      </c>
      <c r="B4681" t="s">
        <v>785</v>
      </c>
      <c r="C4681" t="s">
        <v>1047</v>
      </c>
      <c r="D4681" s="781">
        <v>6</v>
      </c>
      <c r="E4681">
        <v>741020</v>
      </c>
      <c r="F4681" s="771" t="s">
        <v>772</v>
      </c>
    </row>
    <row r="4682" spans="1:6" x14ac:dyDescent="0.25">
      <c r="A4682" t="s">
        <v>1203</v>
      </c>
      <c r="B4682" t="s">
        <v>785</v>
      </c>
      <c r="C4682" t="s">
        <v>1047</v>
      </c>
      <c r="D4682" s="781">
        <v>2</v>
      </c>
      <c r="E4682">
        <v>741020</v>
      </c>
      <c r="F4682" s="771" t="s">
        <v>772</v>
      </c>
    </row>
    <row r="4683" spans="1:6" x14ac:dyDescent="0.25">
      <c r="A4683" t="s">
        <v>1203</v>
      </c>
      <c r="B4683" t="s">
        <v>785</v>
      </c>
      <c r="C4683" t="s">
        <v>1047</v>
      </c>
      <c r="D4683" s="781">
        <v>2</v>
      </c>
      <c r="E4683">
        <v>741020</v>
      </c>
      <c r="F4683" s="771" t="s">
        <v>772</v>
      </c>
    </row>
    <row r="4684" spans="1:6" x14ac:dyDescent="0.25">
      <c r="A4684" t="s">
        <v>1203</v>
      </c>
      <c r="B4684" t="s">
        <v>785</v>
      </c>
      <c r="C4684" t="s">
        <v>1047</v>
      </c>
      <c r="D4684" s="781">
        <v>8</v>
      </c>
      <c r="E4684">
        <v>741020</v>
      </c>
      <c r="F4684" s="771" t="s">
        <v>772</v>
      </c>
    </row>
    <row r="4685" spans="1:6" x14ac:dyDescent="0.25">
      <c r="A4685" t="s">
        <v>1203</v>
      </c>
      <c r="B4685" t="s">
        <v>785</v>
      </c>
      <c r="C4685" t="s">
        <v>1047</v>
      </c>
      <c r="D4685" s="781">
        <v>3</v>
      </c>
      <c r="E4685">
        <v>741020</v>
      </c>
      <c r="F4685" s="771" t="s">
        <v>772</v>
      </c>
    </row>
    <row r="4686" spans="1:6" x14ac:dyDescent="0.25">
      <c r="A4686" t="s">
        <v>1203</v>
      </c>
      <c r="B4686" t="s">
        <v>785</v>
      </c>
      <c r="C4686" t="s">
        <v>1047</v>
      </c>
      <c r="D4686" s="781">
        <v>3</v>
      </c>
      <c r="E4686">
        <v>741020</v>
      </c>
      <c r="F4686" s="771" t="s">
        <v>772</v>
      </c>
    </row>
    <row r="4687" spans="1:6" x14ac:dyDescent="0.25">
      <c r="A4687" t="s">
        <v>1203</v>
      </c>
      <c r="B4687" t="s">
        <v>785</v>
      </c>
      <c r="C4687" t="s">
        <v>1047</v>
      </c>
      <c r="D4687" s="781">
        <v>2</v>
      </c>
      <c r="E4687">
        <v>741020</v>
      </c>
      <c r="F4687" s="771" t="s">
        <v>772</v>
      </c>
    </row>
    <row r="4688" spans="1:6" x14ac:dyDescent="0.25">
      <c r="A4688" t="s">
        <v>1203</v>
      </c>
      <c r="B4688" t="s">
        <v>785</v>
      </c>
      <c r="C4688" t="s">
        <v>1047</v>
      </c>
      <c r="D4688" s="781">
        <v>2</v>
      </c>
      <c r="E4688">
        <v>741020</v>
      </c>
      <c r="F4688" s="771" t="s">
        <v>772</v>
      </c>
    </row>
    <row r="4689" spans="1:6" x14ac:dyDescent="0.25">
      <c r="A4689" t="s">
        <v>1203</v>
      </c>
      <c r="B4689" t="s">
        <v>785</v>
      </c>
      <c r="C4689" t="s">
        <v>1047</v>
      </c>
      <c r="D4689" s="781">
        <v>3</v>
      </c>
      <c r="E4689">
        <v>741020</v>
      </c>
      <c r="F4689" s="771" t="s">
        <v>772</v>
      </c>
    </row>
    <row r="4690" spans="1:6" x14ac:dyDescent="0.25">
      <c r="A4690" t="s">
        <v>1203</v>
      </c>
      <c r="B4690" t="s">
        <v>785</v>
      </c>
      <c r="C4690" t="s">
        <v>1047</v>
      </c>
      <c r="D4690" s="781">
        <v>6</v>
      </c>
      <c r="E4690">
        <v>741020</v>
      </c>
      <c r="F4690" s="771" t="s">
        <v>772</v>
      </c>
    </row>
    <row r="4691" spans="1:6" x14ac:dyDescent="0.25">
      <c r="A4691" t="s">
        <v>1203</v>
      </c>
      <c r="B4691" t="s">
        <v>785</v>
      </c>
      <c r="C4691" t="s">
        <v>1047</v>
      </c>
      <c r="D4691" s="781">
        <v>2</v>
      </c>
      <c r="E4691">
        <v>741020</v>
      </c>
      <c r="F4691" s="771" t="s">
        <v>772</v>
      </c>
    </row>
    <row r="4692" spans="1:6" x14ac:dyDescent="0.25">
      <c r="A4692" t="s">
        <v>1203</v>
      </c>
      <c r="B4692" t="s">
        <v>785</v>
      </c>
      <c r="C4692" t="s">
        <v>1047</v>
      </c>
      <c r="D4692" s="781">
        <v>9</v>
      </c>
      <c r="E4692">
        <v>741020</v>
      </c>
      <c r="F4692" s="771" t="s">
        <v>772</v>
      </c>
    </row>
    <row r="4693" spans="1:6" x14ac:dyDescent="0.25">
      <c r="A4693" t="s">
        <v>1203</v>
      </c>
      <c r="B4693" t="s">
        <v>785</v>
      </c>
      <c r="C4693" t="s">
        <v>1047</v>
      </c>
      <c r="D4693" s="781">
        <v>2</v>
      </c>
      <c r="E4693">
        <v>741020</v>
      </c>
      <c r="F4693" s="771" t="s">
        <v>772</v>
      </c>
    </row>
    <row r="4694" spans="1:6" x14ac:dyDescent="0.25">
      <c r="A4694" t="s">
        <v>1203</v>
      </c>
      <c r="B4694" t="s">
        <v>785</v>
      </c>
      <c r="C4694" t="s">
        <v>1047</v>
      </c>
      <c r="D4694" s="781">
        <v>2</v>
      </c>
      <c r="E4694">
        <v>741020</v>
      </c>
      <c r="F4694" s="771" t="s">
        <v>772</v>
      </c>
    </row>
    <row r="4695" spans="1:6" x14ac:dyDescent="0.25">
      <c r="A4695" t="s">
        <v>1203</v>
      </c>
      <c r="B4695" t="s">
        <v>785</v>
      </c>
      <c r="C4695" t="s">
        <v>1047</v>
      </c>
      <c r="D4695" s="781">
        <v>3</v>
      </c>
      <c r="E4695">
        <v>741020</v>
      </c>
      <c r="F4695" s="771" t="s">
        <v>772</v>
      </c>
    </row>
    <row r="4696" spans="1:6" x14ac:dyDescent="0.25">
      <c r="A4696" t="s">
        <v>1203</v>
      </c>
      <c r="B4696" t="s">
        <v>785</v>
      </c>
      <c r="C4696" t="s">
        <v>1047</v>
      </c>
      <c r="D4696" s="781">
        <v>6</v>
      </c>
      <c r="E4696">
        <v>741020</v>
      </c>
      <c r="F4696" s="771" t="s">
        <v>772</v>
      </c>
    </row>
    <row r="4697" spans="1:6" x14ac:dyDescent="0.25">
      <c r="A4697" t="s">
        <v>1203</v>
      </c>
      <c r="B4697" t="s">
        <v>785</v>
      </c>
      <c r="C4697" t="s">
        <v>1047</v>
      </c>
      <c r="D4697" s="781">
        <v>2</v>
      </c>
      <c r="E4697">
        <v>741020</v>
      </c>
      <c r="F4697" s="771" t="s">
        <v>772</v>
      </c>
    </row>
    <row r="4698" spans="1:6" x14ac:dyDescent="0.25">
      <c r="A4698" t="s">
        <v>1203</v>
      </c>
      <c r="B4698" t="s">
        <v>785</v>
      </c>
      <c r="C4698" t="s">
        <v>1047</v>
      </c>
      <c r="D4698" s="781">
        <v>1</v>
      </c>
      <c r="E4698">
        <v>741020</v>
      </c>
      <c r="F4698" s="771" t="s">
        <v>772</v>
      </c>
    </row>
    <row r="4699" spans="1:6" x14ac:dyDescent="0.25">
      <c r="A4699" t="s">
        <v>1203</v>
      </c>
      <c r="B4699" t="s">
        <v>785</v>
      </c>
      <c r="C4699" t="s">
        <v>1047</v>
      </c>
      <c r="D4699" s="781">
        <v>2</v>
      </c>
      <c r="E4699">
        <v>741020</v>
      </c>
      <c r="F4699" s="771" t="s">
        <v>772</v>
      </c>
    </row>
    <row r="4700" spans="1:6" x14ac:dyDescent="0.25">
      <c r="A4700" t="s">
        <v>1203</v>
      </c>
      <c r="B4700" t="s">
        <v>785</v>
      </c>
      <c r="C4700" t="s">
        <v>1047</v>
      </c>
      <c r="D4700" s="781">
        <v>3</v>
      </c>
      <c r="E4700">
        <v>741020</v>
      </c>
      <c r="F4700" s="771" t="s">
        <v>772</v>
      </c>
    </row>
    <row r="4701" spans="1:6" x14ac:dyDescent="0.25">
      <c r="A4701" t="s">
        <v>1203</v>
      </c>
      <c r="B4701" t="s">
        <v>785</v>
      </c>
      <c r="C4701" t="s">
        <v>1047</v>
      </c>
      <c r="D4701" s="781">
        <v>4</v>
      </c>
      <c r="E4701">
        <v>741020</v>
      </c>
      <c r="F4701" s="771" t="s">
        <v>772</v>
      </c>
    </row>
    <row r="4702" spans="1:6" x14ac:dyDescent="0.25">
      <c r="A4702" t="s">
        <v>1203</v>
      </c>
      <c r="B4702" t="s">
        <v>785</v>
      </c>
      <c r="C4702" t="s">
        <v>1047</v>
      </c>
      <c r="D4702" s="781">
        <v>3</v>
      </c>
      <c r="E4702">
        <v>741020</v>
      </c>
      <c r="F4702" s="771" t="s">
        <v>772</v>
      </c>
    </row>
    <row r="4703" spans="1:6" x14ac:dyDescent="0.25">
      <c r="A4703" t="s">
        <v>1203</v>
      </c>
      <c r="B4703" t="s">
        <v>785</v>
      </c>
      <c r="C4703" t="s">
        <v>1047</v>
      </c>
      <c r="D4703" s="781">
        <v>6</v>
      </c>
      <c r="E4703">
        <v>741020</v>
      </c>
      <c r="F4703" s="771" t="s">
        <v>772</v>
      </c>
    </row>
    <row r="4704" spans="1:6" x14ac:dyDescent="0.25">
      <c r="A4704" t="s">
        <v>1203</v>
      </c>
      <c r="B4704" t="s">
        <v>785</v>
      </c>
      <c r="C4704" t="s">
        <v>1047</v>
      </c>
      <c r="D4704" s="781">
        <v>3</v>
      </c>
      <c r="E4704">
        <v>741020</v>
      </c>
      <c r="F4704" s="771" t="s">
        <v>772</v>
      </c>
    </row>
    <row r="4705" spans="1:6" x14ac:dyDescent="0.25">
      <c r="A4705" t="s">
        <v>1203</v>
      </c>
      <c r="B4705" t="s">
        <v>785</v>
      </c>
      <c r="C4705" t="s">
        <v>1047</v>
      </c>
      <c r="D4705" s="781">
        <v>3</v>
      </c>
      <c r="E4705">
        <v>741020</v>
      </c>
      <c r="F4705" s="771" t="s">
        <v>772</v>
      </c>
    </row>
    <row r="4706" spans="1:6" x14ac:dyDescent="0.25">
      <c r="A4706" t="s">
        <v>1203</v>
      </c>
      <c r="B4706" t="s">
        <v>785</v>
      </c>
      <c r="C4706" t="s">
        <v>1047</v>
      </c>
      <c r="D4706" s="781">
        <v>1</v>
      </c>
      <c r="E4706">
        <v>741020</v>
      </c>
      <c r="F4706" s="771" t="s">
        <v>772</v>
      </c>
    </row>
    <row r="4707" spans="1:6" x14ac:dyDescent="0.25">
      <c r="A4707" t="s">
        <v>1203</v>
      </c>
      <c r="B4707" t="s">
        <v>785</v>
      </c>
      <c r="C4707" t="s">
        <v>1047</v>
      </c>
      <c r="D4707" s="781">
        <v>1</v>
      </c>
      <c r="E4707">
        <v>741020</v>
      </c>
      <c r="F4707" s="771" t="s">
        <v>772</v>
      </c>
    </row>
    <row r="4708" spans="1:6" x14ac:dyDescent="0.25">
      <c r="A4708" t="s">
        <v>1203</v>
      </c>
      <c r="B4708" t="s">
        <v>785</v>
      </c>
      <c r="C4708" t="s">
        <v>1047</v>
      </c>
      <c r="D4708" s="781">
        <v>2</v>
      </c>
      <c r="E4708">
        <v>741020</v>
      </c>
      <c r="F4708" s="771" t="s">
        <v>772</v>
      </c>
    </row>
    <row r="4709" spans="1:6" x14ac:dyDescent="0.25">
      <c r="A4709" t="s">
        <v>1203</v>
      </c>
      <c r="B4709" t="s">
        <v>785</v>
      </c>
      <c r="C4709" t="s">
        <v>1047</v>
      </c>
      <c r="D4709" s="781">
        <v>6</v>
      </c>
      <c r="E4709">
        <v>741020</v>
      </c>
      <c r="F4709" s="771" t="s">
        <v>772</v>
      </c>
    </row>
    <row r="4710" spans="1:6" x14ac:dyDescent="0.25">
      <c r="A4710" t="s">
        <v>1203</v>
      </c>
      <c r="B4710" t="s">
        <v>785</v>
      </c>
      <c r="C4710" t="s">
        <v>1047</v>
      </c>
      <c r="D4710" s="781">
        <v>3</v>
      </c>
      <c r="E4710">
        <v>741020</v>
      </c>
      <c r="F4710" s="771" t="s">
        <v>772</v>
      </c>
    </row>
    <row r="4711" spans="1:6" x14ac:dyDescent="0.25">
      <c r="A4711" t="s">
        <v>1203</v>
      </c>
      <c r="B4711" t="s">
        <v>785</v>
      </c>
      <c r="C4711" t="s">
        <v>1047</v>
      </c>
      <c r="D4711" s="781">
        <v>3</v>
      </c>
      <c r="E4711">
        <v>741020</v>
      </c>
      <c r="F4711" s="771" t="s">
        <v>772</v>
      </c>
    </row>
    <row r="4712" spans="1:6" x14ac:dyDescent="0.25">
      <c r="A4712" t="s">
        <v>1203</v>
      </c>
      <c r="B4712" t="s">
        <v>785</v>
      </c>
      <c r="C4712" t="s">
        <v>1047</v>
      </c>
      <c r="D4712" s="781">
        <v>3</v>
      </c>
      <c r="E4712">
        <v>741020</v>
      </c>
      <c r="F4712" s="771" t="s">
        <v>772</v>
      </c>
    </row>
    <row r="4713" spans="1:6" x14ac:dyDescent="0.25">
      <c r="A4713" t="s">
        <v>1203</v>
      </c>
      <c r="B4713" t="s">
        <v>785</v>
      </c>
      <c r="C4713" t="s">
        <v>1047</v>
      </c>
      <c r="D4713" s="781">
        <v>3</v>
      </c>
      <c r="E4713">
        <v>741020</v>
      </c>
      <c r="F4713" s="771" t="s">
        <v>772</v>
      </c>
    </row>
    <row r="4714" spans="1:6" x14ac:dyDescent="0.25">
      <c r="A4714" t="s">
        <v>1203</v>
      </c>
      <c r="B4714" t="s">
        <v>785</v>
      </c>
      <c r="C4714" t="s">
        <v>1047</v>
      </c>
      <c r="D4714" s="781">
        <v>9</v>
      </c>
      <c r="E4714">
        <v>741020</v>
      </c>
      <c r="F4714" s="771" t="s">
        <v>772</v>
      </c>
    </row>
    <row r="4715" spans="1:6" x14ac:dyDescent="0.25">
      <c r="A4715" t="s">
        <v>1203</v>
      </c>
      <c r="B4715" t="s">
        <v>785</v>
      </c>
      <c r="C4715" t="s">
        <v>1047</v>
      </c>
      <c r="D4715" s="781">
        <v>3</v>
      </c>
      <c r="E4715">
        <v>741020</v>
      </c>
      <c r="F4715" s="771" t="s">
        <v>772</v>
      </c>
    </row>
    <row r="4716" spans="1:6" x14ac:dyDescent="0.25">
      <c r="A4716" t="s">
        <v>1203</v>
      </c>
      <c r="B4716" t="s">
        <v>785</v>
      </c>
      <c r="C4716" t="s">
        <v>1047</v>
      </c>
      <c r="D4716" s="781">
        <v>6</v>
      </c>
      <c r="E4716">
        <v>741020</v>
      </c>
      <c r="F4716" s="771" t="s">
        <v>772</v>
      </c>
    </row>
    <row r="4717" spans="1:6" x14ac:dyDescent="0.25">
      <c r="A4717" t="s">
        <v>1203</v>
      </c>
      <c r="B4717" t="s">
        <v>785</v>
      </c>
      <c r="C4717" t="s">
        <v>1047</v>
      </c>
      <c r="D4717" s="781">
        <v>4</v>
      </c>
      <c r="E4717">
        <v>741020</v>
      </c>
      <c r="F4717" s="771" t="s">
        <v>772</v>
      </c>
    </row>
    <row r="4718" spans="1:6" x14ac:dyDescent="0.25">
      <c r="A4718" t="s">
        <v>1203</v>
      </c>
      <c r="B4718" t="s">
        <v>785</v>
      </c>
      <c r="C4718" t="s">
        <v>1047</v>
      </c>
      <c r="D4718" s="781">
        <v>2</v>
      </c>
      <c r="E4718">
        <v>741020</v>
      </c>
      <c r="F4718" s="771" t="s">
        <v>772</v>
      </c>
    </row>
    <row r="4719" spans="1:6" x14ac:dyDescent="0.25">
      <c r="A4719" t="s">
        <v>1203</v>
      </c>
      <c r="B4719" t="s">
        <v>785</v>
      </c>
      <c r="C4719" t="s">
        <v>1047</v>
      </c>
      <c r="D4719" s="781">
        <v>4</v>
      </c>
      <c r="E4719">
        <v>741020</v>
      </c>
      <c r="F4719" s="771" t="s">
        <v>772</v>
      </c>
    </row>
    <row r="4720" spans="1:6" x14ac:dyDescent="0.25">
      <c r="A4720" t="s">
        <v>1203</v>
      </c>
      <c r="B4720" t="s">
        <v>785</v>
      </c>
      <c r="C4720" t="s">
        <v>1047</v>
      </c>
      <c r="D4720" s="781">
        <v>2</v>
      </c>
      <c r="E4720">
        <v>741020</v>
      </c>
      <c r="F4720" s="771" t="s">
        <v>772</v>
      </c>
    </row>
    <row r="4721" spans="1:6" x14ac:dyDescent="0.25">
      <c r="A4721" t="s">
        <v>1203</v>
      </c>
      <c r="B4721" t="s">
        <v>785</v>
      </c>
      <c r="C4721" t="s">
        <v>1047</v>
      </c>
      <c r="D4721" s="781">
        <v>4</v>
      </c>
      <c r="E4721">
        <v>741020</v>
      </c>
      <c r="F4721" s="771" t="s">
        <v>772</v>
      </c>
    </row>
    <row r="4722" spans="1:6" x14ac:dyDescent="0.25">
      <c r="A4722" t="s">
        <v>1203</v>
      </c>
      <c r="B4722" t="s">
        <v>785</v>
      </c>
      <c r="C4722" t="s">
        <v>1047</v>
      </c>
      <c r="D4722" s="781">
        <v>4</v>
      </c>
      <c r="E4722">
        <v>741020</v>
      </c>
      <c r="F4722" s="771" t="s">
        <v>772</v>
      </c>
    </row>
    <row r="4723" spans="1:6" x14ac:dyDescent="0.25">
      <c r="A4723" t="s">
        <v>1203</v>
      </c>
      <c r="B4723" t="s">
        <v>785</v>
      </c>
      <c r="C4723" t="s">
        <v>1047</v>
      </c>
      <c r="D4723" s="781">
        <v>1</v>
      </c>
      <c r="E4723">
        <v>741020</v>
      </c>
      <c r="F4723" s="771" t="s">
        <v>772</v>
      </c>
    </row>
    <row r="4724" spans="1:6" x14ac:dyDescent="0.25">
      <c r="A4724" t="s">
        <v>1203</v>
      </c>
      <c r="B4724" t="s">
        <v>785</v>
      </c>
      <c r="C4724" t="s">
        <v>1047</v>
      </c>
      <c r="D4724" s="781">
        <v>2</v>
      </c>
      <c r="E4724">
        <v>741020</v>
      </c>
      <c r="F4724" s="771" t="s">
        <v>772</v>
      </c>
    </row>
    <row r="4725" spans="1:6" x14ac:dyDescent="0.25">
      <c r="A4725" t="s">
        <v>1203</v>
      </c>
      <c r="B4725" t="s">
        <v>785</v>
      </c>
      <c r="C4725" t="s">
        <v>1047</v>
      </c>
      <c r="D4725" s="781">
        <v>2</v>
      </c>
      <c r="E4725">
        <v>741020</v>
      </c>
      <c r="F4725" s="771" t="s">
        <v>772</v>
      </c>
    </row>
    <row r="4726" spans="1:6" x14ac:dyDescent="0.25">
      <c r="A4726" t="s">
        <v>1203</v>
      </c>
      <c r="B4726" t="s">
        <v>785</v>
      </c>
      <c r="C4726" t="s">
        <v>1047</v>
      </c>
      <c r="D4726" s="781">
        <v>1</v>
      </c>
      <c r="E4726">
        <v>741020</v>
      </c>
      <c r="F4726" s="771" t="s">
        <v>772</v>
      </c>
    </row>
    <row r="4727" spans="1:6" x14ac:dyDescent="0.25">
      <c r="A4727" t="s">
        <v>1203</v>
      </c>
      <c r="B4727" t="s">
        <v>785</v>
      </c>
      <c r="C4727" t="s">
        <v>1047</v>
      </c>
      <c r="D4727" s="781">
        <v>1</v>
      </c>
      <c r="E4727">
        <v>741020</v>
      </c>
      <c r="F4727" s="771" t="s">
        <v>772</v>
      </c>
    </row>
    <row r="4728" spans="1:6" x14ac:dyDescent="0.25">
      <c r="A4728" t="s">
        <v>1203</v>
      </c>
      <c r="B4728" t="s">
        <v>785</v>
      </c>
      <c r="C4728" t="s">
        <v>1047</v>
      </c>
      <c r="D4728" s="781">
        <v>4</v>
      </c>
      <c r="E4728">
        <v>741020</v>
      </c>
      <c r="F4728" s="771" t="s">
        <v>772</v>
      </c>
    </row>
    <row r="4729" spans="1:6" x14ac:dyDescent="0.25">
      <c r="A4729" t="s">
        <v>1203</v>
      </c>
      <c r="B4729" t="s">
        <v>785</v>
      </c>
      <c r="C4729" t="s">
        <v>1047</v>
      </c>
      <c r="D4729" s="781">
        <v>2</v>
      </c>
      <c r="E4729">
        <v>741020</v>
      </c>
      <c r="F4729" s="771" t="s">
        <v>772</v>
      </c>
    </row>
    <row r="4730" spans="1:6" x14ac:dyDescent="0.25">
      <c r="A4730" t="s">
        <v>1203</v>
      </c>
      <c r="B4730" t="s">
        <v>785</v>
      </c>
      <c r="C4730" t="s">
        <v>1047</v>
      </c>
      <c r="D4730" s="781">
        <v>4</v>
      </c>
      <c r="E4730">
        <v>741020</v>
      </c>
      <c r="F4730" s="771" t="s">
        <v>772</v>
      </c>
    </row>
    <row r="4731" spans="1:6" x14ac:dyDescent="0.25">
      <c r="A4731" t="s">
        <v>1203</v>
      </c>
      <c r="B4731" t="s">
        <v>785</v>
      </c>
      <c r="C4731" t="s">
        <v>1047</v>
      </c>
      <c r="D4731" s="781">
        <v>2</v>
      </c>
      <c r="E4731">
        <v>741020</v>
      </c>
      <c r="F4731" s="771" t="s">
        <v>772</v>
      </c>
    </row>
    <row r="4732" spans="1:6" x14ac:dyDescent="0.25">
      <c r="A4732" t="s">
        <v>1203</v>
      </c>
      <c r="B4732" t="s">
        <v>785</v>
      </c>
      <c r="C4732" t="s">
        <v>1047</v>
      </c>
      <c r="D4732" s="781">
        <v>9</v>
      </c>
      <c r="E4732">
        <v>741020</v>
      </c>
      <c r="F4732" s="771" t="s">
        <v>772</v>
      </c>
    </row>
    <row r="4733" spans="1:6" x14ac:dyDescent="0.25">
      <c r="A4733" t="s">
        <v>1203</v>
      </c>
      <c r="B4733" t="s">
        <v>785</v>
      </c>
      <c r="C4733" t="s">
        <v>1047</v>
      </c>
      <c r="D4733" s="781">
        <v>2</v>
      </c>
      <c r="E4733">
        <v>741020</v>
      </c>
      <c r="F4733" s="771" t="s">
        <v>772</v>
      </c>
    </row>
    <row r="4734" spans="1:6" x14ac:dyDescent="0.25">
      <c r="A4734" t="s">
        <v>1203</v>
      </c>
      <c r="B4734" t="s">
        <v>785</v>
      </c>
      <c r="C4734" t="s">
        <v>1047</v>
      </c>
      <c r="D4734" s="781">
        <v>2</v>
      </c>
      <c r="E4734">
        <v>741020</v>
      </c>
      <c r="F4734" s="771" t="s">
        <v>772</v>
      </c>
    </row>
    <row r="4735" spans="1:6" x14ac:dyDescent="0.25">
      <c r="A4735" t="s">
        <v>1203</v>
      </c>
      <c r="B4735" t="s">
        <v>785</v>
      </c>
      <c r="C4735" t="s">
        <v>1047</v>
      </c>
      <c r="D4735" s="781">
        <v>4</v>
      </c>
      <c r="E4735">
        <v>741020</v>
      </c>
      <c r="F4735" s="771" t="s">
        <v>772</v>
      </c>
    </row>
    <row r="4736" spans="1:6" x14ac:dyDescent="0.25">
      <c r="A4736" t="s">
        <v>1203</v>
      </c>
      <c r="B4736" t="s">
        <v>785</v>
      </c>
      <c r="C4736" t="s">
        <v>1047</v>
      </c>
      <c r="D4736" s="781">
        <v>6</v>
      </c>
      <c r="E4736">
        <v>741020</v>
      </c>
      <c r="F4736" s="771" t="s">
        <v>772</v>
      </c>
    </row>
    <row r="4737" spans="1:6" x14ac:dyDescent="0.25">
      <c r="A4737" t="s">
        <v>1203</v>
      </c>
      <c r="B4737" t="s">
        <v>785</v>
      </c>
      <c r="C4737" t="s">
        <v>1047</v>
      </c>
      <c r="D4737" s="781">
        <v>2</v>
      </c>
      <c r="E4737">
        <v>741020</v>
      </c>
      <c r="F4737" s="771" t="s">
        <v>772</v>
      </c>
    </row>
    <row r="4738" spans="1:6" x14ac:dyDescent="0.25">
      <c r="A4738" t="s">
        <v>1203</v>
      </c>
      <c r="B4738" t="s">
        <v>785</v>
      </c>
      <c r="C4738" t="s">
        <v>1047</v>
      </c>
      <c r="D4738" s="781">
        <v>6</v>
      </c>
      <c r="E4738">
        <v>741020</v>
      </c>
      <c r="F4738" s="771" t="s">
        <v>772</v>
      </c>
    </row>
    <row r="4739" spans="1:6" x14ac:dyDescent="0.25">
      <c r="A4739" t="s">
        <v>1203</v>
      </c>
      <c r="B4739" t="s">
        <v>785</v>
      </c>
      <c r="C4739" t="s">
        <v>1047</v>
      </c>
      <c r="D4739" s="781">
        <v>2</v>
      </c>
      <c r="E4739">
        <v>741020</v>
      </c>
      <c r="F4739" s="771" t="s">
        <v>772</v>
      </c>
    </row>
    <row r="4740" spans="1:6" x14ac:dyDescent="0.25">
      <c r="A4740" t="s">
        <v>1203</v>
      </c>
      <c r="B4740" t="s">
        <v>785</v>
      </c>
      <c r="C4740" t="s">
        <v>1047</v>
      </c>
      <c r="D4740" s="781">
        <v>2</v>
      </c>
      <c r="E4740">
        <v>741020</v>
      </c>
      <c r="F4740" s="771" t="s">
        <v>772</v>
      </c>
    </row>
    <row r="4741" spans="1:6" x14ac:dyDescent="0.25">
      <c r="A4741" t="s">
        <v>1203</v>
      </c>
      <c r="B4741" t="s">
        <v>785</v>
      </c>
      <c r="C4741" t="s">
        <v>1047</v>
      </c>
      <c r="D4741" s="781">
        <v>6</v>
      </c>
      <c r="E4741">
        <v>741020</v>
      </c>
      <c r="F4741" s="771" t="s">
        <v>772</v>
      </c>
    </row>
    <row r="4742" spans="1:6" x14ac:dyDescent="0.25">
      <c r="A4742" t="s">
        <v>1203</v>
      </c>
      <c r="B4742" t="s">
        <v>785</v>
      </c>
      <c r="C4742" t="s">
        <v>1047</v>
      </c>
      <c r="D4742" s="781">
        <v>4</v>
      </c>
      <c r="E4742">
        <v>741020</v>
      </c>
      <c r="F4742" s="771" t="s">
        <v>772</v>
      </c>
    </row>
    <row r="4743" spans="1:6" x14ac:dyDescent="0.25">
      <c r="A4743" t="s">
        <v>1203</v>
      </c>
      <c r="B4743" t="s">
        <v>785</v>
      </c>
      <c r="C4743" t="s">
        <v>1047</v>
      </c>
      <c r="D4743" s="781">
        <v>1</v>
      </c>
      <c r="E4743">
        <v>741020</v>
      </c>
      <c r="F4743" s="771" t="s">
        <v>772</v>
      </c>
    </row>
    <row r="4744" spans="1:6" x14ac:dyDescent="0.25">
      <c r="A4744" t="s">
        <v>1203</v>
      </c>
      <c r="B4744" t="s">
        <v>785</v>
      </c>
      <c r="C4744" t="s">
        <v>1047</v>
      </c>
      <c r="D4744" s="781">
        <v>1</v>
      </c>
      <c r="E4744">
        <v>741020</v>
      </c>
      <c r="F4744" s="771" t="s">
        <v>772</v>
      </c>
    </row>
    <row r="4745" spans="1:6" x14ac:dyDescent="0.25">
      <c r="A4745" t="s">
        <v>1203</v>
      </c>
      <c r="B4745" t="s">
        <v>785</v>
      </c>
      <c r="C4745" t="s">
        <v>1047</v>
      </c>
      <c r="D4745" s="781">
        <v>2</v>
      </c>
      <c r="E4745">
        <v>741020</v>
      </c>
      <c r="F4745" s="771" t="s">
        <v>772</v>
      </c>
    </row>
    <row r="4746" spans="1:6" x14ac:dyDescent="0.25">
      <c r="A4746" t="s">
        <v>1203</v>
      </c>
      <c r="B4746" t="s">
        <v>785</v>
      </c>
      <c r="C4746" t="s">
        <v>1047</v>
      </c>
      <c r="D4746" s="781">
        <v>2</v>
      </c>
      <c r="E4746">
        <v>741020</v>
      </c>
      <c r="F4746" s="771" t="s">
        <v>772</v>
      </c>
    </row>
    <row r="4747" spans="1:6" x14ac:dyDescent="0.25">
      <c r="A4747" t="s">
        <v>1203</v>
      </c>
      <c r="B4747" t="s">
        <v>785</v>
      </c>
      <c r="C4747" t="s">
        <v>1047</v>
      </c>
      <c r="D4747" s="781">
        <v>1</v>
      </c>
      <c r="E4747">
        <v>741020</v>
      </c>
      <c r="F4747" s="771" t="s">
        <v>772</v>
      </c>
    </row>
    <row r="4748" spans="1:6" x14ac:dyDescent="0.25">
      <c r="A4748" t="s">
        <v>1203</v>
      </c>
      <c r="B4748" t="s">
        <v>785</v>
      </c>
      <c r="C4748" t="s">
        <v>1047</v>
      </c>
      <c r="D4748" s="781">
        <v>8</v>
      </c>
      <c r="E4748">
        <v>741020</v>
      </c>
      <c r="F4748" s="771" t="s">
        <v>772</v>
      </c>
    </row>
    <row r="4749" spans="1:6" x14ac:dyDescent="0.25">
      <c r="A4749" t="s">
        <v>1203</v>
      </c>
      <c r="B4749" t="s">
        <v>785</v>
      </c>
      <c r="C4749" t="s">
        <v>1047</v>
      </c>
      <c r="D4749" s="781">
        <v>1</v>
      </c>
      <c r="E4749">
        <v>741020</v>
      </c>
      <c r="F4749" s="771" t="s">
        <v>772</v>
      </c>
    </row>
    <row r="4750" spans="1:6" x14ac:dyDescent="0.25">
      <c r="A4750" t="s">
        <v>1203</v>
      </c>
      <c r="B4750" t="s">
        <v>785</v>
      </c>
      <c r="C4750" t="s">
        <v>1047</v>
      </c>
      <c r="D4750" s="781">
        <v>4</v>
      </c>
      <c r="E4750">
        <v>741020</v>
      </c>
      <c r="F4750" s="771" t="s">
        <v>772</v>
      </c>
    </row>
    <row r="4751" spans="1:6" x14ac:dyDescent="0.25">
      <c r="A4751" t="s">
        <v>1203</v>
      </c>
      <c r="B4751" t="s">
        <v>785</v>
      </c>
      <c r="C4751" t="s">
        <v>1047</v>
      </c>
      <c r="D4751" s="781">
        <v>7</v>
      </c>
      <c r="E4751">
        <v>741020</v>
      </c>
      <c r="F4751" s="771" t="s">
        <v>772</v>
      </c>
    </row>
    <row r="4752" spans="1:6" x14ac:dyDescent="0.25">
      <c r="A4752" t="s">
        <v>1203</v>
      </c>
      <c r="B4752" t="s">
        <v>785</v>
      </c>
      <c r="C4752" t="s">
        <v>1047</v>
      </c>
      <c r="D4752" s="781">
        <v>4</v>
      </c>
      <c r="E4752">
        <v>741020</v>
      </c>
      <c r="F4752" s="771" t="s">
        <v>772</v>
      </c>
    </row>
    <row r="4753" spans="1:6" x14ac:dyDescent="0.25">
      <c r="A4753" t="s">
        <v>1203</v>
      </c>
      <c r="B4753" t="s">
        <v>785</v>
      </c>
      <c r="C4753" t="s">
        <v>1047</v>
      </c>
      <c r="D4753" s="781">
        <v>2</v>
      </c>
      <c r="E4753">
        <v>741020</v>
      </c>
      <c r="F4753" s="771" t="s">
        <v>772</v>
      </c>
    </row>
    <row r="4754" spans="1:6" x14ac:dyDescent="0.25">
      <c r="A4754" t="s">
        <v>1198</v>
      </c>
      <c r="B4754" t="s">
        <v>785</v>
      </c>
      <c r="C4754" t="s">
        <v>1047</v>
      </c>
      <c r="D4754" s="781">
        <v>4</v>
      </c>
      <c r="E4754">
        <v>741020</v>
      </c>
      <c r="F4754" s="771" t="s">
        <v>772</v>
      </c>
    </row>
    <row r="4755" spans="1:6" x14ac:dyDescent="0.25">
      <c r="A4755" t="s">
        <v>2542</v>
      </c>
      <c r="B4755" t="s">
        <v>785</v>
      </c>
      <c r="C4755" t="s">
        <v>1047</v>
      </c>
      <c r="D4755" s="781">
        <v>4</v>
      </c>
      <c r="E4755">
        <v>741020</v>
      </c>
      <c r="F4755" s="771" t="s">
        <v>772</v>
      </c>
    </row>
    <row r="4756" spans="1:6" x14ac:dyDescent="0.25">
      <c r="A4756" t="s">
        <v>2542</v>
      </c>
      <c r="B4756" t="s">
        <v>785</v>
      </c>
      <c r="C4756" t="s">
        <v>1047</v>
      </c>
      <c r="D4756" s="781">
        <v>2</v>
      </c>
      <c r="E4756">
        <v>741020</v>
      </c>
      <c r="F4756" s="771" t="s">
        <v>772</v>
      </c>
    </row>
    <row r="4757" spans="1:6" x14ac:dyDescent="0.25">
      <c r="A4757" t="s">
        <v>2542</v>
      </c>
      <c r="B4757" t="s">
        <v>785</v>
      </c>
      <c r="C4757" t="s">
        <v>1047</v>
      </c>
      <c r="D4757" s="781">
        <v>2</v>
      </c>
      <c r="E4757">
        <v>741020</v>
      </c>
      <c r="F4757" s="771" t="s">
        <v>772</v>
      </c>
    </row>
    <row r="4758" spans="1:6" x14ac:dyDescent="0.25">
      <c r="A4758" t="s">
        <v>2542</v>
      </c>
      <c r="B4758" t="s">
        <v>785</v>
      </c>
      <c r="C4758" t="s">
        <v>1047</v>
      </c>
      <c r="D4758" s="781">
        <v>2</v>
      </c>
      <c r="E4758">
        <v>741020</v>
      </c>
      <c r="F4758" s="771" t="s">
        <v>772</v>
      </c>
    </row>
    <row r="4759" spans="1:6" x14ac:dyDescent="0.25">
      <c r="A4759" t="s">
        <v>2542</v>
      </c>
      <c r="B4759" t="s">
        <v>785</v>
      </c>
      <c r="C4759" t="s">
        <v>1047</v>
      </c>
      <c r="D4759" s="781">
        <v>3</v>
      </c>
      <c r="E4759">
        <v>741020</v>
      </c>
      <c r="F4759" s="771" t="s">
        <v>772</v>
      </c>
    </row>
    <row r="4760" spans="1:6" x14ac:dyDescent="0.25">
      <c r="A4760" t="s">
        <v>2601</v>
      </c>
      <c r="B4760" t="s">
        <v>785</v>
      </c>
      <c r="C4760" t="s">
        <v>1047</v>
      </c>
      <c r="D4760" s="781">
        <v>2</v>
      </c>
      <c r="E4760">
        <v>741020</v>
      </c>
      <c r="F4760" s="771" t="s">
        <v>772</v>
      </c>
    </row>
    <row r="4761" spans="1:6" x14ac:dyDescent="0.25">
      <c r="A4761" t="s">
        <v>2601</v>
      </c>
      <c r="B4761" t="s">
        <v>785</v>
      </c>
      <c r="C4761" t="s">
        <v>1047</v>
      </c>
      <c r="D4761" s="781">
        <v>3</v>
      </c>
      <c r="E4761">
        <v>741020</v>
      </c>
      <c r="F4761" s="771" t="s">
        <v>772</v>
      </c>
    </row>
    <row r="4762" spans="1:6" x14ac:dyDescent="0.25">
      <c r="A4762" t="s">
        <v>2601</v>
      </c>
      <c r="B4762" t="s">
        <v>785</v>
      </c>
      <c r="C4762" t="s">
        <v>1047</v>
      </c>
      <c r="D4762" s="781">
        <v>4</v>
      </c>
      <c r="E4762">
        <v>741020</v>
      </c>
      <c r="F4762" s="771" t="s">
        <v>772</v>
      </c>
    </row>
    <row r="4763" spans="1:6" x14ac:dyDescent="0.25">
      <c r="A4763" t="s">
        <v>2601</v>
      </c>
      <c r="B4763" t="s">
        <v>785</v>
      </c>
      <c r="C4763" t="s">
        <v>1047</v>
      </c>
      <c r="D4763" s="781">
        <v>3</v>
      </c>
      <c r="E4763">
        <v>741020</v>
      </c>
      <c r="F4763" s="771" t="s">
        <v>772</v>
      </c>
    </row>
    <row r="4764" spans="1:6" x14ac:dyDescent="0.25">
      <c r="A4764" t="s">
        <v>2601</v>
      </c>
      <c r="B4764" t="s">
        <v>785</v>
      </c>
      <c r="C4764" t="s">
        <v>1047</v>
      </c>
      <c r="D4764" s="781">
        <v>2</v>
      </c>
      <c r="E4764">
        <v>741020</v>
      </c>
      <c r="F4764" s="771" t="s">
        <v>772</v>
      </c>
    </row>
    <row r="4765" spans="1:6" x14ac:dyDescent="0.25">
      <c r="A4765" t="s">
        <v>2601</v>
      </c>
      <c r="B4765" t="s">
        <v>785</v>
      </c>
      <c r="C4765" t="s">
        <v>1047</v>
      </c>
      <c r="D4765" s="781">
        <v>2</v>
      </c>
      <c r="E4765">
        <v>741020</v>
      </c>
      <c r="F4765" s="771" t="s">
        <v>772</v>
      </c>
    </row>
    <row r="4766" spans="1:6" x14ac:dyDescent="0.25">
      <c r="A4766" t="s">
        <v>2601</v>
      </c>
      <c r="B4766" t="s">
        <v>785</v>
      </c>
      <c r="C4766" t="s">
        <v>1047</v>
      </c>
      <c r="D4766" s="781">
        <v>2</v>
      </c>
      <c r="E4766">
        <v>741020</v>
      </c>
      <c r="F4766" s="771" t="s">
        <v>772</v>
      </c>
    </row>
    <row r="4767" spans="1:6" x14ac:dyDescent="0.25">
      <c r="A4767" t="s">
        <v>2601</v>
      </c>
      <c r="B4767" t="s">
        <v>785</v>
      </c>
      <c r="C4767" t="s">
        <v>1047</v>
      </c>
      <c r="D4767" s="781">
        <v>2</v>
      </c>
      <c r="E4767">
        <v>741020</v>
      </c>
      <c r="F4767" s="771" t="s">
        <v>772</v>
      </c>
    </row>
    <row r="4768" spans="1:6" x14ac:dyDescent="0.25">
      <c r="A4768" t="s">
        <v>2601</v>
      </c>
      <c r="B4768" t="s">
        <v>785</v>
      </c>
      <c r="C4768" t="s">
        <v>1047</v>
      </c>
      <c r="D4768" s="781">
        <v>2</v>
      </c>
      <c r="E4768">
        <v>741020</v>
      </c>
      <c r="F4768" s="771" t="s">
        <v>772</v>
      </c>
    </row>
    <row r="4769" spans="1:6" x14ac:dyDescent="0.25">
      <c r="A4769" t="s">
        <v>2601</v>
      </c>
      <c r="B4769" t="s">
        <v>785</v>
      </c>
      <c r="C4769" t="s">
        <v>1047</v>
      </c>
      <c r="D4769" s="781">
        <v>4</v>
      </c>
      <c r="E4769">
        <v>741020</v>
      </c>
      <c r="F4769" s="771" t="s">
        <v>772</v>
      </c>
    </row>
    <row r="4770" spans="1:6" x14ac:dyDescent="0.25">
      <c r="A4770" t="s">
        <v>2601</v>
      </c>
      <c r="B4770" t="s">
        <v>785</v>
      </c>
      <c r="C4770" t="s">
        <v>1047</v>
      </c>
      <c r="D4770" s="781">
        <v>2</v>
      </c>
      <c r="E4770">
        <v>741020</v>
      </c>
      <c r="F4770" s="771" t="s">
        <v>772</v>
      </c>
    </row>
    <row r="4771" spans="1:6" x14ac:dyDescent="0.25">
      <c r="A4771" t="s">
        <v>2601</v>
      </c>
      <c r="B4771" t="s">
        <v>785</v>
      </c>
      <c r="C4771" t="s">
        <v>1047</v>
      </c>
      <c r="D4771" s="781">
        <v>4</v>
      </c>
      <c r="E4771">
        <v>741020</v>
      </c>
      <c r="F4771" s="771" t="s">
        <v>772</v>
      </c>
    </row>
    <row r="4772" spans="1:6" x14ac:dyDescent="0.25">
      <c r="A4772" t="s">
        <v>2601</v>
      </c>
      <c r="B4772" t="s">
        <v>785</v>
      </c>
      <c r="C4772" t="s">
        <v>1047</v>
      </c>
      <c r="D4772" s="781">
        <v>2</v>
      </c>
      <c r="E4772">
        <v>741020</v>
      </c>
      <c r="F4772" s="771" t="s">
        <v>772</v>
      </c>
    </row>
    <row r="4773" spans="1:6" x14ac:dyDescent="0.25">
      <c r="A4773" t="s">
        <v>2601</v>
      </c>
      <c r="B4773" t="s">
        <v>785</v>
      </c>
      <c r="C4773" t="s">
        <v>1047</v>
      </c>
      <c r="D4773" s="781">
        <v>2</v>
      </c>
      <c r="E4773">
        <v>741020</v>
      </c>
      <c r="F4773" s="771" t="s">
        <v>772</v>
      </c>
    </row>
    <row r="4774" spans="1:6" x14ac:dyDescent="0.25">
      <c r="A4774" t="s">
        <v>2601</v>
      </c>
      <c r="B4774" t="s">
        <v>785</v>
      </c>
      <c r="C4774" t="s">
        <v>1047</v>
      </c>
      <c r="D4774" s="781">
        <v>1</v>
      </c>
      <c r="E4774">
        <v>741020</v>
      </c>
      <c r="F4774" s="771" t="s">
        <v>772</v>
      </c>
    </row>
    <row r="4775" spans="1:6" x14ac:dyDescent="0.25">
      <c r="A4775" t="s">
        <v>2601</v>
      </c>
      <c r="B4775" t="s">
        <v>785</v>
      </c>
      <c r="C4775" t="s">
        <v>1047</v>
      </c>
      <c r="D4775" s="781">
        <v>2</v>
      </c>
      <c r="E4775">
        <v>741020</v>
      </c>
      <c r="F4775" s="771" t="s">
        <v>772</v>
      </c>
    </row>
    <row r="4776" spans="1:6" x14ac:dyDescent="0.25">
      <c r="A4776" t="s">
        <v>2601</v>
      </c>
      <c r="B4776" t="s">
        <v>785</v>
      </c>
      <c r="C4776" t="s">
        <v>1047</v>
      </c>
      <c r="D4776" s="781">
        <v>2</v>
      </c>
      <c r="E4776">
        <v>741020</v>
      </c>
      <c r="F4776" s="771" t="s">
        <v>772</v>
      </c>
    </row>
    <row r="4777" spans="1:6" x14ac:dyDescent="0.25">
      <c r="A4777" t="s">
        <v>2601</v>
      </c>
      <c r="B4777" t="s">
        <v>785</v>
      </c>
      <c r="C4777" t="s">
        <v>1047</v>
      </c>
      <c r="D4777" s="781">
        <v>3</v>
      </c>
      <c r="E4777">
        <v>741020</v>
      </c>
      <c r="F4777" s="771" t="s">
        <v>772</v>
      </c>
    </row>
    <row r="4778" spans="1:6" x14ac:dyDescent="0.25">
      <c r="A4778" t="s">
        <v>2601</v>
      </c>
      <c r="B4778" t="s">
        <v>785</v>
      </c>
      <c r="C4778" t="s">
        <v>1047</v>
      </c>
      <c r="D4778" s="781">
        <v>3</v>
      </c>
      <c r="E4778">
        <v>741020</v>
      </c>
      <c r="F4778" s="771" t="s">
        <v>772</v>
      </c>
    </row>
    <row r="4779" spans="1:6" x14ac:dyDescent="0.25">
      <c r="A4779" t="s">
        <v>2601</v>
      </c>
      <c r="B4779" t="s">
        <v>785</v>
      </c>
      <c r="C4779" t="s">
        <v>1047</v>
      </c>
      <c r="D4779" s="781">
        <v>4</v>
      </c>
      <c r="E4779">
        <v>741020</v>
      </c>
      <c r="F4779" s="771" t="s">
        <v>772</v>
      </c>
    </row>
    <row r="4780" spans="1:6" x14ac:dyDescent="0.25">
      <c r="A4780" t="s">
        <v>2601</v>
      </c>
      <c r="B4780" t="s">
        <v>785</v>
      </c>
      <c r="C4780" t="s">
        <v>1047</v>
      </c>
      <c r="D4780" s="781">
        <v>6</v>
      </c>
      <c r="E4780">
        <v>741020</v>
      </c>
      <c r="F4780" s="771" t="s">
        <v>772</v>
      </c>
    </row>
    <row r="4781" spans="1:6" x14ac:dyDescent="0.25">
      <c r="A4781" t="s">
        <v>2601</v>
      </c>
      <c r="B4781" t="s">
        <v>785</v>
      </c>
      <c r="C4781" t="s">
        <v>1047</v>
      </c>
      <c r="D4781" s="781">
        <v>9</v>
      </c>
      <c r="E4781">
        <v>741020</v>
      </c>
      <c r="F4781" s="771" t="s">
        <v>772</v>
      </c>
    </row>
    <row r="4782" spans="1:6" x14ac:dyDescent="0.25">
      <c r="A4782" t="s">
        <v>2601</v>
      </c>
      <c r="B4782" t="s">
        <v>785</v>
      </c>
      <c r="C4782" t="s">
        <v>1047</v>
      </c>
      <c r="D4782" s="781">
        <v>4</v>
      </c>
      <c r="E4782">
        <v>741020</v>
      </c>
      <c r="F4782" s="771" t="s">
        <v>772</v>
      </c>
    </row>
    <row r="4783" spans="1:6" x14ac:dyDescent="0.25">
      <c r="A4783" t="s">
        <v>2601</v>
      </c>
      <c r="B4783" t="s">
        <v>785</v>
      </c>
      <c r="C4783" t="s">
        <v>1047</v>
      </c>
      <c r="D4783" s="781">
        <v>4</v>
      </c>
      <c r="E4783">
        <v>741020</v>
      </c>
      <c r="F4783" s="771" t="s">
        <v>772</v>
      </c>
    </row>
    <row r="4784" spans="1:6" x14ac:dyDescent="0.25">
      <c r="A4784" t="s">
        <v>2601</v>
      </c>
      <c r="B4784" t="s">
        <v>785</v>
      </c>
      <c r="C4784" t="s">
        <v>1047</v>
      </c>
      <c r="D4784" s="781">
        <v>2</v>
      </c>
      <c r="E4784">
        <v>741020</v>
      </c>
      <c r="F4784" s="771" t="s">
        <v>772</v>
      </c>
    </row>
    <row r="4785" spans="1:6" x14ac:dyDescent="0.25">
      <c r="A4785" t="s">
        <v>2601</v>
      </c>
      <c r="B4785" t="s">
        <v>785</v>
      </c>
      <c r="C4785" t="s">
        <v>1047</v>
      </c>
      <c r="D4785" s="781">
        <v>2</v>
      </c>
      <c r="E4785">
        <v>741020</v>
      </c>
      <c r="F4785" s="771" t="s">
        <v>772</v>
      </c>
    </row>
    <row r="4786" spans="1:6" x14ac:dyDescent="0.25">
      <c r="A4786" t="s">
        <v>2601</v>
      </c>
      <c r="B4786" t="s">
        <v>785</v>
      </c>
      <c r="C4786" t="s">
        <v>1047</v>
      </c>
      <c r="D4786" s="781">
        <v>8</v>
      </c>
      <c r="E4786">
        <v>741020</v>
      </c>
      <c r="F4786" s="771" t="s">
        <v>772</v>
      </c>
    </row>
    <row r="4787" spans="1:6" x14ac:dyDescent="0.25">
      <c r="A4787" t="s">
        <v>2601</v>
      </c>
      <c r="B4787" t="s">
        <v>785</v>
      </c>
      <c r="C4787" t="s">
        <v>1047</v>
      </c>
      <c r="D4787" s="781">
        <v>6</v>
      </c>
      <c r="E4787">
        <v>741020</v>
      </c>
      <c r="F4787" s="771" t="s">
        <v>772</v>
      </c>
    </row>
    <row r="4788" spans="1:6" x14ac:dyDescent="0.25">
      <c r="A4788" t="s">
        <v>2601</v>
      </c>
      <c r="B4788" t="s">
        <v>785</v>
      </c>
      <c r="C4788" t="s">
        <v>1047</v>
      </c>
      <c r="D4788" s="781">
        <v>3</v>
      </c>
      <c r="E4788">
        <v>741020</v>
      </c>
      <c r="F4788" s="771" t="s">
        <v>772</v>
      </c>
    </row>
    <row r="4789" spans="1:6" x14ac:dyDescent="0.25">
      <c r="A4789" t="s">
        <v>2601</v>
      </c>
      <c r="B4789" t="s">
        <v>785</v>
      </c>
      <c r="C4789" t="s">
        <v>1047</v>
      </c>
      <c r="D4789" s="781">
        <v>3</v>
      </c>
      <c r="E4789">
        <v>741020</v>
      </c>
      <c r="F4789" s="771" t="s">
        <v>772</v>
      </c>
    </row>
    <row r="4790" spans="1:6" x14ac:dyDescent="0.25">
      <c r="A4790" t="s">
        <v>2601</v>
      </c>
      <c r="B4790" t="s">
        <v>785</v>
      </c>
      <c r="C4790" t="s">
        <v>1047</v>
      </c>
      <c r="D4790" s="781">
        <v>4</v>
      </c>
      <c r="E4790">
        <v>741020</v>
      </c>
      <c r="F4790" s="771" t="s">
        <v>772</v>
      </c>
    </row>
    <row r="4791" spans="1:6" x14ac:dyDescent="0.25">
      <c r="A4791" t="s">
        <v>2601</v>
      </c>
      <c r="B4791" t="s">
        <v>785</v>
      </c>
      <c r="C4791" t="s">
        <v>1047</v>
      </c>
      <c r="D4791" s="781">
        <v>3</v>
      </c>
      <c r="E4791">
        <v>741020</v>
      </c>
      <c r="F4791" s="771" t="s">
        <v>772</v>
      </c>
    </row>
    <row r="4792" spans="1:6" x14ac:dyDescent="0.25">
      <c r="A4792" t="s">
        <v>2601</v>
      </c>
      <c r="B4792" t="s">
        <v>785</v>
      </c>
      <c r="C4792" t="s">
        <v>1047</v>
      </c>
      <c r="D4792" s="781">
        <v>2</v>
      </c>
      <c r="E4792">
        <v>741020</v>
      </c>
      <c r="F4792" s="771" t="s">
        <v>772</v>
      </c>
    </row>
    <row r="4793" spans="1:6" x14ac:dyDescent="0.25">
      <c r="A4793" t="s">
        <v>2601</v>
      </c>
      <c r="B4793" t="s">
        <v>785</v>
      </c>
      <c r="C4793" t="s">
        <v>1047</v>
      </c>
      <c r="D4793" s="781">
        <v>3</v>
      </c>
      <c r="E4793">
        <v>741020</v>
      </c>
      <c r="F4793" s="771" t="s">
        <v>772</v>
      </c>
    </row>
    <row r="4794" spans="1:6" x14ac:dyDescent="0.25">
      <c r="A4794" t="s">
        <v>2601</v>
      </c>
      <c r="B4794" t="s">
        <v>785</v>
      </c>
      <c r="C4794" t="s">
        <v>1047</v>
      </c>
      <c r="D4794" s="781">
        <v>4</v>
      </c>
      <c r="E4794">
        <v>741020</v>
      </c>
      <c r="F4794" s="771" t="s">
        <v>772</v>
      </c>
    </row>
    <row r="4795" spans="1:6" x14ac:dyDescent="0.25">
      <c r="A4795" t="s">
        <v>2601</v>
      </c>
      <c r="B4795" t="s">
        <v>785</v>
      </c>
      <c r="C4795" t="s">
        <v>1047</v>
      </c>
      <c r="D4795" s="781">
        <v>6</v>
      </c>
      <c r="E4795">
        <v>741020</v>
      </c>
      <c r="F4795" s="771" t="s">
        <v>772</v>
      </c>
    </row>
    <row r="4796" spans="1:6" x14ac:dyDescent="0.25">
      <c r="A4796" t="s">
        <v>2601</v>
      </c>
      <c r="B4796" t="s">
        <v>785</v>
      </c>
      <c r="C4796" t="s">
        <v>1047</v>
      </c>
      <c r="D4796" s="781">
        <v>4</v>
      </c>
      <c r="E4796">
        <v>741020</v>
      </c>
      <c r="F4796" s="771" t="s">
        <v>772</v>
      </c>
    </row>
    <row r="4797" spans="1:6" x14ac:dyDescent="0.25">
      <c r="A4797" t="s">
        <v>2601</v>
      </c>
      <c r="B4797" t="s">
        <v>785</v>
      </c>
      <c r="C4797" t="s">
        <v>1047</v>
      </c>
      <c r="D4797" s="781">
        <v>4</v>
      </c>
      <c r="E4797">
        <v>741020</v>
      </c>
      <c r="F4797" s="771" t="s">
        <v>772</v>
      </c>
    </row>
    <row r="4798" spans="1:6" x14ac:dyDescent="0.25">
      <c r="A4798" t="s">
        <v>2601</v>
      </c>
      <c r="B4798" t="s">
        <v>785</v>
      </c>
      <c r="C4798" t="s">
        <v>1047</v>
      </c>
      <c r="D4798" s="781">
        <v>2</v>
      </c>
      <c r="E4798">
        <v>741020</v>
      </c>
      <c r="F4798" s="771" t="s">
        <v>772</v>
      </c>
    </row>
    <row r="4799" spans="1:6" x14ac:dyDescent="0.25">
      <c r="A4799" t="s">
        <v>2601</v>
      </c>
      <c r="B4799" t="s">
        <v>785</v>
      </c>
      <c r="C4799" t="s">
        <v>1047</v>
      </c>
      <c r="D4799" s="781">
        <v>2</v>
      </c>
      <c r="E4799">
        <v>741020</v>
      </c>
      <c r="F4799" s="771" t="s">
        <v>772</v>
      </c>
    </row>
    <row r="4800" spans="1:6" x14ac:dyDescent="0.25">
      <c r="A4800" t="s">
        <v>2601</v>
      </c>
      <c r="B4800" t="s">
        <v>785</v>
      </c>
      <c r="C4800" t="s">
        <v>1047</v>
      </c>
      <c r="D4800" s="781">
        <v>2</v>
      </c>
      <c r="E4800">
        <v>741020</v>
      </c>
      <c r="F4800" s="771" t="s">
        <v>772</v>
      </c>
    </row>
    <row r="4801" spans="1:6" x14ac:dyDescent="0.25">
      <c r="A4801" t="s">
        <v>2601</v>
      </c>
      <c r="B4801" t="s">
        <v>785</v>
      </c>
      <c r="C4801" t="s">
        <v>1047</v>
      </c>
      <c r="D4801" s="781">
        <v>1</v>
      </c>
      <c r="E4801">
        <v>741020</v>
      </c>
      <c r="F4801" s="771" t="s">
        <v>772</v>
      </c>
    </row>
    <row r="4802" spans="1:6" x14ac:dyDescent="0.25">
      <c r="A4802" t="s">
        <v>2601</v>
      </c>
      <c r="B4802" t="s">
        <v>785</v>
      </c>
      <c r="C4802" t="s">
        <v>1047</v>
      </c>
      <c r="D4802" s="781">
        <v>2</v>
      </c>
      <c r="E4802">
        <v>741020</v>
      </c>
      <c r="F4802" s="771" t="s">
        <v>772</v>
      </c>
    </row>
    <row r="4803" spans="1:6" x14ac:dyDescent="0.25">
      <c r="A4803" t="s">
        <v>2601</v>
      </c>
      <c r="B4803" t="s">
        <v>785</v>
      </c>
      <c r="C4803" t="s">
        <v>1047</v>
      </c>
      <c r="D4803" s="781">
        <v>4</v>
      </c>
      <c r="E4803">
        <v>741020</v>
      </c>
      <c r="F4803" s="771" t="s">
        <v>772</v>
      </c>
    </row>
    <row r="4804" spans="1:6" x14ac:dyDescent="0.25">
      <c r="A4804" t="s">
        <v>2601</v>
      </c>
      <c r="B4804" t="s">
        <v>785</v>
      </c>
      <c r="C4804" t="s">
        <v>1047</v>
      </c>
      <c r="D4804" s="781">
        <v>2</v>
      </c>
      <c r="E4804">
        <v>741020</v>
      </c>
      <c r="F4804" s="771" t="s">
        <v>772</v>
      </c>
    </row>
    <row r="4805" spans="1:6" x14ac:dyDescent="0.25">
      <c r="A4805" t="s">
        <v>2601</v>
      </c>
      <c r="B4805" t="s">
        <v>785</v>
      </c>
      <c r="C4805" t="s">
        <v>1047</v>
      </c>
      <c r="D4805" s="781">
        <v>1</v>
      </c>
      <c r="E4805">
        <v>741020</v>
      </c>
      <c r="F4805" s="771" t="s">
        <v>772</v>
      </c>
    </row>
    <row r="4806" spans="1:6" x14ac:dyDescent="0.25">
      <c r="A4806" t="s">
        <v>2601</v>
      </c>
      <c r="B4806" t="s">
        <v>785</v>
      </c>
      <c r="C4806" t="s">
        <v>1047</v>
      </c>
      <c r="D4806" s="781">
        <v>3</v>
      </c>
      <c r="E4806">
        <v>741020</v>
      </c>
      <c r="F4806" s="771" t="s">
        <v>772</v>
      </c>
    </row>
    <row r="4807" spans="1:6" x14ac:dyDescent="0.25">
      <c r="A4807" t="s">
        <v>2601</v>
      </c>
      <c r="B4807" t="s">
        <v>785</v>
      </c>
      <c r="C4807" t="s">
        <v>1047</v>
      </c>
      <c r="D4807" s="781">
        <v>2</v>
      </c>
      <c r="E4807">
        <v>741020</v>
      </c>
      <c r="F4807" s="771" t="s">
        <v>772</v>
      </c>
    </row>
    <row r="4808" spans="1:6" x14ac:dyDescent="0.25">
      <c r="A4808" t="s">
        <v>2601</v>
      </c>
      <c r="B4808" t="s">
        <v>785</v>
      </c>
      <c r="C4808" t="s">
        <v>1047</v>
      </c>
      <c r="D4808" s="781">
        <v>4</v>
      </c>
      <c r="E4808">
        <v>741020</v>
      </c>
      <c r="F4808" s="771" t="s">
        <v>772</v>
      </c>
    </row>
    <row r="4809" spans="1:6" x14ac:dyDescent="0.25">
      <c r="A4809" t="s">
        <v>2601</v>
      </c>
      <c r="B4809" t="s">
        <v>785</v>
      </c>
      <c r="C4809" t="s">
        <v>1047</v>
      </c>
      <c r="D4809" s="781">
        <v>2</v>
      </c>
      <c r="E4809">
        <v>741020</v>
      </c>
      <c r="F4809" s="771" t="s">
        <v>772</v>
      </c>
    </row>
    <row r="4810" spans="1:6" x14ac:dyDescent="0.25">
      <c r="A4810" t="s">
        <v>2601</v>
      </c>
      <c r="B4810" t="s">
        <v>785</v>
      </c>
      <c r="C4810" t="s">
        <v>1047</v>
      </c>
      <c r="D4810" s="781">
        <v>2</v>
      </c>
      <c r="E4810">
        <v>741020</v>
      </c>
      <c r="F4810" s="771" t="s">
        <v>772</v>
      </c>
    </row>
    <row r="4811" spans="1:6" x14ac:dyDescent="0.25">
      <c r="A4811" t="s">
        <v>2601</v>
      </c>
      <c r="B4811" t="s">
        <v>785</v>
      </c>
      <c r="C4811" t="s">
        <v>1047</v>
      </c>
      <c r="D4811" s="781">
        <v>2</v>
      </c>
      <c r="E4811">
        <v>741020</v>
      </c>
      <c r="F4811" s="771" t="s">
        <v>772</v>
      </c>
    </row>
    <row r="4812" spans="1:6" x14ac:dyDescent="0.25">
      <c r="A4812" t="s">
        <v>2601</v>
      </c>
      <c r="B4812" t="s">
        <v>785</v>
      </c>
      <c r="C4812" t="s">
        <v>1047</v>
      </c>
      <c r="D4812" s="781">
        <v>2</v>
      </c>
      <c r="E4812">
        <v>741020</v>
      </c>
      <c r="F4812" s="771" t="s">
        <v>772</v>
      </c>
    </row>
    <row r="4813" spans="1:6" x14ac:dyDescent="0.25">
      <c r="A4813" t="s">
        <v>2601</v>
      </c>
      <c r="B4813" t="s">
        <v>785</v>
      </c>
      <c r="C4813" t="s">
        <v>1047</v>
      </c>
      <c r="D4813" s="781">
        <v>2</v>
      </c>
      <c r="E4813">
        <v>741020</v>
      </c>
      <c r="F4813" s="771" t="s">
        <v>772</v>
      </c>
    </row>
    <row r="4814" spans="1:6" x14ac:dyDescent="0.25">
      <c r="A4814" t="s">
        <v>2601</v>
      </c>
      <c r="B4814" t="s">
        <v>785</v>
      </c>
      <c r="C4814" t="s">
        <v>1047</v>
      </c>
      <c r="D4814" s="781">
        <v>1</v>
      </c>
      <c r="E4814">
        <v>741020</v>
      </c>
      <c r="F4814" s="771" t="s">
        <v>772</v>
      </c>
    </row>
    <row r="4815" spans="1:6" x14ac:dyDescent="0.25">
      <c r="A4815" t="s">
        <v>2601</v>
      </c>
      <c r="B4815" t="s">
        <v>785</v>
      </c>
      <c r="C4815" t="s">
        <v>1047</v>
      </c>
      <c r="D4815" s="781">
        <v>1</v>
      </c>
      <c r="E4815">
        <v>741020</v>
      </c>
      <c r="F4815" s="771" t="s">
        <v>772</v>
      </c>
    </row>
    <row r="4816" spans="1:6" x14ac:dyDescent="0.25">
      <c r="A4816" t="s">
        <v>2601</v>
      </c>
      <c r="B4816" t="s">
        <v>785</v>
      </c>
      <c r="C4816" t="s">
        <v>1047</v>
      </c>
      <c r="D4816" s="781">
        <v>4</v>
      </c>
      <c r="E4816">
        <v>741020</v>
      </c>
      <c r="F4816" s="771" t="s">
        <v>772</v>
      </c>
    </row>
    <row r="4817" spans="1:6" x14ac:dyDescent="0.25">
      <c r="A4817" t="s">
        <v>1096</v>
      </c>
      <c r="B4817" t="s">
        <v>785</v>
      </c>
      <c r="C4817" t="s">
        <v>1064</v>
      </c>
      <c r="D4817" s="781">
        <v>1</v>
      </c>
      <c r="F4817" t="s">
        <v>3536</v>
      </c>
    </row>
    <row r="4818" spans="1:6" x14ac:dyDescent="0.25">
      <c r="A4818" t="s">
        <v>1096</v>
      </c>
      <c r="B4818" t="s">
        <v>785</v>
      </c>
      <c r="C4818" t="s">
        <v>1064</v>
      </c>
      <c r="D4818" s="781">
        <v>1</v>
      </c>
      <c r="F4818" t="s">
        <v>3536</v>
      </c>
    </row>
    <row r="4819" spans="1:6" x14ac:dyDescent="0.25">
      <c r="A4819" t="s">
        <v>1096</v>
      </c>
      <c r="B4819" t="s">
        <v>785</v>
      </c>
      <c r="C4819" t="s">
        <v>1064</v>
      </c>
      <c r="D4819" s="781">
        <v>1</v>
      </c>
      <c r="F4819" t="s">
        <v>3536</v>
      </c>
    </row>
    <row r="4820" spans="1:6" x14ac:dyDescent="0.25">
      <c r="A4820" t="s">
        <v>1096</v>
      </c>
      <c r="B4820" t="s">
        <v>785</v>
      </c>
      <c r="C4820" t="s">
        <v>1064</v>
      </c>
      <c r="D4820" s="781">
        <v>1</v>
      </c>
      <c r="F4820" t="s">
        <v>3536</v>
      </c>
    </row>
    <row r="4821" spans="1:6" x14ac:dyDescent="0.25">
      <c r="A4821" t="s">
        <v>1096</v>
      </c>
      <c r="B4821" t="s">
        <v>785</v>
      </c>
      <c r="C4821" t="s">
        <v>1064</v>
      </c>
      <c r="D4821" s="781">
        <v>1</v>
      </c>
      <c r="F4821" t="s">
        <v>3536</v>
      </c>
    </row>
    <row r="4822" spans="1:6" x14ac:dyDescent="0.25">
      <c r="A4822" t="s">
        <v>1096</v>
      </c>
      <c r="B4822" t="s">
        <v>785</v>
      </c>
      <c r="C4822" t="s">
        <v>1064</v>
      </c>
      <c r="D4822" s="781">
        <v>-1</v>
      </c>
      <c r="F4822" t="s">
        <v>3536</v>
      </c>
    </row>
    <row r="4823" spans="1:6" x14ac:dyDescent="0.25">
      <c r="A4823" t="s">
        <v>1096</v>
      </c>
      <c r="B4823" t="s">
        <v>785</v>
      </c>
      <c r="C4823" t="s">
        <v>1064</v>
      </c>
      <c r="D4823" s="781">
        <v>1</v>
      </c>
      <c r="F4823" t="s">
        <v>3536</v>
      </c>
    </row>
    <row r="4824" spans="1:6" x14ac:dyDescent="0.25">
      <c r="A4824" t="s">
        <v>1096</v>
      </c>
      <c r="B4824" t="s">
        <v>785</v>
      </c>
      <c r="C4824" t="s">
        <v>1064</v>
      </c>
      <c r="D4824" s="781">
        <v>1</v>
      </c>
      <c r="F4824" t="s">
        <v>3536</v>
      </c>
    </row>
    <row r="4825" spans="1:6" x14ac:dyDescent="0.25">
      <c r="A4825" t="s">
        <v>1096</v>
      </c>
      <c r="B4825" t="s">
        <v>785</v>
      </c>
      <c r="C4825" t="s">
        <v>1064</v>
      </c>
      <c r="D4825" s="781">
        <v>1</v>
      </c>
      <c r="F4825" t="s">
        <v>3536</v>
      </c>
    </row>
    <row r="4826" spans="1:6" x14ac:dyDescent="0.25">
      <c r="A4826" t="s">
        <v>1096</v>
      </c>
      <c r="B4826" t="s">
        <v>785</v>
      </c>
      <c r="C4826" t="s">
        <v>1064</v>
      </c>
      <c r="D4826" s="781">
        <v>1</v>
      </c>
      <c r="F4826" t="s">
        <v>3536</v>
      </c>
    </row>
    <row r="4827" spans="1:6" x14ac:dyDescent="0.25">
      <c r="A4827" t="s">
        <v>1096</v>
      </c>
      <c r="B4827" t="s">
        <v>785</v>
      </c>
      <c r="C4827" t="s">
        <v>1064</v>
      </c>
      <c r="D4827" s="781">
        <v>1</v>
      </c>
      <c r="F4827" t="s">
        <v>3536</v>
      </c>
    </row>
    <row r="4828" spans="1:6" x14ac:dyDescent="0.25">
      <c r="A4828" t="s">
        <v>1096</v>
      </c>
      <c r="B4828" t="s">
        <v>785</v>
      </c>
      <c r="C4828" t="s">
        <v>1064</v>
      </c>
      <c r="D4828" s="781">
        <v>0.5</v>
      </c>
      <c r="F4828" t="s">
        <v>3536</v>
      </c>
    </row>
    <row r="4829" spans="1:6" x14ac:dyDescent="0.25">
      <c r="A4829" t="s">
        <v>1203</v>
      </c>
      <c r="B4829" t="s">
        <v>785</v>
      </c>
      <c r="C4829" t="s">
        <v>1064</v>
      </c>
      <c r="D4829" s="781">
        <v>1</v>
      </c>
      <c r="F4829" t="s">
        <v>3536</v>
      </c>
    </row>
    <row r="4830" spans="1:6" x14ac:dyDescent="0.25">
      <c r="A4830" t="s">
        <v>1203</v>
      </c>
      <c r="B4830" t="s">
        <v>785</v>
      </c>
      <c r="C4830" t="s">
        <v>1064</v>
      </c>
      <c r="D4830" s="781">
        <v>1</v>
      </c>
      <c r="F4830" t="s">
        <v>3536</v>
      </c>
    </row>
    <row r="4831" spans="1:6" x14ac:dyDescent="0.25">
      <c r="A4831" t="s">
        <v>1203</v>
      </c>
      <c r="B4831" t="s">
        <v>785</v>
      </c>
      <c r="C4831" t="s">
        <v>1064</v>
      </c>
      <c r="D4831" s="781">
        <v>1</v>
      </c>
      <c r="F4831" t="s">
        <v>3536</v>
      </c>
    </row>
    <row r="4832" spans="1:6" x14ac:dyDescent="0.25">
      <c r="A4832" t="s">
        <v>1203</v>
      </c>
      <c r="B4832" t="s">
        <v>785</v>
      </c>
      <c r="C4832" t="s">
        <v>1064</v>
      </c>
      <c r="D4832" s="781">
        <v>1</v>
      </c>
      <c r="F4832" t="s">
        <v>3536</v>
      </c>
    </row>
    <row r="4833" spans="1:6" x14ac:dyDescent="0.25">
      <c r="A4833" t="s">
        <v>1203</v>
      </c>
      <c r="B4833" t="s">
        <v>785</v>
      </c>
      <c r="C4833" t="s">
        <v>1064</v>
      </c>
      <c r="D4833" s="781">
        <v>1</v>
      </c>
      <c r="F4833" t="s">
        <v>3536</v>
      </c>
    </row>
    <row r="4834" spans="1:6" x14ac:dyDescent="0.25">
      <c r="A4834" t="s">
        <v>1203</v>
      </c>
      <c r="B4834" t="s">
        <v>785</v>
      </c>
      <c r="C4834" t="s">
        <v>1064</v>
      </c>
      <c r="D4834" s="781">
        <v>1</v>
      </c>
      <c r="F4834" t="s">
        <v>3536</v>
      </c>
    </row>
    <row r="4835" spans="1:6" x14ac:dyDescent="0.25">
      <c r="A4835" t="s">
        <v>1203</v>
      </c>
      <c r="B4835" t="s">
        <v>785</v>
      </c>
      <c r="C4835" t="s">
        <v>1064</v>
      </c>
      <c r="D4835" s="781">
        <v>1</v>
      </c>
      <c r="F4835" t="s">
        <v>3536</v>
      </c>
    </row>
    <row r="4836" spans="1:6" x14ac:dyDescent="0.25">
      <c r="A4836" t="s">
        <v>1203</v>
      </c>
      <c r="B4836" t="s">
        <v>785</v>
      </c>
      <c r="C4836" t="s">
        <v>1064</v>
      </c>
      <c r="D4836" s="781">
        <v>1</v>
      </c>
      <c r="F4836" t="s">
        <v>3536</v>
      </c>
    </row>
    <row r="4837" spans="1:6" x14ac:dyDescent="0.25">
      <c r="A4837" t="s">
        <v>1198</v>
      </c>
      <c r="B4837" t="s">
        <v>785</v>
      </c>
      <c r="C4837" t="s">
        <v>1064</v>
      </c>
      <c r="D4837" s="781">
        <v>1</v>
      </c>
      <c r="F4837" t="s">
        <v>3536</v>
      </c>
    </row>
    <row r="4838" spans="1:6" x14ac:dyDescent="0.25">
      <c r="A4838" t="s">
        <v>1096</v>
      </c>
      <c r="B4838" t="s">
        <v>785</v>
      </c>
      <c r="C4838" t="s">
        <v>3314</v>
      </c>
      <c r="D4838" s="781">
        <v>-20</v>
      </c>
      <c r="F4838" t="s">
        <v>3535</v>
      </c>
    </row>
    <row r="4839" spans="1:6" x14ac:dyDescent="0.25">
      <c r="A4839" t="s">
        <v>1198</v>
      </c>
      <c r="B4839" t="s">
        <v>785</v>
      </c>
      <c r="C4839" t="s">
        <v>3314</v>
      </c>
      <c r="D4839" s="781">
        <v>-110</v>
      </c>
      <c r="F4839" t="s">
        <v>3535</v>
      </c>
    </row>
    <row r="4840" spans="1:6" x14ac:dyDescent="0.25">
      <c r="A4840" t="s">
        <v>2542</v>
      </c>
      <c r="B4840" t="s">
        <v>785</v>
      </c>
      <c r="C4840" t="s">
        <v>3314</v>
      </c>
      <c r="D4840" s="781">
        <v>5</v>
      </c>
      <c r="F4840" t="s">
        <v>3535</v>
      </c>
    </row>
    <row r="4841" spans="1:6" x14ac:dyDescent="0.25">
      <c r="A4841" t="s">
        <v>2542</v>
      </c>
      <c r="B4841" t="s">
        <v>785</v>
      </c>
      <c r="C4841" t="s">
        <v>3314</v>
      </c>
      <c r="D4841" s="781">
        <v>-5</v>
      </c>
      <c r="F4841" t="s">
        <v>3535</v>
      </c>
    </row>
    <row r="4842" spans="1:6" x14ac:dyDescent="0.25">
      <c r="A4842" t="s">
        <v>2542</v>
      </c>
      <c r="B4842" t="s">
        <v>785</v>
      </c>
      <c r="C4842" t="s">
        <v>3314</v>
      </c>
      <c r="D4842" s="781">
        <v>1</v>
      </c>
      <c r="F4842" t="s">
        <v>3535</v>
      </c>
    </row>
    <row r="4843" spans="1:6" x14ac:dyDescent="0.25">
      <c r="A4843" t="s">
        <v>2542</v>
      </c>
      <c r="B4843" t="s">
        <v>785</v>
      </c>
      <c r="C4843" t="s">
        <v>3314</v>
      </c>
      <c r="D4843" s="781">
        <v>2</v>
      </c>
      <c r="F4843" t="s">
        <v>3535</v>
      </c>
    </row>
    <row r="4844" spans="1:6" x14ac:dyDescent="0.25">
      <c r="A4844" t="s">
        <v>2542</v>
      </c>
      <c r="B4844" t="s">
        <v>785</v>
      </c>
      <c r="C4844" t="s">
        <v>3314</v>
      </c>
      <c r="D4844" s="781">
        <v>1</v>
      </c>
      <c r="F4844" t="s">
        <v>3535</v>
      </c>
    </row>
    <row r="4845" spans="1:6" x14ac:dyDescent="0.25">
      <c r="A4845" t="s">
        <v>2542</v>
      </c>
      <c r="B4845" t="s">
        <v>785</v>
      </c>
      <c r="C4845" t="s">
        <v>3314</v>
      </c>
      <c r="D4845" s="781">
        <v>8</v>
      </c>
      <c r="F4845" t="s">
        <v>3535</v>
      </c>
    </row>
    <row r="4846" spans="1:6" x14ac:dyDescent="0.25">
      <c r="A4846" t="s">
        <v>2542</v>
      </c>
      <c r="B4846" t="s">
        <v>785</v>
      </c>
      <c r="C4846" t="s">
        <v>3314</v>
      </c>
      <c r="D4846" s="781">
        <v>2</v>
      </c>
      <c r="F4846" t="s">
        <v>3535</v>
      </c>
    </row>
    <row r="4847" spans="1:6" x14ac:dyDescent="0.25">
      <c r="A4847" t="s">
        <v>2542</v>
      </c>
      <c r="B4847" t="s">
        <v>785</v>
      </c>
      <c r="C4847" t="s">
        <v>3314</v>
      </c>
      <c r="D4847" s="781">
        <v>2</v>
      </c>
      <c r="F4847" t="s">
        <v>3535</v>
      </c>
    </row>
    <row r="4848" spans="1:6" x14ac:dyDescent="0.25">
      <c r="A4848" t="s">
        <v>2542</v>
      </c>
      <c r="B4848" t="s">
        <v>785</v>
      </c>
      <c r="C4848" t="s">
        <v>3314</v>
      </c>
      <c r="D4848" s="781">
        <v>1</v>
      </c>
      <c r="F4848" t="s">
        <v>3535</v>
      </c>
    </row>
    <row r="4849" spans="1:6" x14ac:dyDescent="0.25">
      <c r="A4849" t="s">
        <v>2542</v>
      </c>
      <c r="B4849" t="s">
        <v>785</v>
      </c>
      <c r="C4849" t="s">
        <v>3314</v>
      </c>
      <c r="D4849" s="781">
        <v>2</v>
      </c>
      <c r="F4849" t="s">
        <v>3535</v>
      </c>
    </row>
    <row r="4850" spans="1:6" x14ac:dyDescent="0.25">
      <c r="A4850" t="s">
        <v>2542</v>
      </c>
      <c r="B4850" t="s">
        <v>785</v>
      </c>
      <c r="C4850" t="s">
        <v>3314</v>
      </c>
      <c r="D4850" s="781">
        <v>1</v>
      </c>
      <c r="F4850" t="s">
        <v>3535</v>
      </c>
    </row>
    <row r="4851" spans="1:6" x14ac:dyDescent="0.25">
      <c r="A4851" t="s">
        <v>2542</v>
      </c>
      <c r="B4851" t="s">
        <v>785</v>
      </c>
      <c r="C4851" t="s">
        <v>3314</v>
      </c>
      <c r="D4851" s="781">
        <v>1</v>
      </c>
      <c r="F4851" t="s">
        <v>3535</v>
      </c>
    </row>
    <row r="4852" spans="1:6" x14ac:dyDescent="0.25">
      <c r="A4852" t="s">
        <v>2542</v>
      </c>
      <c r="B4852" t="s">
        <v>785</v>
      </c>
      <c r="C4852" t="s">
        <v>3314</v>
      </c>
      <c r="D4852" s="781">
        <v>1</v>
      </c>
      <c r="F4852" t="s">
        <v>3535</v>
      </c>
    </row>
    <row r="4853" spans="1:6" x14ac:dyDescent="0.25">
      <c r="A4853" t="s">
        <v>2542</v>
      </c>
      <c r="B4853" t="s">
        <v>785</v>
      </c>
      <c r="C4853" t="s">
        <v>3314</v>
      </c>
      <c r="D4853" s="781">
        <v>2</v>
      </c>
      <c r="F4853" t="s">
        <v>3535</v>
      </c>
    </row>
    <row r="4854" spans="1:6" x14ac:dyDescent="0.25">
      <c r="A4854" t="s">
        <v>2542</v>
      </c>
      <c r="B4854" t="s">
        <v>785</v>
      </c>
      <c r="C4854" t="s">
        <v>3314</v>
      </c>
      <c r="D4854" s="781">
        <v>2</v>
      </c>
      <c r="F4854" t="s">
        <v>3535</v>
      </c>
    </row>
    <row r="4855" spans="1:6" x14ac:dyDescent="0.25">
      <c r="A4855" t="s">
        <v>2542</v>
      </c>
      <c r="B4855" t="s">
        <v>785</v>
      </c>
      <c r="C4855" t="s">
        <v>3314</v>
      </c>
      <c r="D4855" s="781">
        <v>4</v>
      </c>
      <c r="F4855" t="s">
        <v>3535</v>
      </c>
    </row>
    <row r="4856" spans="1:6" x14ac:dyDescent="0.25">
      <c r="A4856" t="s">
        <v>2542</v>
      </c>
      <c r="B4856" t="s">
        <v>785</v>
      </c>
      <c r="C4856" t="s">
        <v>3314</v>
      </c>
      <c r="D4856" s="781">
        <v>1</v>
      </c>
      <c r="F4856" t="s">
        <v>3535</v>
      </c>
    </row>
    <row r="4857" spans="1:6" x14ac:dyDescent="0.25">
      <c r="A4857" t="s">
        <v>2544</v>
      </c>
      <c r="B4857" t="s">
        <v>785</v>
      </c>
      <c r="C4857" t="s">
        <v>3314</v>
      </c>
      <c r="D4857" s="781">
        <v>98.74</v>
      </c>
      <c r="F4857" t="s">
        <v>3535</v>
      </c>
    </row>
    <row r="4858" spans="1:6" x14ac:dyDescent="0.25">
      <c r="A4858" t="s">
        <v>2544</v>
      </c>
      <c r="B4858" t="s">
        <v>785</v>
      </c>
      <c r="C4858" t="s">
        <v>3314</v>
      </c>
      <c r="D4858" s="781">
        <v>6</v>
      </c>
      <c r="F4858" t="s">
        <v>3535</v>
      </c>
    </row>
    <row r="4859" spans="1:6" x14ac:dyDescent="0.25">
      <c r="A4859" t="s">
        <v>2544</v>
      </c>
      <c r="B4859" t="s">
        <v>785</v>
      </c>
      <c r="C4859" t="s">
        <v>3314</v>
      </c>
      <c r="D4859" s="781">
        <v>30</v>
      </c>
      <c r="F4859" t="s">
        <v>3535</v>
      </c>
    </row>
    <row r="4860" spans="1:6" x14ac:dyDescent="0.25">
      <c r="A4860" t="s">
        <v>2544</v>
      </c>
      <c r="B4860" t="s">
        <v>785</v>
      </c>
      <c r="C4860" t="s">
        <v>3314</v>
      </c>
      <c r="D4860" s="781">
        <v>30</v>
      </c>
      <c r="F4860" t="s">
        <v>3535</v>
      </c>
    </row>
    <row r="4861" spans="1:6" x14ac:dyDescent="0.25">
      <c r="A4861" t="s">
        <v>2601</v>
      </c>
      <c r="B4861" t="s">
        <v>785</v>
      </c>
      <c r="C4861" t="s">
        <v>3314</v>
      </c>
      <c r="D4861" s="781">
        <v>5</v>
      </c>
      <c r="F4861" t="s">
        <v>3535</v>
      </c>
    </row>
    <row r="4862" spans="1:6" x14ac:dyDescent="0.25">
      <c r="A4862" t="s">
        <v>2601</v>
      </c>
      <c r="B4862" t="s">
        <v>785</v>
      </c>
      <c r="C4862" t="s">
        <v>3314</v>
      </c>
      <c r="D4862" s="781">
        <v>10</v>
      </c>
      <c r="F4862" t="s">
        <v>3535</v>
      </c>
    </row>
    <row r="4863" spans="1:6" x14ac:dyDescent="0.25">
      <c r="A4863" t="s">
        <v>2601</v>
      </c>
      <c r="B4863" t="s">
        <v>785</v>
      </c>
      <c r="C4863" t="s">
        <v>3314</v>
      </c>
      <c r="D4863" s="781">
        <v>1</v>
      </c>
      <c r="F4863" t="s">
        <v>3535</v>
      </c>
    </row>
    <row r="4864" spans="1:6" x14ac:dyDescent="0.25">
      <c r="A4864" t="s">
        <v>2601</v>
      </c>
      <c r="B4864" t="s">
        <v>785</v>
      </c>
      <c r="C4864" t="s">
        <v>3314</v>
      </c>
      <c r="D4864" s="781">
        <v>280</v>
      </c>
      <c r="F4864" t="s">
        <v>3535</v>
      </c>
    </row>
    <row r="4865" spans="1:6" x14ac:dyDescent="0.25">
      <c r="A4865" t="s">
        <v>2601</v>
      </c>
      <c r="B4865" t="s">
        <v>785</v>
      </c>
      <c r="C4865" t="s">
        <v>3314</v>
      </c>
      <c r="D4865" s="781">
        <v>104</v>
      </c>
      <c r="F4865" t="s">
        <v>3535</v>
      </c>
    </row>
    <row r="4866" spans="1:6" x14ac:dyDescent="0.25">
      <c r="A4866" t="s">
        <v>2601</v>
      </c>
      <c r="B4866" t="s">
        <v>785</v>
      </c>
      <c r="C4866" t="s">
        <v>3314</v>
      </c>
      <c r="D4866" s="781">
        <v>40</v>
      </c>
      <c r="F4866" t="s">
        <v>3535</v>
      </c>
    </row>
    <row r="4867" spans="1:6" x14ac:dyDescent="0.25">
      <c r="A4867" t="s">
        <v>2601</v>
      </c>
      <c r="B4867" t="s">
        <v>785</v>
      </c>
      <c r="C4867" t="s">
        <v>3314</v>
      </c>
      <c r="D4867" s="781">
        <v>5</v>
      </c>
      <c r="F4867" t="s">
        <v>3535</v>
      </c>
    </row>
    <row r="4868" spans="1:6" x14ac:dyDescent="0.25">
      <c r="A4868" t="s">
        <v>2601</v>
      </c>
      <c r="B4868" t="s">
        <v>785</v>
      </c>
      <c r="C4868" t="s">
        <v>3314</v>
      </c>
      <c r="D4868" s="781">
        <v>80</v>
      </c>
      <c r="F4868" t="s">
        <v>3535</v>
      </c>
    </row>
    <row r="4869" spans="1:6" x14ac:dyDescent="0.25">
      <c r="A4869" t="s">
        <v>2601</v>
      </c>
      <c r="B4869" t="s">
        <v>785</v>
      </c>
      <c r="C4869" t="s">
        <v>3314</v>
      </c>
      <c r="D4869" s="781">
        <v>55</v>
      </c>
      <c r="F4869" t="s">
        <v>3535</v>
      </c>
    </row>
    <row r="4870" spans="1:6" x14ac:dyDescent="0.25">
      <c r="A4870" t="s">
        <v>2601</v>
      </c>
      <c r="B4870" t="s">
        <v>785</v>
      </c>
      <c r="C4870" t="s">
        <v>3314</v>
      </c>
      <c r="D4870" s="781">
        <v>22</v>
      </c>
      <c r="F4870" t="s">
        <v>3535</v>
      </c>
    </row>
    <row r="4871" spans="1:6" x14ac:dyDescent="0.25">
      <c r="A4871" t="s">
        <v>2601</v>
      </c>
      <c r="B4871" t="s">
        <v>785</v>
      </c>
      <c r="C4871" t="s">
        <v>3314</v>
      </c>
      <c r="D4871" s="781">
        <v>3</v>
      </c>
      <c r="F4871" t="s">
        <v>3535</v>
      </c>
    </row>
    <row r="4872" spans="1:6" x14ac:dyDescent="0.25">
      <c r="A4872" t="s">
        <v>2601</v>
      </c>
      <c r="B4872" t="s">
        <v>785</v>
      </c>
      <c r="C4872" t="s">
        <v>3314</v>
      </c>
      <c r="D4872" s="781">
        <v>22</v>
      </c>
      <c r="F4872" t="s">
        <v>3535</v>
      </c>
    </row>
    <row r="4873" spans="1:6" x14ac:dyDescent="0.25">
      <c r="A4873" t="s">
        <v>2542</v>
      </c>
      <c r="B4873" t="s">
        <v>785</v>
      </c>
      <c r="C4873" t="s">
        <v>2896</v>
      </c>
      <c r="D4873" s="736">
        <v>4</v>
      </c>
      <c r="F4873" t="s">
        <v>3536</v>
      </c>
    </row>
    <row r="4874" spans="1:6" x14ac:dyDescent="0.25">
      <c r="A4874" t="s">
        <v>2542</v>
      </c>
      <c r="B4874" t="s">
        <v>785</v>
      </c>
      <c r="C4874" t="s">
        <v>2896</v>
      </c>
      <c r="D4874" s="736">
        <v>8</v>
      </c>
      <c r="F4874" t="s">
        <v>3536</v>
      </c>
    </row>
    <row r="4875" spans="1:6" x14ac:dyDescent="0.25">
      <c r="A4875" t="s">
        <v>2542</v>
      </c>
      <c r="B4875" t="s">
        <v>785</v>
      </c>
      <c r="C4875" t="s">
        <v>2896</v>
      </c>
      <c r="D4875" s="736">
        <v>28</v>
      </c>
      <c r="F4875" t="s">
        <v>3536</v>
      </c>
    </row>
    <row r="4876" spans="1:6" x14ac:dyDescent="0.25">
      <c r="A4876" t="s">
        <v>2601</v>
      </c>
      <c r="B4876" t="s">
        <v>785</v>
      </c>
      <c r="C4876" t="s">
        <v>2896</v>
      </c>
      <c r="D4876" s="736">
        <v>12</v>
      </c>
      <c r="F4876" t="s">
        <v>3536</v>
      </c>
    </row>
    <row r="4877" spans="1:6" x14ac:dyDescent="0.25">
      <c r="A4877" t="s">
        <v>2601</v>
      </c>
      <c r="B4877" t="s">
        <v>785</v>
      </c>
      <c r="C4877" t="s">
        <v>2896</v>
      </c>
      <c r="D4877" s="736">
        <v>20</v>
      </c>
      <c r="F4877" t="s">
        <v>3536</v>
      </c>
    </row>
    <row r="4878" spans="1:6" x14ac:dyDescent="0.25">
      <c r="A4878" t="s">
        <v>2601</v>
      </c>
      <c r="B4878" t="s">
        <v>785</v>
      </c>
      <c r="C4878" t="s">
        <v>2896</v>
      </c>
      <c r="D4878" s="736">
        <v>40</v>
      </c>
      <c r="F4878" t="s">
        <v>3536</v>
      </c>
    </row>
    <row r="4879" spans="1:6" x14ac:dyDescent="0.25">
      <c r="A4879" t="s">
        <v>2601</v>
      </c>
      <c r="B4879" t="s">
        <v>785</v>
      </c>
      <c r="C4879" t="s">
        <v>2896</v>
      </c>
      <c r="D4879" s="736">
        <v>4</v>
      </c>
      <c r="F4879" t="s">
        <v>3536</v>
      </c>
    </row>
    <row r="4880" spans="1:6" x14ac:dyDescent="0.25">
      <c r="A4880" t="s">
        <v>2601</v>
      </c>
      <c r="B4880" t="s">
        <v>785</v>
      </c>
      <c r="C4880" t="s">
        <v>2896</v>
      </c>
      <c r="D4880" s="736">
        <v>16</v>
      </c>
      <c r="F4880" t="s">
        <v>3536</v>
      </c>
    </row>
    <row r="4881" spans="1:6" x14ac:dyDescent="0.25">
      <c r="A4881" t="s">
        <v>2601</v>
      </c>
      <c r="B4881" t="s">
        <v>785</v>
      </c>
      <c r="C4881" t="s">
        <v>2896</v>
      </c>
      <c r="D4881" s="736">
        <v>40</v>
      </c>
      <c r="F4881" t="s">
        <v>3536</v>
      </c>
    </row>
    <row r="4882" spans="1:6" x14ac:dyDescent="0.25">
      <c r="A4882" t="s">
        <v>2601</v>
      </c>
      <c r="B4882" t="s">
        <v>785</v>
      </c>
      <c r="C4882" t="s">
        <v>2896</v>
      </c>
      <c r="D4882" s="736">
        <v>16</v>
      </c>
      <c r="F4882" t="s">
        <v>3536</v>
      </c>
    </row>
    <row r="4883" spans="1:6" x14ac:dyDescent="0.25">
      <c r="A4883" t="s">
        <v>2601</v>
      </c>
      <c r="B4883" t="s">
        <v>785</v>
      </c>
      <c r="C4883" t="s">
        <v>2896</v>
      </c>
      <c r="D4883" s="736">
        <v>4</v>
      </c>
      <c r="F4883" t="s">
        <v>3536</v>
      </c>
    </row>
    <row r="4884" spans="1:6" x14ac:dyDescent="0.25">
      <c r="A4884" t="s">
        <v>2601</v>
      </c>
      <c r="B4884" t="s">
        <v>785</v>
      </c>
      <c r="C4884" t="s">
        <v>2896</v>
      </c>
      <c r="D4884" s="736">
        <v>16</v>
      </c>
      <c r="F4884" t="s">
        <v>3536</v>
      </c>
    </row>
    <row r="4885" spans="1:6" x14ac:dyDescent="0.25">
      <c r="A4885" t="s">
        <v>2601</v>
      </c>
      <c r="B4885" t="s">
        <v>785</v>
      </c>
      <c r="C4885" t="s">
        <v>2896</v>
      </c>
      <c r="D4885" s="736">
        <v>16</v>
      </c>
      <c r="F4885" t="s">
        <v>3536</v>
      </c>
    </row>
    <row r="4886" spans="1:6" x14ac:dyDescent="0.25">
      <c r="A4886" t="s">
        <v>2601</v>
      </c>
      <c r="B4886" t="s">
        <v>785</v>
      </c>
      <c r="C4886" t="s">
        <v>2896</v>
      </c>
      <c r="D4886" s="736">
        <v>3640</v>
      </c>
      <c r="F4886" t="s">
        <v>3536</v>
      </c>
    </row>
    <row r="4887" spans="1:6" x14ac:dyDescent="0.25">
      <c r="A4887" t="s">
        <v>2601</v>
      </c>
      <c r="B4887" t="s">
        <v>785</v>
      </c>
      <c r="C4887" t="s">
        <v>2896</v>
      </c>
      <c r="D4887" s="736">
        <v>4</v>
      </c>
      <c r="F4887" t="s">
        <v>3536</v>
      </c>
    </row>
    <row r="4888" spans="1:6" x14ac:dyDescent="0.25">
      <c r="A4888" t="s">
        <v>1096</v>
      </c>
      <c r="B4888" t="s">
        <v>785</v>
      </c>
      <c r="C4888" t="s">
        <v>3259</v>
      </c>
      <c r="D4888" s="781">
        <v>40</v>
      </c>
      <c r="F4888" t="s">
        <v>3536</v>
      </c>
    </row>
    <row r="4889" spans="1:6" x14ac:dyDescent="0.25">
      <c r="A4889" t="s">
        <v>1096</v>
      </c>
      <c r="B4889" t="s">
        <v>785</v>
      </c>
      <c r="C4889" t="s">
        <v>3259</v>
      </c>
      <c r="D4889" s="781">
        <v>20</v>
      </c>
      <c r="F4889" t="s">
        <v>3536</v>
      </c>
    </row>
    <row r="4890" spans="1:6" x14ac:dyDescent="0.25">
      <c r="A4890" t="s">
        <v>1096</v>
      </c>
      <c r="B4890" t="s">
        <v>785</v>
      </c>
      <c r="C4890" t="s">
        <v>3259</v>
      </c>
      <c r="D4890" s="781">
        <v>12</v>
      </c>
      <c r="F4890" t="s">
        <v>3536</v>
      </c>
    </row>
    <row r="4891" spans="1:6" x14ac:dyDescent="0.25">
      <c r="A4891" t="s">
        <v>1096</v>
      </c>
      <c r="B4891" t="s">
        <v>785</v>
      </c>
      <c r="C4891" t="s">
        <v>3259</v>
      </c>
      <c r="D4891" s="781">
        <v>24</v>
      </c>
      <c r="F4891" t="s">
        <v>3536</v>
      </c>
    </row>
    <row r="4892" spans="1:6" x14ac:dyDescent="0.25">
      <c r="A4892" t="s">
        <v>1096</v>
      </c>
      <c r="B4892" t="s">
        <v>785</v>
      </c>
      <c r="C4892" t="s">
        <v>3259</v>
      </c>
      <c r="D4892" s="781">
        <v>20</v>
      </c>
      <c r="F4892" t="s">
        <v>3536</v>
      </c>
    </row>
    <row r="4893" spans="1:6" x14ac:dyDescent="0.25">
      <c r="A4893" t="s">
        <v>1096</v>
      </c>
      <c r="B4893" t="s">
        <v>785</v>
      </c>
      <c r="C4893" t="s">
        <v>3259</v>
      </c>
      <c r="D4893" s="781">
        <v>20</v>
      </c>
      <c r="F4893" t="s">
        <v>3536</v>
      </c>
    </row>
    <row r="4894" spans="1:6" x14ac:dyDescent="0.25">
      <c r="A4894" t="s">
        <v>1096</v>
      </c>
      <c r="B4894" t="s">
        <v>785</v>
      </c>
      <c r="C4894" t="s">
        <v>3259</v>
      </c>
      <c r="D4894" s="781">
        <v>40</v>
      </c>
      <c r="F4894" t="s">
        <v>3536</v>
      </c>
    </row>
    <row r="4895" spans="1:6" x14ac:dyDescent="0.25">
      <c r="A4895" t="s">
        <v>1096</v>
      </c>
      <c r="B4895" t="s">
        <v>785</v>
      </c>
      <c r="C4895" t="s">
        <v>3259</v>
      </c>
      <c r="D4895" s="781">
        <v>8</v>
      </c>
      <c r="F4895" t="s">
        <v>3536</v>
      </c>
    </row>
    <row r="4896" spans="1:6" x14ac:dyDescent="0.25">
      <c r="A4896" t="s">
        <v>1096</v>
      </c>
      <c r="B4896" t="s">
        <v>785</v>
      </c>
      <c r="C4896" t="s">
        <v>3259</v>
      </c>
      <c r="D4896" s="781">
        <v>8</v>
      </c>
      <c r="F4896" t="s">
        <v>3536</v>
      </c>
    </row>
    <row r="4897" spans="1:6" x14ac:dyDescent="0.25">
      <c r="A4897" t="s">
        <v>1096</v>
      </c>
      <c r="B4897" t="s">
        <v>785</v>
      </c>
      <c r="C4897" t="s">
        <v>3259</v>
      </c>
      <c r="D4897" s="781">
        <v>8</v>
      </c>
      <c r="F4897" t="s">
        <v>3536</v>
      </c>
    </row>
    <row r="4898" spans="1:6" x14ac:dyDescent="0.25">
      <c r="A4898" t="s">
        <v>1096</v>
      </c>
      <c r="B4898" t="s">
        <v>785</v>
      </c>
      <c r="C4898" t="s">
        <v>3259</v>
      </c>
      <c r="D4898" s="781">
        <v>8</v>
      </c>
      <c r="F4898" t="s">
        <v>3536</v>
      </c>
    </row>
    <row r="4899" spans="1:6" x14ac:dyDescent="0.25">
      <c r="A4899" t="s">
        <v>1096</v>
      </c>
      <c r="B4899" t="s">
        <v>785</v>
      </c>
      <c r="C4899" t="s">
        <v>3259</v>
      </c>
      <c r="D4899" s="781">
        <v>4</v>
      </c>
      <c r="F4899" t="s">
        <v>3536</v>
      </c>
    </row>
    <row r="4900" spans="1:6" x14ac:dyDescent="0.25">
      <c r="A4900" t="s">
        <v>1096</v>
      </c>
      <c r="B4900" t="s">
        <v>785</v>
      </c>
      <c r="C4900" t="s">
        <v>3259</v>
      </c>
      <c r="D4900" s="781">
        <v>24</v>
      </c>
      <c r="F4900" t="s">
        <v>3536</v>
      </c>
    </row>
    <row r="4901" spans="1:6" x14ac:dyDescent="0.25">
      <c r="A4901" t="s">
        <v>1096</v>
      </c>
      <c r="B4901" t="s">
        <v>785</v>
      </c>
      <c r="C4901" t="s">
        <v>3259</v>
      </c>
      <c r="D4901" s="781">
        <v>8</v>
      </c>
      <c r="F4901" t="s">
        <v>3536</v>
      </c>
    </row>
    <row r="4902" spans="1:6" x14ac:dyDescent="0.25">
      <c r="A4902" t="s">
        <v>1096</v>
      </c>
      <c r="B4902" t="s">
        <v>785</v>
      </c>
      <c r="C4902" t="s">
        <v>3259</v>
      </c>
      <c r="D4902" s="781">
        <v>8</v>
      </c>
      <c r="F4902" t="s">
        <v>3536</v>
      </c>
    </row>
    <row r="4903" spans="1:6" x14ac:dyDescent="0.25">
      <c r="A4903" t="s">
        <v>1096</v>
      </c>
      <c r="B4903" t="s">
        <v>785</v>
      </c>
      <c r="C4903" t="s">
        <v>3259</v>
      </c>
      <c r="D4903" s="781">
        <v>4</v>
      </c>
      <c r="F4903" t="s">
        <v>3536</v>
      </c>
    </row>
    <row r="4904" spans="1:6" x14ac:dyDescent="0.25">
      <c r="A4904" t="s">
        <v>1096</v>
      </c>
      <c r="B4904" t="s">
        <v>785</v>
      </c>
      <c r="C4904" t="s">
        <v>3259</v>
      </c>
      <c r="D4904" s="781">
        <v>12</v>
      </c>
      <c r="F4904" t="s">
        <v>3536</v>
      </c>
    </row>
    <row r="4905" spans="1:6" x14ac:dyDescent="0.25">
      <c r="A4905" t="s">
        <v>1096</v>
      </c>
      <c r="B4905" t="s">
        <v>785</v>
      </c>
      <c r="C4905" t="s">
        <v>3259</v>
      </c>
      <c r="D4905" s="781">
        <v>40</v>
      </c>
      <c r="F4905" t="s">
        <v>3536</v>
      </c>
    </row>
    <row r="4906" spans="1:6" x14ac:dyDescent="0.25">
      <c r="A4906" t="s">
        <v>1096</v>
      </c>
      <c r="B4906" t="s">
        <v>785</v>
      </c>
      <c r="C4906" t="s">
        <v>3259</v>
      </c>
      <c r="D4906" s="781">
        <v>40</v>
      </c>
      <c r="F4906" t="s">
        <v>3536</v>
      </c>
    </row>
    <row r="4907" spans="1:6" x14ac:dyDescent="0.25">
      <c r="A4907" t="s">
        <v>1096</v>
      </c>
      <c r="B4907" t="s">
        <v>785</v>
      </c>
      <c r="C4907" t="s">
        <v>3259</v>
      </c>
      <c r="D4907" s="781">
        <v>16</v>
      </c>
      <c r="F4907" t="s">
        <v>3536</v>
      </c>
    </row>
    <row r="4908" spans="1:6" x14ac:dyDescent="0.25">
      <c r="A4908" t="s">
        <v>1096</v>
      </c>
      <c r="B4908" t="s">
        <v>785</v>
      </c>
      <c r="C4908" t="s">
        <v>3259</v>
      </c>
      <c r="D4908" s="781">
        <v>36</v>
      </c>
      <c r="F4908" t="s">
        <v>3536</v>
      </c>
    </row>
    <row r="4909" spans="1:6" x14ac:dyDescent="0.25">
      <c r="A4909" t="s">
        <v>1096</v>
      </c>
      <c r="B4909" t="s">
        <v>785</v>
      </c>
      <c r="C4909" t="s">
        <v>3259</v>
      </c>
      <c r="D4909" s="781">
        <v>40</v>
      </c>
      <c r="F4909" t="s">
        <v>3536</v>
      </c>
    </row>
    <row r="4910" spans="1:6" x14ac:dyDescent="0.25">
      <c r="A4910" t="s">
        <v>1096</v>
      </c>
      <c r="B4910" t="s">
        <v>785</v>
      </c>
      <c r="C4910" t="s">
        <v>3259</v>
      </c>
      <c r="D4910" s="781">
        <v>40</v>
      </c>
      <c r="F4910" t="s">
        <v>3536</v>
      </c>
    </row>
    <row r="4911" spans="1:6" x14ac:dyDescent="0.25">
      <c r="A4911" t="s">
        <v>1096</v>
      </c>
      <c r="B4911" t="s">
        <v>785</v>
      </c>
      <c r="C4911" t="s">
        <v>3259</v>
      </c>
      <c r="D4911" s="781">
        <v>16</v>
      </c>
      <c r="F4911" t="s">
        <v>3536</v>
      </c>
    </row>
    <row r="4912" spans="1:6" x14ac:dyDescent="0.25">
      <c r="A4912" t="s">
        <v>1096</v>
      </c>
      <c r="B4912" t="s">
        <v>785</v>
      </c>
      <c r="C4912" t="s">
        <v>3259</v>
      </c>
      <c r="D4912" s="781">
        <v>36</v>
      </c>
      <c r="F4912" t="s">
        <v>3536</v>
      </c>
    </row>
    <row r="4913" spans="1:6" x14ac:dyDescent="0.25">
      <c r="A4913" t="s">
        <v>1096</v>
      </c>
      <c r="B4913" t="s">
        <v>785</v>
      </c>
      <c r="C4913" t="s">
        <v>3259</v>
      </c>
      <c r="D4913" s="781">
        <v>16</v>
      </c>
      <c r="F4913" t="s">
        <v>3536</v>
      </c>
    </row>
    <row r="4914" spans="1:6" x14ac:dyDescent="0.25">
      <c r="A4914" t="s">
        <v>1096</v>
      </c>
      <c r="B4914" t="s">
        <v>785</v>
      </c>
      <c r="C4914" t="s">
        <v>3259</v>
      </c>
      <c r="D4914" s="781">
        <v>12</v>
      </c>
      <c r="F4914" t="s">
        <v>3536</v>
      </c>
    </row>
    <row r="4915" spans="1:6" x14ac:dyDescent="0.25">
      <c r="A4915" t="s">
        <v>1096</v>
      </c>
      <c r="B4915" t="s">
        <v>785</v>
      </c>
      <c r="C4915" t="s">
        <v>3259</v>
      </c>
      <c r="D4915" s="781">
        <v>40</v>
      </c>
      <c r="F4915" t="s">
        <v>3536</v>
      </c>
    </row>
    <row r="4916" spans="1:6" x14ac:dyDescent="0.25">
      <c r="A4916" t="s">
        <v>1096</v>
      </c>
      <c r="B4916" t="s">
        <v>785</v>
      </c>
      <c r="C4916" t="s">
        <v>3259</v>
      </c>
      <c r="D4916" s="781">
        <v>14</v>
      </c>
      <c r="F4916" t="s">
        <v>3536</v>
      </c>
    </row>
    <row r="4917" spans="1:6" x14ac:dyDescent="0.25">
      <c r="A4917" t="s">
        <v>1096</v>
      </c>
      <c r="B4917" t="s">
        <v>785</v>
      </c>
      <c r="C4917" t="s">
        <v>3259</v>
      </c>
      <c r="D4917" s="781">
        <v>20</v>
      </c>
      <c r="F4917" t="s">
        <v>3536</v>
      </c>
    </row>
    <row r="4918" spans="1:6" x14ac:dyDescent="0.25">
      <c r="A4918" t="s">
        <v>1096</v>
      </c>
      <c r="B4918" t="s">
        <v>785</v>
      </c>
      <c r="C4918" t="s">
        <v>3259</v>
      </c>
      <c r="D4918" s="781">
        <v>40</v>
      </c>
      <c r="F4918" t="s">
        <v>3536</v>
      </c>
    </row>
    <row r="4919" spans="1:6" x14ac:dyDescent="0.25">
      <c r="A4919" t="s">
        <v>1096</v>
      </c>
      <c r="B4919" t="s">
        <v>785</v>
      </c>
      <c r="C4919" t="s">
        <v>3259</v>
      </c>
      <c r="D4919" s="781">
        <v>16</v>
      </c>
      <c r="F4919" t="s">
        <v>3536</v>
      </c>
    </row>
    <row r="4920" spans="1:6" x14ac:dyDescent="0.25">
      <c r="A4920" t="s">
        <v>1096</v>
      </c>
      <c r="B4920" t="s">
        <v>785</v>
      </c>
      <c r="C4920" t="s">
        <v>3259</v>
      </c>
      <c r="D4920" s="781">
        <v>4</v>
      </c>
      <c r="F4920" t="s">
        <v>3536</v>
      </c>
    </row>
    <row r="4921" spans="1:6" x14ac:dyDescent="0.25">
      <c r="A4921" t="s">
        <v>1096</v>
      </c>
      <c r="B4921" t="s">
        <v>785</v>
      </c>
      <c r="C4921" t="s">
        <v>3259</v>
      </c>
      <c r="D4921" s="781">
        <v>8</v>
      </c>
      <c r="F4921" t="s">
        <v>3536</v>
      </c>
    </row>
    <row r="4922" spans="1:6" x14ac:dyDescent="0.25">
      <c r="A4922" t="s">
        <v>1096</v>
      </c>
      <c r="B4922" t="s">
        <v>785</v>
      </c>
      <c r="C4922" t="s">
        <v>3259</v>
      </c>
      <c r="D4922" s="781">
        <v>4</v>
      </c>
      <c r="F4922" t="s">
        <v>3536</v>
      </c>
    </row>
    <row r="4923" spans="1:6" x14ac:dyDescent="0.25">
      <c r="A4923" t="s">
        <v>1096</v>
      </c>
      <c r="B4923" t="s">
        <v>785</v>
      </c>
      <c r="C4923" t="s">
        <v>3259</v>
      </c>
      <c r="D4923" s="781">
        <v>20</v>
      </c>
      <c r="F4923" t="s">
        <v>3536</v>
      </c>
    </row>
    <row r="4924" spans="1:6" x14ac:dyDescent="0.25">
      <c r="A4924" t="s">
        <v>1096</v>
      </c>
      <c r="B4924" t="s">
        <v>785</v>
      </c>
      <c r="C4924" t="s">
        <v>3259</v>
      </c>
      <c r="D4924" s="781">
        <v>4</v>
      </c>
      <c r="F4924" t="s">
        <v>3536</v>
      </c>
    </row>
    <row r="4925" spans="1:6" x14ac:dyDescent="0.25">
      <c r="A4925" t="s">
        <v>1096</v>
      </c>
      <c r="B4925" t="s">
        <v>785</v>
      </c>
      <c r="C4925" t="s">
        <v>3259</v>
      </c>
      <c r="D4925" s="781">
        <v>4</v>
      </c>
      <c r="F4925" t="s">
        <v>3536</v>
      </c>
    </row>
    <row r="4926" spans="1:6" x14ac:dyDescent="0.25">
      <c r="A4926" t="s">
        <v>1096</v>
      </c>
      <c r="B4926" t="s">
        <v>785</v>
      </c>
      <c r="C4926" t="s">
        <v>3259</v>
      </c>
      <c r="D4926" s="781">
        <v>44</v>
      </c>
      <c r="F4926" t="s">
        <v>3536</v>
      </c>
    </row>
    <row r="4927" spans="1:6" x14ac:dyDescent="0.25">
      <c r="A4927" t="s">
        <v>1096</v>
      </c>
      <c r="B4927" t="s">
        <v>785</v>
      </c>
      <c r="C4927" t="s">
        <v>3259</v>
      </c>
      <c r="D4927" s="781">
        <v>4</v>
      </c>
      <c r="F4927" t="s">
        <v>3536</v>
      </c>
    </row>
    <row r="4928" spans="1:6" x14ac:dyDescent="0.25">
      <c r="A4928" t="s">
        <v>1096</v>
      </c>
      <c r="B4928" t="s">
        <v>785</v>
      </c>
      <c r="C4928" t="s">
        <v>3259</v>
      </c>
      <c r="D4928" s="781">
        <v>24</v>
      </c>
      <c r="F4928" t="s">
        <v>3536</v>
      </c>
    </row>
    <row r="4929" spans="1:6" x14ac:dyDescent="0.25">
      <c r="A4929" t="s">
        <v>1096</v>
      </c>
      <c r="B4929" t="s">
        <v>785</v>
      </c>
      <c r="C4929" t="s">
        <v>3259</v>
      </c>
      <c r="D4929" s="781">
        <v>20</v>
      </c>
      <c r="F4929" t="s">
        <v>3536</v>
      </c>
    </row>
    <row r="4930" spans="1:6" x14ac:dyDescent="0.25">
      <c r="A4930" t="s">
        <v>1096</v>
      </c>
      <c r="B4930" t="s">
        <v>785</v>
      </c>
      <c r="C4930" t="s">
        <v>3259</v>
      </c>
      <c r="D4930" s="781">
        <v>16</v>
      </c>
      <c r="F4930" t="s">
        <v>3536</v>
      </c>
    </row>
    <row r="4931" spans="1:6" x14ac:dyDescent="0.25">
      <c r="A4931" t="s">
        <v>1096</v>
      </c>
      <c r="B4931" t="s">
        <v>785</v>
      </c>
      <c r="C4931" t="s">
        <v>3259</v>
      </c>
      <c r="D4931" s="781">
        <v>20</v>
      </c>
      <c r="F4931" t="s">
        <v>3536</v>
      </c>
    </row>
    <row r="4932" spans="1:6" x14ac:dyDescent="0.25">
      <c r="A4932" t="s">
        <v>1096</v>
      </c>
      <c r="B4932" t="s">
        <v>785</v>
      </c>
      <c r="C4932" t="s">
        <v>3259</v>
      </c>
      <c r="D4932" s="781">
        <v>12</v>
      </c>
      <c r="F4932" t="s">
        <v>3536</v>
      </c>
    </row>
    <row r="4933" spans="1:6" x14ac:dyDescent="0.25">
      <c r="A4933" t="s">
        <v>1096</v>
      </c>
      <c r="B4933" t="s">
        <v>785</v>
      </c>
      <c r="C4933" t="s">
        <v>3259</v>
      </c>
      <c r="D4933" s="781">
        <v>4</v>
      </c>
      <c r="F4933" t="s">
        <v>3536</v>
      </c>
    </row>
    <row r="4934" spans="1:6" x14ac:dyDescent="0.25">
      <c r="A4934" t="s">
        <v>1096</v>
      </c>
      <c r="B4934" t="s">
        <v>785</v>
      </c>
      <c r="C4934" t="s">
        <v>3259</v>
      </c>
      <c r="D4934" s="781">
        <v>16</v>
      </c>
      <c r="F4934" t="s">
        <v>3536</v>
      </c>
    </row>
    <row r="4935" spans="1:6" x14ac:dyDescent="0.25">
      <c r="A4935" t="s">
        <v>1096</v>
      </c>
      <c r="B4935" t="s">
        <v>785</v>
      </c>
      <c r="C4935" t="s">
        <v>3259</v>
      </c>
      <c r="D4935" s="781">
        <v>2</v>
      </c>
      <c r="F4935" t="s">
        <v>3536</v>
      </c>
    </row>
    <row r="4936" spans="1:6" x14ac:dyDescent="0.25">
      <c r="A4936" t="s">
        <v>1096</v>
      </c>
      <c r="B4936" t="s">
        <v>785</v>
      </c>
      <c r="C4936" t="s">
        <v>3259</v>
      </c>
      <c r="D4936" s="781">
        <v>12</v>
      </c>
      <c r="F4936" t="s">
        <v>3536</v>
      </c>
    </row>
    <row r="4937" spans="1:6" x14ac:dyDescent="0.25">
      <c r="A4937" t="s">
        <v>1096</v>
      </c>
      <c r="B4937" t="s">
        <v>785</v>
      </c>
      <c r="C4937" t="s">
        <v>3259</v>
      </c>
      <c r="D4937" s="781">
        <v>4</v>
      </c>
      <c r="F4937" t="s">
        <v>3536</v>
      </c>
    </row>
    <row r="4938" spans="1:6" x14ac:dyDescent="0.25">
      <c r="A4938" t="s">
        <v>1096</v>
      </c>
      <c r="B4938" t="s">
        <v>785</v>
      </c>
      <c r="C4938" t="s">
        <v>3259</v>
      </c>
      <c r="D4938" s="781">
        <v>30</v>
      </c>
      <c r="F4938" t="s">
        <v>3536</v>
      </c>
    </row>
    <row r="4939" spans="1:6" x14ac:dyDescent="0.25">
      <c r="A4939" t="s">
        <v>1096</v>
      </c>
      <c r="B4939" t="s">
        <v>785</v>
      </c>
      <c r="C4939" t="s">
        <v>3259</v>
      </c>
      <c r="D4939" s="781">
        <v>80</v>
      </c>
      <c r="F4939" t="s">
        <v>3536</v>
      </c>
    </row>
    <row r="4940" spans="1:6" x14ac:dyDescent="0.25">
      <c r="A4940" t="s">
        <v>1096</v>
      </c>
      <c r="B4940" t="s">
        <v>785</v>
      </c>
      <c r="C4940" t="s">
        <v>3259</v>
      </c>
      <c r="D4940" s="781">
        <v>6</v>
      </c>
      <c r="F4940" t="s">
        <v>3536</v>
      </c>
    </row>
    <row r="4941" spans="1:6" x14ac:dyDescent="0.25">
      <c r="A4941" t="s">
        <v>1096</v>
      </c>
      <c r="B4941" t="s">
        <v>785</v>
      </c>
      <c r="C4941" t="s">
        <v>3259</v>
      </c>
      <c r="D4941" s="781">
        <v>20</v>
      </c>
      <c r="F4941" t="s">
        <v>3536</v>
      </c>
    </row>
    <row r="4942" spans="1:6" x14ac:dyDescent="0.25">
      <c r="A4942" t="s">
        <v>1096</v>
      </c>
      <c r="B4942" t="s">
        <v>785</v>
      </c>
      <c r="C4942" t="s">
        <v>3259</v>
      </c>
      <c r="D4942" s="781">
        <v>14</v>
      </c>
      <c r="F4942" t="s">
        <v>3536</v>
      </c>
    </row>
    <row r="4943" spans="1:6" x14ac:dyDescent="0.25">
      <c r="A4943" t="s">
        <v>1096</v>
      </c>
      <c r="B4943" t="s">
        <v>785</v>
      </c>
      <c r="C4943" t="s">
        <v>3259</v>
      </c>
      <c r="D4943" s="781">
        <v>80</v>
      </c>
      <c r="F4943" t="s">
        <v>3536</v>
      </c>
    </row>
    <row r="4944" spans="1:6" x14ac:dyDescent="0.25">
      <c r="A4944" t="s">
        <v>1096</v>
      </c>
      <c r="B4944" t="s">
        <v>785</v>
      </c>
      <c r="C4944" t="s">
        <v>3259</v>
      </c>
      <c r="D4944" s="781">
        <v>40</v>
      </c>
      <c r="F4944" t="s">
        <v>3536</v>
      </c>
    </row>
    <row r="4945" spans="1:6" x14ac:dyDescent="0.25">
      <c r="A4945" t="s">
        <v>1096</v>
      </c>
      <c r="B4945" t="s">
        <v>785</v>
      </c>
      <c r="C4945" t="s">
        <v>3259</v>
      </c>
      <c r="D4945" s="781">
        <v>40</v>
      </c>
      <c r="F4945" t="s">
        <v>3536</v>
      </c>
    </row>
    <row r="4946" spans="1:6" x14ac:dyDescent="0.25">
      <c r="A4946" t="s">
        <v>1096</v>
      </c>
      <c r="B4946" t="s">
        <v>785</v>
      </c>
      <c r="C4946" t="s">
        <v>3259</v>
      </c>
      <c r="D4946" s="781">
        <v>20</v>
      </c>
      <c r="F4946" t="s">
        <v>3536</v>
      </c>
    </row>
    <row r="4947" spans="1:6" x14ac:dyDescent="0.25">
      <c r="A4947" t="s">
        <v>1096</v>
      </c>
      <c r="B4947" t="s">
        <v>785</v>
      </c>
      <c r="C4947" t="s">
        <v>3259</v>
      </c>
      <c r="D4947" s="781">
        <v>16</v>
      </c>
      <c r="F4947" t="s">
        <v>3536</v>
      </c>
    </row>
    <row r="4948" spans="1:6" x14ac:dyDescent="0.25">
      <c r="A4948" t="s">
        <v>1096</v>
      </c>
      <c r="B4948" t="s">
        <v>785</v>
      </c>
      <c r="C4948" t="s">
        <v>3259</v>
      </c>
      <c r="D4948" s="781">
        <v>8</v>
      </c>
      <c r="F4948" t="s">
        <v>3536</v>
      </c>
    </row>
    <row r="4949" spans="1:6" x14ac:dyDescent="0.25">
      <c r="A4949" t="s">
        <v>1096</v>
      </c>
      <c r="B4949" t="s">
        <v>785</v>
      </c>
      <c r="C4949" t="s">
        <v>3259</v>
      </c>
      <c r="D4949" s="781">
        <v>8</v>
      </c>
      <c r="F4949" t="s">
        <v>3536</v>
      </c>
    </row>
    <row r="4950" spans="1:6" x14ac:dyDescent="0.25">
      <c r="A4950" t="s">
        <v>1096</v>
      </c>
      <c r="B4950" t="s">
        <v>785</v>
      </c>
      <c r="C4950" t="s">
        <v>3259</v>
      </c>
      <c r="D4950" s="781">
        <v>4</v>
      </c>
      <c r="F4950" t="s">
        <v>3536</v>
      </c>
    </row>
    <row r="4951" spans="1:6" x14ac:dyDescent="0.25">
      <c r="A4951" t="s">
        <v>1096</v>
      </c>
      <c r="B4951" t="s">
        <v>785</v>
      </c>
      <c r="C4951" t="s">
        <v>3259</v>
      </c>
      <c r="D4951" s="781">
        <v>20</v>
      </c>
      <c r="F4951" t="s">
        <v>3536</v>
      </c>
    </row>
    <row r="4952" spans="1:6" x14ac:dyDescent="0.25">
      <c r="A4952" t="s">
        <v>1096</v>
      </c>
      <c r="B4952" t="s">
        <v>785</v>
      </c>
      <c r="C4952" t="s">
        <v>3259</v>
      </c>
      <c r="D4952" s="781">
        <v>12</v>
      </c>
      <c r="F4952" t="s">
        <v>3536</v>
      </c>
    </row>
    <row r="4953" spans="1:6" x14ac:dyDescent="0.25">
      <c r="A4953" t="s">
        <v>1096</v>
      </c>
      <c r="B4953" t="s">
        <v>785</v>
      </c>
      <c r="C4953" t="s">
        <v>3259</v>
      </c>
      <c r="D4953" s="781">
        <v>40</v>
      </c>
      <c r="F4953" t="s">
        <v>3536</v>
      </c>
    </row>
    <row r="4954" spans="1:6" x14ac:dyDescent="0.25">
      <c r="A4954" t="s">
        <v>1096</v>
      </c>
      <c r="B4954" t="s">
        <v>785</v>
      </c>
      <c r="C4954" t="s">
        <v>3259</v>
      </c>
      <c r="D4954" s="781">
        <v>8</v>
      </c>
      <c r="F4954" t="s">
        <v>3536</v>
      </c>
    </row>
    <row r="4955" spans="1:6" x14ac:dyDescent="0.25">
      <c r="A4955" t="s">
        <v>1096</v>
      </c>
      <c r="B4955" t="s">
        <v>785</v>
      </c>
      <c r="C4955" t="s">
        <v>3259</v>
      </c>
      <c r="D4955" s="781">
        <v>4</v>
      </c>
      <c r="F4955" t="s">
        <v>3536</v>
      </c>
    </row>
    <row r="4956" spans="1:6" x14ac:dyDescent="0.25">
      <c r="A4956" t="s">
        <v>1096</v>
      </c>
      <c r="B4956" t="s">
        <v>785</v>
      </c>
      <c r="C4956" t="s">
        <v>3259</v>
      </c>
      <c r="D4956" s="781">
        <v>4</v>
      </c>
      <c r="F4956" t="s">
        <v>3536</v>
      </c>
    </row>
    <row r="4957" spans="1:6" x14ac:dyDescent="0.25">
      <c r="A4957" t="s">
        <v>1096</v>
      </c>
      <c r="B4957" t="s">
        <v>785</v>
      </c>
      <c r="C4957" t="s">
        <v>3259</v>
      </c>
      <c r="D4957" s="781">
        <v>20</v>
      </c>
      <c r="F4957" t="s">
        <v>3536</v>
      </c>
    </row>
    <row r="4958" spans="1:6" x14ac:dyDescent="0.25">
      <c r="A4958" t="s">
        <v>1096</v>
      </c>
      <c r="B4958" t="s">
        <v>785</v>
      </c>
      <c r="C4958" t="s">
        <v>3259</v>
      </c>
      <c r="D4958" s="781">
        <v>28</v>
      </c>
      <c r="F4958" t="s">
        <v>3536</v>
      </c>
    </row>
    <row r="4959" spans="1:6" x14ac:dyDescent="0.25">
      <c r="A4959" t="s">
        <v>864</v>
      </c>
      <c r="B4959" t="s">
        <v>2785</v>
      </c>
      <c r="C4959" t="s">
        <v>2783</v>
      </c>
      <c r="D4959" s="432">
        <v>2</v>
      </c>
      <c r="E4959">
        <v>741000</v>
      </c>
      <c r="F4959" t="s">
        <v>789</v>
      </c>
    </row>
    <row r="4960" spans="1:6" x14ac:dyDescent="0.25">
      <c r="A4960" t="s">
        <v>788</v>
      </c>
      <c r="B4960" t="s">
        <v>2867</v>
      </c>
      <c r="C4960" t="s">
        <v>2779</v>
      </c>
      <c r="D4960" s="432">
        <v>1</v>
      </c>
      <c r="E4960">
        <v>780160</v>
      </c>
      <c r="F4960" t="s">
        <v>2697</v>
      </c>
    </row>
    <row r="4961" spans="1:6" x14ac:dyDescent="0.25">
      <c r="A4961" t="s">
        <v>788</v>
      </c>
      <c r="B4961" t="s">
        <v>3385</v>
      </c>
      <c r="C4961" t="s">
        <v>2779</v>
      </c>
      <c r="D4961" s="432">
        <v>3</v>
      </c>
      <c r="E4961">
        <v>780160</v>
      </c>
      <c r="F4961" t="s">
        <v>2697</v>
      </c>
    </row>
    <row r="4962" spans="1:6" x14ac:dyDescent="0.25">
      <c r="A4962" t="s">
        <v>864</v>
      </c>
      <c r="B4962" t="s">
        <v>2776</v>
      </c>
      <c r="C4962" t="s">
        <v>2776</v>
      </c>
      <c r="D4962">
        <v>4</v>
      </c>
      <c r="E4962">
        <v>741000</v>
      </c>
      <c r="F4962" t="s">
        <v>789</v>
      </c>
    </row>
    <row r="4963" spans="1:6" x14ac:dyDescent="0.25">
      <c r="A4963" t="s">
        <v>864</v>
      </c>
      <c r="B4963" t="s">
        <v>2776</v>
      </c>
      <c r="C4963" t="s">
        <v>2781</v>
      </c>
      <c r="D4963" s="432">
        <v>2</v>
      </c>
      <c r="E4963">
        <v>741000</v>
      </c>
      <c r="F4963" t="s">
        <v>789</v>
      </c>
    </row>
    <row r="4964" spans="1:6" x14ac:dyDescent="0.25">
      <c r="A4964" t="s">
        <v>864</v>
      </c>
      <c r="B4964" t="s">
        <v>2776</v>
      </c>
      <c r="C4964" t="s">
        <v>2783</v>
      </c>
      <c r="D4964" s="432">
        <v>80</v>
      </c>
      <c r="E4964">
        <v>741000</v>
      </c>
      <c r="F4964" t="s">
        <v>789</v>
      </c>
    </row>
    <row r="4965" spans="1:6" x14ac:dyDescent="0.25">
      <c r="A4965" t="s">
        <v>864</v>
      </c>
      <c r="B4965" t="s">
        <v>3336</v>
      </c>
      <c r="C4965" t="s">
        <v>2783</v>
      </c>
      <c r="D4965" s="432">
        <v>1</v>
      </c>
      <c r="E4965">
        <v>741000</v>
      </c>
      <c r="F4965" t="s">
        <v>789</v>
      </c>
    </row>
    <row r="4966" spans="1:6" x14ac:dyDescent="0.25">
      <c r="A4966" t="s">
        <v>781</v>
      </c>
      <c r="B4966" t="s">
        <v>2868</v>
      </c>
      <c r="C4966" t="s">
        <v>2779</v>
      </c>
      <c r="D4966" s="432">
        <v>11</v>
      </c>
      <c r="E4966">
        <v>780160</v>
      </c>
      <c r="F4966" t="s">
        <v>2697</v>
      </c>
    </row>
    <row r="4967" spans="1:6" x14ac:dyDescent="0.25">
      <c r="A4967" t="s">
        <v>788</v>
      </c>
      <c r="B4967" t="s">
        <v>3386</v>
      </c>
      <c r="C4967" t="s">
        <v>2779</v>
      </c>
      <c r="D4967" s="432">
        <v>5</v>
      </c>
      <c r="E4967">
        <v>780160</v>
      </c>
      <c r="F4967" t="s">
        <v>2697</v>
      </c>
    </row>
    <row r="4968" spans="1:6" x14ac:dyDescent="0.25">
      <c r="A4968" t="s">
        <v>2665</v>
      </c>
      <c r="B4968" t="s">
        <v>2811</v>
      </c>
      <c r="C4968" t="s">
        <v>2779</v>
      </c>
      <c r="D4968" s="432">
        <v>2</v>
      </c>
      <c r="E4968">
        <v>780160</v>
      </c>
      <c r="F4968" t="s">
        <v>2697</v>
      </c>
    </row>
    <row r="4969" spans="1:6" x14ac:dyDescent="0.25">
      <c r="A4969" t="s">
        <v>788</v>
      </c>
      <c r="B4969" t="s">
        <v>3387</v>
      </c>
      <c r="C4969" t="s">
        <v>2779</v>
      </c>
      <c r="D4969" s="432">
        <v>2</v>
      </c>
      <c r="E4969">
        <v>780160</v>
      </c>
      <c r="F4969" t="s">
        <v>2697</v>
      </c>
    </row>
    <row r="4970" spans="1:6" x14ac:dyDescent="0.25">
      <c r="A4970" t="s">
        <v>2544</v>
      </c>
      <c r="B4970" t="s">
        <v>3135</v>
      </c>
      <c r="C4970" t="s">
        <v>2802</v>
      </c>
      <c r="D4970" s="432">
        <v>23</v>
      </c>
      <c r="E4970">
        <v>777660</v>
      </c>
      <c r="F4970" t="s">
        <v>2697</v>
      </c>
    </row>
    <row r="4971" spans="1:6" x14ac:dyDescent="0.25">
      <c r="A4971" t="s">
        <v>1198</v>
      </c>
      <c r="B4971" t="s">
        <v>3040</v>
      </c>
      <c r="C4971" t="s">
        <v>2779</v>
      </c>
      <c r="D4971" s="432">
        <v>147</v>
      </c>
      <c r="E4971">
        <v>780160</v>
      </c>
      <c r="F4971" t="s">
        <v>2697</v>
      </c>
    </row>
    <row r="4972" spans="1:6" x14ac:dyDescent="0.25">
      <c r="A4972" t="s">
        <v>788</v>
      </c>
      <c r="B4972" t="s">
        <v>2937</v>
      </c>
      <c r="C4972" t="s">
        <v>2779</v>
      </c>
      <c r="D4972" s="432">
        <v>1</v>
      </c>
      <c r="E4972">
        <v>780160</v>
      </c>
      <c r="F4972" t="s">
        <v>2697</v>
      </c>
    </row>
    <row r="4973" spans="1:6" x14ac:dyDescent="0.25">
      <c r="A4973" t="s">
        <v>2544</v>
      </c>
      <c r="B4973" t="s">
        <v>3136</v>
      </c>
      <c r="C4973" t="s">
        <v>2802</v>
      </c>
      <c r="D4973" s="432">
        <v>25</v>
      </c>
      <c r="E4973">
        <v>777660</v>
      </c>
      <c r="F4973" t="s">
        <v>2697</v>
      </c>
    </row>
    <row r="4974" spans="1:6" x14ac:dyDescent="0.25">
      <c r="A4974" t="s">
        <v>2544</v>
      </c>
      <c r="B4974" t="s">
        <v>3137</v>
      </c>
      <c r="C4974" t="s">
        <v>2802</v>
      </c>
      <c r="D4974" s="432">
        <v>19</v>
      </c>
      <c r="E4974">
        <v>777660</v>
      </c>
      <c r="F4974" t="s">
        <v>2697</v>
      </c>
    </row>
    <row r="4975" spans="1:6" x14ac:dyDescent="0.25">
      <c r="A4975" t="s">
        <v>788</v>
      </c>
      <c r="B4975" t="s">
        <v>3388</v>
      </c>
      <c r="C4975" t="s">
        <v>2779</v>
      </c>
      <c r="D4975" s="432">
        <v>2</v>
      </c>
      <c r="E4975">
        <v>780160</v>
      </c>
      <c r="F4975" t="s">
        <v>2697</v>
      </c>
    </row>
    <row r="4976" spans="1:6" x14ac:dyDescent="0.25">
      <c r="A4976" t="s">
        <v>2665</v>
      </c>
      <c r="B4976" t="s">
        <v>2797</v>
      </c>
      <c r="C4976" t="s">
        <v>2712</v>
      </c>
      <c r="D4976" s="432">
        <v>90</v>
      </c>
      <c r="E4976">
        <v>741020</v>
      </c>
      <c r="F4976" s="771" t="s">
        <v>772</v>
      </c>
    </row>
    <row r="4977" spans="1:6" x14ac:dyDescent="0.25">
      <c r="A4977" t="s">
        <v>788</v>
      </c>
      <c r="B4977" t="s">
        <v>3389</v>
      </c>
      <c r="C4977" t="s">
        <v>2779</v>
      </c>
      <c r="D4977" s="432">
        <v>3</v>
      </c>
      <c r="E4977">
        <v>780160</v>
      </c>
      <c r="F4977" t="s">
        <v>2697</v>
      </c>
    </row>
    <row r="4978" spans="1:6" x14ac:dyDescent="0.25">
      <c r="A4978" t="s">
        <v>2665</v>
      </c>
      <c r="B4978" t="s">
        <v>770</v>
      </c>
      <c r="C4978" t="s">
        <v>3299</v>
      </c>
      <c r="D4978" s="736">
        <v>1</v>
      </c>
      <c r="F4978" t="s">
        <v>3537</v>
      </c>
    </row>
    <row r="4979" spans="1:6" x14ac:dyDescent="0.25">
      <c r="A4979" t="s">
        <v>2665</v>
      </c>
      <c r="B4979" t="s">
        <v>779</v>
      </c>
      <c r="C4979" t="s">
        <v>2799</v>
      </c>
      <c r="D4979">
        <v>8</v>
      </c>
      <c r="F4979" t="s">
        <v>3537</v>
      </c>
    </row>
    <row r="4980" spans="1:6" x14ac:dyDescent="0.25">
      <c r="A4980" t="s">
        <v>781</v>
      </c>
      <c r="B4980" t="s">
        <v>779</v>
      </c>
      <c r="C4980" t="s">
        <v>2799</v>
      </c>
      <c r="D4980">
        <v>6</v>
      </c>
      <c r="F4980" t="s">
        <v>3537</v>
      </c>
    </row>
    <row r="4981" spans="1:6" x14ac:dyDescent="0.25">
      <c r="A4981" t="s">
        <v>788</v>
      </c>
      <c r="B4981" t="s">
        <v>779</v>
      </c>
      <c r="C4981" t="s">
        <v>2799</v>
      </c>
      <c r="D4981">
        <v>10</v>
      </c>
      <c r="F4981" t="s">
        <v>3537</v>
      </c>
    </row>
    <row r="4982" spans="1:6" x14ac:dyDescent="0.25">
      <c r="A4982" t="s">
        <v>2675</v>
      </c>
      <c r="B4982" t="s">
        <v>779</v>
      </c>
      <c r="C4982" t="s">
        <v>3021</v>
      </c>
      <c r="D4982">
        <v>4</v>
      </c>
      <c r="F4982" t="s">
        <v>3537</v>
      </c>
    </row>
    <row r="4983" spans="1:6" x14ac:dyDescent="0.25">
      <c r="A4983" t="s">
        <v>1198</v>
      </c>
      <c r="B4983" t="s">
        <v>779</v>
      </c>
      <c r="C4983" t="s">
        <v>3029</v>
      </c>
      <c r="D4983">
        <v>88</v>
      </c>
      <c r="F4983" t="s">
        <v>3537</v>
      </c>
    </row>
    <row r="4984" spans="1:6" x14ac:dyDescent="0.25">
      <c r="A4984" t="s">
        <v>2670</v>
      </c>
      <c r="B4984" t="s">
        <v>779</v>
      </c>
      <c r="C4984" t="s">
        <v>2799</v>
      </c>
      <c r="D4984">
        <v>14</v>
      </c>
      <c r="F4984" t="s">
        <v>3537</v>
      </c>
    </row>
    <row r="4985" spans="1:6" x14ac:dyDescent="0.25">
      <c r="A4985" t="s">
        <v>2675</v>
      </c>
      <c r="B4985" t="s">
        <v>3023</v>
      </c>
      <c r="C4985" t="s">
        <v>2779</v>
      </c>
      <c r="D4985" s="432">
        <v>2</v>
      </c>
      <c r="E4985">
        <v>780160</v>
      </c>
      <c r="F4985" t="s">
        <v>2697</v>
      </c>
    </row>
    <row r="4986" spans="1:6" x14ac:dyDescent="0.25">
      <c r="A4986" t="s">
        <v>864</v>
      </c>
      <c r="B4986" t="s">
        <v>2787</v>
      </c>
      <c r="C4986" t="s">
        <v>2783</v>
      </c>
      <c r="D4986" s="432">
        <v>33</v>
      </c>
      <c r="E4986">
        <v>741000</v>
      </c>
      <c r="F4986" t="s">
        <v>789</v>
      </c>
    </row>
    <row r="4987" spans="1:6" x14ac:dyDescent="0.25">
      <c r="A4987" t="s">
        <v>864</v>
      </c>
      <c r="B4987" t="s">
        <v>3337</v>
      </c>
      <c r="C4987" t="s">
        <v>3338</v>
      </c>
      <c r="D4987" s="432">
        <v>1</v>
      </c>
      <c r="E4987">
        <v>741000</v>
      </c>
      <c r="F4987" t="s">
        <v>789</v>
      </c>
    </row>
    <row r="4988" spans="1:6" x14ac:dyDescent="0.25">
      <c r="A4988" t="s">
        <v>788</v>
      </c>
      <c r="B4988" t="s">
        <v>3390</v>
      </c>
      <c r="C4988" t="s">
        <v>2779</v>
      </c>
      <c r="D4988" s="432">
        <v>4</v>
      </c>
      <c r="E4988">
        <v>780160</v>
      </c>
      <c r="F4988" t="s">
        <v>2697</v>
      </c>
    </row>
    <row r="4989" spans="1:6" x14ac:dyDescent="0.25">
      <c r="A4989" t="s">
        <v>788</v>
      </c>
      <c r="B4989" t="s">
        <v>3391</v>
      </c>
      <c r="C4989" t="s">
        <v>2779</v>
      </c>
      <c r="D4989" s="432">
        <v>31</v>
      </c>
      <c r="E4989">
        <v>780160</v>
      </c>
      <c r="F4989" t="s">
        <v>2697</v>
      </c>
    </row>
    <row r="4990" spans="1:6" x14ac:dyDescent="0.25">
      <c r="A4990" t="s">
        <v>864</v>
      </c>
      <c r="B4990" t="s">
        <v>2777</v>
      </c>
      <c r="C4990" t="s">
        <v>2778</v>
      </c>
      <c r="D4990">
        <v>84</v>
      </c>
      <c r="E4990">
        <v>741000</v>
      </c>
      <c r="F4990" t="s">
        <v>789</v>
      </c>
    </row>
    <row r="4991" spans="1:6" x14ac:dyDescent="0.25">
      <c r="A4991" t="s">
        <v>1203</v>
      </c>
      <c r="B4991" t="s">
        <v>774</v>
      </c>
      <c r="C4991" t="s">
        <v>3087</v>
      </c>
      <c r="D4991">
        <v>13</v>
      </c>
      <c r="F4991" t="s">
        <v>3536</v>
      </c>
    </row>
    <row r="4992" spans="1:6" x14ac:dyDescent="0.25">
      <c r="A4992" t="s">
        <v>1203</v>
      </c>
      <c r="B4992" t="s">
        <v>774</v>
      </c>
      <c r="C4992" t="s">
        <v>3088</v>
      </c>
      <c r="D4992">
        <v>1</v>
      </c>
      <c r="F4992" t="s">
        <v>3536</v>
      </c>
    </row>
    <row r="4993" spans="1:6" x14ac:dyDescent="0.25">
      <c r="A4993" t="s">
        <v>2544</v>
      </c>
      <c r="B4993" t="s">
        <v>774</v>
      </c>
      <c r="C4993" t="s">
        <v>3129</v>
      </c>
      <c r="D4993">
        <v>1</v>
      </c>
      <c r="F4993" t="s">
        <v>3536</v>
      </c>
    </row>
    <row r="4994" spans="1:6" x14ac:dyDescent="0.25">
      <c r="A4994" t="s">
        <v>2544</v>
      </c>
      <c r="B4994" t="s">
        <v>774</v>
      </c>
      <c r="C4994" t="s">
        <v>3130</v>
      </c>
      <c r="D4994">
        <v>1</v>
      </c>
      <c r="F4994" t="s">
        <v>3536</v>
      </c>
    </row>
    <row r="4995" spans="1:6" x14ac:dyDescent="0.25">
      <c r="A4995" t="s">
        <v>1096</v>
      </c>
      <c r="B4995" t="s">
        <v>774</v>
      </c>
      <c r="C4995" t="s">
        <v>3262</v>
      </c>
      <c r="D4995">
        <v>1</v>
      </c>
      <c r="F4995" t="s">
        <v>3536</v>
      </c>
    </row>
    <row r="4996" spans="1:6" x14ac:dyDescent="0.25">
      <c r="A4996" t="s">
        <v>1096</v>
      </c>
      <c r="B4996" t="s">
        <v>774</v>
      </c>
      <c r="C4996" t="s">
        <v>1028</v>
      </c>
      <c r="D4996" s="736">
        <v>606.66666666666663</v>
      </c>
      <c r="F4996" t="s">
        <v>3535</v>
      </c>
    </row>
    <row r="4997" spans="1:6" x14ac:dyDescent="0.25">
      <c r="A4997" t="s">
        <v>1203</v>
      </c>
      <c r="B4997" t="s">
        <v>774</v>
      </c>
      <c r="C4997" t="s">
        <v>1073</v>
      </c>
      <c r="D4997" s="736">
        <v>1</v>
      </c>
      <c r="F4997" t="s">
        <v>3536</v>
      </c>
    </row>
    <row r="4998" spans="1:6" x14ac:dyDescent="0.25">
      <c r="A4998" t="s">
        <v>1203</v>
      </c>
      <c r="B4998" t="s">
        <v>774</v>
      </c>
      <c r="C4998" t="s">
        <v>1073</v>
      </c>
      <c r="D4998" s="736">
        <v>1</v>
      </c>
      <c r="F4998" t="s">
        <v>3536</v>
      </c>
    </row>
    <row r="4999" spans="1:6" x14ac:dyDescent="0.25">
      <c r="A4999" t="s">
        <v>1203</v>
      </c>
      <c r="B4999" t="s">
        <v>774</v>
      </c>
      <c r="C4999" t="s">
        <v>1073</v>
      </c>
      <c r="D4999" s="736">
        <v>1</v>
      </c>
      <c r="F4999" t="s">
        <v>3536</v>
      </c>
    </row>
    <row r="5000" spans="1:6" x14ac:dyDescent="0.25">
      <c r="A5000" t="s">
        <v>1203</v>
      </c>
      <c r="B5000" t="s">
        <v>774</v>
      </c>
      <c r="C5000" t="s">
        <v>1073</v>
      </c>
      <c r="D5000" s="736">
        <v>1</v>
      </c>
      <c r="F5000" t="s">
        <v>3536</v>
      </c>
    </row>
    <row r="5001" spans="1:6" x14ac:dyDescent="0.25">
      <c r="A5001" t="s">
        <v>1203</v>
      </c>
      <c r="B5001" t="s">
        <v>774</v>
      </c>
      <c r="C5001" t="s">
        <v>1073</v>
      </c>
      <c r="D5001" s="736">
        <v>1</v>
      </c>
      <c r="F5001" t="s">
        <v>3536</v>
      </c>
    </row>
    <row r="5002" spans="1:6" x14ac:dyDescent="0.25">
      <c r="A5002" t="s">
        <v>1203</v>
      </c>
      <c r="B5002" t="s">
        <v>774</v>
      </c>
      <c r="C5002" t="s">
        <v>1073</v>
      </c>
      <c r="D5002" s="736">
        <v>1</v>
      </c>
      <c r="F5002" t="s">
        <v>3536</v>
      </c>
    </row>
    <row r="5003" spans="1:6" x14ac:dyDescent="0.25">
      <c r="A5003" t="s">
        <v>1203</v>
      </c>
      <c r="B5003" t="s">
        <v>774</v>
      </c>
      <c r="C5003" t="s">
        <v>1073</v>
      </c>
      <c r="D5003" s="736">
        <v>1</v>
      </c>
      <c r="F5003" t="s">
        <v>3536</v>
      </c>
    </row>
    <row r="5004" spans="1:6" x14ac:dyDescent="0.25">
      <c r="A5004" t="s">
        <v>1203</v>
      </c>
      <c r="B5004" t="s">
        <v>774</v>
      </c>
      <c r="C5004" t="s">
        <v>1073</v>
      </c>
      <c r="D5004" s="736">
        <v>1</v>
      </c>
      <c r="F5004" t="s">
        <v>3536</v>
      </c>
    </row>
    <row r="5005" spans="1:6" x14ac:dyDescent="0.25">
      <c r="A5005" t="s">
        <v>1203</v>
      </c>
      <c r="B5005" t="s">
        <v>774</v>
      </c>
      <c r="C5005" t="s">
        <v>1073</v>
      </c>
      <c r="D5005" s="736">
        <v>1</v>
      </c>
      <c r="F5005" t="s">
        <v>3536</v>
      </c>
    </row>
    <row r="5006" spans="1:6" x14ac:dyDescent="0.25">
      <c r="A5006" t="s">
        <v>1203</v>
      </c>
      <c r="B5006" t="s">
        <v>774</v>
      </c>
      <c r="C5006" t="s">
        <v>1073</v>
      </c>
      <c r="D5006" s="736">
        <v>1</v>
      </c>
      <c r="F5006" t="s">
        <v>3536</v>
      </c>
    </row>
    <row r="5007" spans="1:6" x14ac:dyDescent="0.25">
      <c r="A5007" t="s">
        <v>1203</v>
      </c>
      <c r="B5007" t="s">
        <v>774</v>
      </c>
      <c r="C5007" t="s">
        <v>1073</v>
      </c>
      <c r="D5007" s="736">
        <v>1</v>
      </c>
      <c r="F5007" t="s">
        <v>3536</v>
      </c>
    </row>
    <row r="5008" spans="1:6" x14ac:dyDescent="0.25">
      <c r="A5008" t="s">
        <v>1203</v>
      </c>
      <c r="B5008" t="s">
        <v>774</v>
      </c>
      <c r="C5008" t="s">
        <v>1073</v>
      </c>
      <c r="D5008" s="736">
        <v>1</v>
      </c>
      <c r="F5008" t="s">
        <v>3536</v>
      </c>
    </row>
    <row r="5009" spans="1:6" x14ac:dyDescent="0.25">
      <c r="A5009" t="s">
        <v>1203</v>
      </c>
      <c r="B5009" t="s">
        <v>774</v>
      </c>
      <c r="C5009" t="s">
        <v>1073</v>
      </c>
      <c r="D5009" s="736">
        <v>1</v>
      </c>
      <c r="F5009" t="s">
        <v>3536</v>
      </c>
    </row>
    <row r="5010" spans="1:6" x14ac:dyDescent="0.25">
      <c r="A5010" t="s">
        <v>1203</v>
      </c>
      <c r="B5010" t="s">
        <v>774</v>
      </c>
      <c r="C5010" t="s">
        <v>1073</v>
      </c>
      <c r="D5010" s="736">
        <v>1</v>
      </c>
      <c r="F5010" t="s">
        <v>3536</v>
      </c>
    </row>
    <row r="5011" spans="1:6" x14ac:dyDescent="0.25">
      <c r="A5011" t="s">
        <v>1203</v>
      </c>
      <c r="B5011" t="s">
        <v>774</v>
      </c>
      <c r="C5011" t="s">
        <v>1073</v>
      </c>
      <c r="D5011" s="736">
        <v>1</v>
      </c>
      <c r="F5011" t="s">
        <v>3536</v>
      </c>
    </row>
    <row r="5012" spans="1:6" x14ac:dyDescent="0.25">
      <c r="A5012" t="s">
        <v>1203</v>
      </c>
      <c r="B5012" t="s">
        <v>774</v>
      </c>
      <c r="C5012" t="s">
        <v>1073</v>
      </c>
      <c r="D5012" s="736">
        <v>1</v>
      </c>
      <c r="F5012" t="s">
        <v>3536</v>
      </c>
    </row>
    <row r="5013" spans="1:6" x14ac:dyDescent="0.25">
      <c r="A5013" t="s">
        <v>1203</v>
      </c>
      <c r="B5013" t="s">
        <v>774</v>
      </c>
      <c r="C5013" t="s">
        <v>1073</v>
      </c>
      <c r="D5013" s="736">
        <v>1</v>
      </c>
      <c r="F5013" t="s">
        <v>3536</v>
      </c>
    </row>
    <row r="5014" spans="1:6" x14ac:dyDescent="0.25">
      <c r="A5014" t="s">
        <v>1203</v>
      </c>
      <c r="B5014" t="s">
        <v>774</v>
      </c>
      <c r="C5014" t="s">
        <v>1073</v>
      </c>
      <c r="D5014" s="736">
        <v>2</v>
      </c>
      <c r="F5014" t="s">
        <v>3536</v>
      </c>
    </row>
    <row r="5015" spans="1:6" x14ac:dyDescent="0.25">
      <c r="A5015" t="s">
        <v>1203</v>
      </c>
      <c r="B5015" t="s">
        <v>774</v>
      </c>
      <c r="C5015" t="s">
        <v>1073</v>
      </c>
      <c r="D5015" s="736">
        <v>2</v>
      </c>
      <c r="F5015" t="s">
        <v>3536</v>
      </c>
    </row>
    <row r="5016" spans="1:6" x14ac:dyDescent="0.25">
      <c r="A5016" t="s">
        <v>1203</v>
      </c>
      <c r="B5016" t="s">
        <v>774</v>
      </c>
      <c r="C5016" t="s">
        <v>1073</v>
      </c>
      <c r="D5016" s="736">
        <v>1</v>
      </c>
      <c r="F5016" t="s">
        <v>3536</v>
      </c>
    </row>
    <row r="5017" spans="1:6" x14ac:dyDescent="0.25">
      <c r="A5017" t="s">
        <v>1203</v>
      </c>
      <c r="B5017" t="s">
        <v>774</v>
      </c>
      <c r="C5017" t="s">
        <v>1073</v>
      </c>
      <c r="D5017" s="736">
        <v>1</v>
      </c>
      <c r="F5017" t="s">
        <v>3536</v>
      </c>
    </row>
    <row r="5018" spans="1:6" x14ac:dyDescent="0.25">
      <c r="A5018" t="s">
        <v>1203</v>
      </c>
      <c r="B5018" t="s">
        <v>774</v>
      </c>
      <c r="C5018" t="s">
        <v>1073</v>
      </c>
      <c r="D5018" s="736">
        <v>1</v>
      </c>
      <c r="F5018" t="s">
        <v>3536</v>
      </c>
    </row>
    <row r="5019" spans="1:6" x14ac:dyDescent="0.25">
      <c r="A5019" t="s">
        <v>1203</v>
      </c>
      <c r="B5019" t="s">
        <v>774</v>
      </c>
      <c r="C5019" t="s">
        <v>1073</v>
      </c>
      <c r="D5019" s="736">
        <v>1</v>
      </c>
      <c r="F5019" t="s">
        <v>3536</v>
      </c>
    </row>
    <row r="5020" spans="1:6" x14ac:dyDescent="0.25">
      <c r="A5020" t="s">
        <v>1203</v>
      </c>
      <c r="B5020" t="s">
        <v>774</v>
      </c>
      <c r="C5020" t="s">
        <v>1073</v>
      </c>
      <c r="D5020" s="736">
        <v>1</v>
      </c>
      <c r="F5020" t="s">
        <v>3536</v>
      </c>
    </row>
    <row r="5021" spans="1:6" x14ac:dyDescent="0.25">
      <c r="A5021" t="s">
        <v>1203</v>
      </c>
      <c r="B5021" t="s">
        <v>774</v>
      </c>
      <c r="C5021" t="s">
        <v>1073</v>
      </c>
      <c r="D5021" s="736">
        <v>1</v>
      </c>
      <c r="F5021" t="s">
        <v>3536</v>
      </c>
    </row>
    <row r="5022" spans="1:6" x14ac:dyDescent="0.25">
      <c r="A5022" t="s">
        <v>1203</v>
      </c>
      <c r="B5022" t="s">
        <v>774</v>
      </c>
      <c r="C5022" t="s">
        <v>1073</v>
      </c>
      <c r="D5022" s="736">
        <v>1</v>
      </c>
      <c r="F5022" t="s">
        <v>3536</v>
      </c>
    </row>
    <row r="5023" spans="1:6" x14ac:dyDescent="0.25">
      <c r="A5023" t="s">
        <v>1203</v>
      </c>
      <c r="B5023" t="s">
        <v>774</v>
      </c>
      <c r="C5023" t="s">
        <v>1073</v>
      </c>
      <c r="D5023" s="736">
        <v>2</v>
      </c>
      <c r="F5023" t="s">
        <v>3536</v>
      </c>
    </row>
    <row r="5024" spans="1:6" x14ac:dyDescent="0.25">
      <c r="A5024" t="s">
        <v>1203</v>
      </c>
      <c r="B5024" t="s">
        <v>774</v>
      </c>
      <c r="C5024" t="s">
        <v>1073</v>
      </c>
      <c r="D5024" s="736">
        <v>1</v>
      </c>
      <c r="F5024" t="s">
        <v>3536</v>
      </c>
    </row>
    <row r="5025" spans="1:6" x14ac:dyDescent="0.25">
      <c r="A5025" t="s">
        <v>1203</v>
      </c>
      <c r="B5025" t="s">
        <v>774</v>
      </c>
      <c r="C5025" t="s">
        <v>1073</v>
      </c>
      <c r="D5025" s="736">
        <v>1</v>
      </c>
      <c r="F5025" t="s">
        <v>3536</v>
      </c>
    </row>
    <row r="5026" spans="1:6" x14ac:dyDescent="0.25">
      <c r="A5026" t="s">
        <v>1203</v>
      </c>
      <c r="B5026" t="s">
        <v>774</v>
      </c>
      <c r="C5026" t="s">
        <v>1073</v>
      </c>
      <c r="D5026" s="736">
        <v>1</v>
      </c>
      <c r="F5026" t="s">
        <v>3536</v>
      </c>
    </row>
    <row r="5027" spans="1:6" x14ac:dyDescent="0.25">
      <c r="A5027" t="s">
        <v>1203</v>
      </c>
      <c r="B5027" t="s">
        <v>774</v>
      </c>
      <c r="C5027" t="s">
        <v>1073</v>
      </c>
      <c r="D5027" s="736">
        <v>1</v>
      </c>
      <c r="F5027" t="s">
        <v>3536</v>
      </c>
    </row>
    <row r="5028" spans="1:6" x14ac:dyDescent="0.25">
      <c r="A5028" t="s">
        <v>1203</v>
      </c>
      <c r="B5028" t="s">
        <v>774</v>
      </c>
      <c r="C5028" t="s">
        <v>1073</v>
      </c>
      <c r="D5028" s="736">
        <v>1</v>
      </c>
      <c r="F5028" t="s">
        <v>3536</v>
      </c>
    </row>
    <row r="5029" spans="1:6" x14ac:dyDescent="0.25">
      <c r="A5029" t="s">
        <v>1203</v>
      </c>
      <c r="B5029" t="s">
        <v>774</v>
      </c>
      <c r="C5029" t="s">
        <v>1073</v>
      </c>
      <c r="D5029" s="736">
        <v>1</v>
      </c>
      <c r="F5029" t="s">
        <v>3536</v>
      </c>
    </row>
    <row r="5030" spans="1:6" x14ac:dyDescent="0.25">
      <c r="A5030" t="s">
        <v>1203</v>
      </c>
      <c r="B5030" t="s">
        <v>774</v>
      </c>
      <c r="C5030" t="s">
        <v>1073</v>
      </c>
      <c r="D5030" s="736">
        <v>1</v>
      </c>
      <c r="F5030" t="s">
        <v>3536</v>
      </c>
    </row>
    <row r="5031" spans="1:6" x14ac:dyDescent="0.25">
      <c r="A5031" t="s">
        <v>1203</v>
      </c>
      <c r="B5031" t="s">
        <v>774</v>
      </c>
      <c r="C5031" t="s">
        <v>1073</v>
      </c>
      <c r="D5031" s="736">
        <v>1</v>
      </c>
      <c r="F5031" t="s">
        <v>3536</v>
      </c>
    </row>
    <row r="5032" spans="1:6" x14ac:dyDescent="0.25">
      <c r="A5032" t="s">
        <v>1203</v>
      </c>
      <c r="B5032" t="s">
        <v>774</v>
      </c>
      <c r="C5032" t="s">
        <v>1073</v>
      </c>
      <c r="D5032" s="736">
        <v>1</v>
      </c>
      <c r="F5032" t="s">
        <v>3536</v>
      </c>
    </row>
    <row r="5033" spans="1:6" x14ac:dyDescent="0.25">
      <c r="A5033" t="s">
        <v>1203</v>
      </c>
      <c r="B5033" t="s">
        <v>774</v>
      </c>
      <c r="C5033" t="s">
        <v>1073</v>
      </c>
      <c r="D5033" s="736">
        <v>1</v>
      </c>
      <c r="F5033" t="s">
        <v>3536</v>
      </c>
    </row>
    <row r="5034" spans="1:6" x14ac:dyDescent="0.25">
      <c r="A5034" t="s">
        <v>1203</v>
      </c>
      <c r="B5034" t="s">
        <v>774</v>
      </c>
      <c r="C5034" t="s">
        <v>1073</v>
      </c>
      <c r="D5034" s="736">
        <v>1</v>
      </c>
      <c r="F5034" t="s">
        <v>3536</v>
      </c>
    </row>
    <row r="5035" spans="1:6" x14ac:dyDescent="0.25">
      <c r="A5035" t="s">
        <v>1203</v>
      </c>
      <c r="B5035" t="s">
        <v>774</v>
      </c>
      <c r="C5035" t="s">
        <v>1073</v>
      </c>
      <c r="D5035" s="736">
        <v>1</v>
      </c>
      <c r="F5035" t="s">
        <v>3536</v>
      </c>
    </row>
    <row r="5036" spans="1:6" x14ac:dyDescent="0.25">
      <c r="A5036" t="s">
        <v>1203</v>
      </c>
      <c r="B5036" t="s">
        <v>774</v>
      </c>
      <c r="C5036" t="s">
        <v>1073</v>
      </c>
      <c r="D5036" s="736">
        <v>1</v>
      </c>
      <c r="F5036" t="s">
        <v>3536</v>
      </c>
    </row>
    <row r="5037" spans="1:6" x14ac:dyDescent="0.25">
      <c r="A5037" t="s">
        <v>1203</v>
      </c>
      <c r="B5037" t="s">
        <v>774</v>
      </c>
      <c r="C5037" t="s">
        <v>1073</v>
      </c>
      <c r="D5037" s="736">
        <v>1</v>
      </c>
      <c r="F5037" t="s">
        <v>3536</v>
      </c>
    </row>
    <row r="5038" spans="1:6" x14ac:dyDescent="0.25">
      <c r="A5038" t="s">
        <v>1203</v>
      </c>
      <c r="B5038" t="s">
        <v>774</v>
      </c>
      <c r="C5038" t="s">
        <v>1073</v>
      </c>
      <c r="D5038" s="736">
        <v>1</v>
      </c>
      <c r="F5038" t="s">
        <v>3536</v>
      </c>
    </row>
    <row r="5039" spans="1:6" x14ac:dyDescent="0.25">
      <c r="A5039" t="s">
        <v>1203</v>
      </c>
      <c r="B5039" t="s">
        <v>774</v>
      </c>
      <c r="C5039" t="s">
        <v>1073</v>
      </c>
      <c r="D5039" s="736">
        <v>1</v>
      </c>
      <c r="F5039" t="s">
        <v>3536</v>
      </c>
    </row>
    <row r="5040" spans="1:6" x14ac:dyDescent="0.25">
      <c r="A5040" t="s">
        <v>1203</v>
      </c>
      <c r="B5040" t="s">
        <v>774</v>
      </c>
      <c r="C5040" t="s">
        <v>1073</v>
      </c>
      <c r="D5040" s="736">
        <v>1</v>
      </c>
      <c r="F5040" t="s">
        <v>3536</v>
      </c>
    </row>
    <row r="5041" spans="1:6" x14ac:dyDescent="0.25">
      <c r="A5041" t="s">
        <v>1203</v>
      </c>
      <c r="B5041" t="s">
        <v>774</v>
      </c>
      <c r="C5041" t="s">
        <v>1073</v>
      </c>
      <c r="D5041" s="736">
        <v>2</v>
      </c>
      <c r="F5041" t="s">
        <v>3536</v>
      </c>
    </row>
    <row r="5042" spans="1:6" x14ac:dyDescent="0.25">
      <c r="A5042" t="s">
        <v>1203</v>
      </c>
      <c r="B5042" t="s">
        <v>774</v>
      </c>
      <c r="C5042" t="s">
        <v>1073</v>
      </c>
      <c r="D5042" s="736">
        <v>1</v>
      </c>
      <c r="F5042" t="s">
        <v>3536</v>
      </c>
    </row>
    <row r="5043" spans="1:6" x14ac:dyDescent="0.25">
      <c r="A5043" t="s">
        <v>1203</v>
      </c>
      <c r="B5043" t="s">
        <v>774</v>
      </c>
      <c r="C5043" t="s">
        <v>1073</v>
      </c>
      <c r="D5043" s="736">
        <v>1</v>
      </c>
      <c r="F5043" t="s">
        <v>3536</v>
      </c>
    </row>
    <row r="5044" spans="1:6" x14ac:dyDescent="0.25">
      <c r="A5044" t="s">
        <v>1203</v>
      </c>
      <c r="B5044" t="s">
        <v>774</v>
      </c>
      <c r="C5044" t="s">
        <v>1073</v>
      </c>
      <c r="D5044" s="736">
        <v>1</v>
      </c>
      <c r="F5044" t="s">
        <v>3536</v>
      </c>
    </row>
    <row r="5045" spans="1:6" x14ac:dyDescent="0.25">
      <c r="A5045" t="s">
        <v>1203</v>
      </c>
      <c r="B5045" t="s">
        <v>774</v>
      </c>
      <c r="C5045" t="s">
        <v>1073</v>
      </c>
      <c r="D5045" s="736">
        <v>1</v>
      </c>
      <c r="F5045" t="s">
        <v>3536</v>
      </c>
    </row>
    <row r="5046" spans="1:6" x14ac:dyDescent="0.25">
      <c r="A5046" t="s">
        <v>1203</v>
      </c>
      <c r="B5046" t="s">
        <v>774</v>
      </c>
      <c r="C5046" t="s">
        <v>1073</v>
      </c>
      <c r="D5046" s="736">
        <v>1</v>
      </c>
      <c r="F5046" t="s">
        <v>3536</v>
      </c>
    </row>
    <row r="5047" spans="1:6" x14ac:dyDescent="0.25">
      <c r="A5047" t="s">
        <v>1203</v>
      </c>
      <c r="B5047" t="s">
        <v>774</v>
      </c>
      <c r="C5047" t="s">
        <v>1073</v>
      </c>
      <c r="D5047" s="736">
        <v>1</v>
      </c>
      <c r="F5047" t="s">
        <v>3536</v>
      </c>
    </row>
    <row r="5048" spans="1:6" x14ac:dyDescent="0.25">
      <c r="A5048" t="s">
        <v>1203</v>
      </c>
      <c r="B5048" t="s">
        <v>774</v>
      </c>
      <c r="C5048" t="s">
        <v>1073</v>
      </c>
      <c r="D5048" s="736">
        <v>1</v>
      </c>
      <c r="F5048" t="s">
        <v>3536</v>
      </c>
    </row>
    <row r="5049" spans="1:6" x14ac:dyDescent="0.25">
      <c r="A5049" t="s">
        <v>1203</v>
      </c>
      <c r="B5049" t="s">
        <v>774</v>
      </c>
      <c r="C5049" t="s">
        <v>1073</v>
      </c>
      <c r="D5049" s="736">
        <v>1</v>
      </c>
      <c r="F5049" t="s">
        <v>3536</v>
      </c>
    </row>
    <row r="5050" spans="1:6" x14ac:dyDescent="0.25">
      <c r="A5050" t="s">
        <v>1203</v>
      </c>
      <c r="B5050" t="s">
        <v>774</v>
      </c>
      <c r="C5050" t="s">
        <v>1073</v>
      </c>
      <c r="D5050" s="736">
        <v>1</v>
      </c>
      <c r="F5050" t="s">
        <v>3536</v>
      </c>
    </row>
    <row r="5051" spans="1:6" x14ac:dyDescent="0.25">
      <c r="A5051" t="s">
        <v>1203</v>
      </c>
      <c r="B5051" t="s">
        <v>774</v>
      </c>
      <c r="C5051" t="s">
        <v>1073</v>
      </c>
      <c r="D5051" s="736">
        <v>1</v>
      </c>
      <c r="F5051" t="s">
        <v>3536</v>
      </c>
    </row>
    <row r="5052" spans="1:6" x14ac:dyDescent="0.25">
      <c r="A5052" t="s">
        <v>1203</v>
      </c>
      <c r="B5052" t="s">
        <v>774</v>
      </c>
      <c r="C5052" t="s">
        <v>1073</v>
      </c>
      <c r="D5052" s="736">
        <v>1</v>
      </c>
      <c r="F5052" t="s">
        <v>3536</v>
      </c>
    </row>
    <row r="5053" spans="1:6" x14ac:dyDescent="0.25">
      <c r="A5053" t="s">
        <v>1203</v>
      </c>
      <c r="B5053" t="s">
        <v>774</v>
      </c>
      <c r="C5053" t="s">
        <v>1073</v>
      </c>
      <c r="D5053" s="736">
        <v>1</v>
      </c>
      <c r="F5053" t="s">
        <v>3536</v>
      </c>
    </row>
    <row r="5054" spans="1:6" x14ac:dyDescent="0.25">
      <c r="A5054" t="s">
        <v>1203</v>
      </c>
      <c r="B5054" t="s">
        <v>774</v>
      </c>
      <c r="C5054" t="s">
        <v>1073</v>
      </c>
      <c r="D5054" s="736">
        <v>1</v>
      </c>
      <c r="F5054" t="s">
        <v>3536</v>
      </c>
    </row>
    <row r="5055" spans="1:6" x14ac:dyDescent="0.25">
      <c r="A5055" t="s">
        <v>1203</v>
      </c>
      <c r="B5055" t="s">
        <v>774</v>
      </c>
      <c r="C5055" t="s">
        <v>1073</v>
      </c>
      <c r="D5055" s="736">
        <v>1</v>
      </c>
      <c r="F5055" t="s">
        <v>3536</v>
      </c>
    </row>
    <row r="5056" spans="1:6" x14ac:dyDescent="0.25">
      <c r="A5056" t="s">
        <v>1203</v>
      </c>
      <c r="B5056" t="s">
        <v>774</v>
      </c>
      <c r="C5056" t="s">
        <v>1073</v>
      </c>
      <c r="D5056" s="736">
        <v>1</v>
      </c>
      <c r="F5056" t="s">
        <v>3536</v>
      </c>
    </row>
    <row r="5057" spans="1:6" x14ac:dyDescent="0.25">
      <c r="A5057" t="s">
        <v>1203</v>
      </c>
      <c r="B5057" t="s">
        <v>774</v>
      </c>
      <c r="C5057" t="s">
        <v>1073</v>
      </c>
      <c r="D5057" s="736">
        <v>1</v>
      </c>
      <c r="F5057" t="s">
        <v>3536</v>
      </c>
    </row>
    <row r="5058" spans="1:6" x14ac:dyDescent="0.25">
      <c r="A5058" t="s">
        <v>1203</v>
      </c>
      <c r="B5058" t="s">
        <v>774</v>
      </c>
      <c r="C5058" t="s">
        <v>1073</v>
      </c>
      <c r="D5058" s="736">
        <v>1</v>
      </c>
      <c r="F5058" t="s">
        <v>3536</v>
      </c>
    </row>
    <row r="5059" spans="1:6" x14ac:dyDescent="0.25">
      <c r="A5059" t="s">
        <v>1203</v>
      </c>
      <c r="B5059" t="s">
        <v>774</v>
      </c>
      <c r="C5059" t="s">
        <v>1073</v>
      </c>
      <c r="D5059" s="736">
        <v>1</v>
      </c>
      <c r="F5059" t="s">
        <v>3536</v>
      </c>
    </row>
    <row r="5060" spans="1:6" x14ac:dyDescent="0.25">
      <c r="A5060" t="s">
        <v>1203</v>
      </c>
      <c r="B5060" t="s">
        <v>774</v>
      </c>
      <c r="C5060" t="s">
        <v>1073</v>
      </c>
      <c r="D5060" s="736">
        <v>1</v>
      </c>
      <c r="F5060" t="s">
        <v>3536</v>
      </c>
    </row>
    <row r="5061" spans="1:6" x14ac:dyDescent="0.25">
      <c r="A5061" t="s">
        <v>1203</v>
      </c>
      <c r="B5061" t="s">
        <v>774</v>
      </c>
      <c r="C5061" t="s">
        <v>1073</v>
      </c>
      <c r="D5061" s="736">
        <v>1</v>
      </c>
      <c r="F5061" t="s">
        <v>3536</v>
      </c>
    </row>
    <row r="5062" spans="1:6" x14ac:dyDescent="0.25">
      <c r="A5062" t="s">
        <v>1203</v>
      </c>
      <c r="B5062" t="s">
        <v>774</v>
      </c>
      <c r="C5062" t="s">
        <v>1073</v>
      </c>
      <c r="D5062" s="736">
        <v>1</v>
      </c>
      <c r="F5062" t="s">
        <v>3536</v>
      </c>
    </row>
    <row r="5063" spans="1:6" x14ac:dyDescent="0.25">
      <c r="A5063" t="s">
        <v>1203</v>
      </c>
      <c r="B5063" t="s">
        <v>774</v>
      </c>
      <c r="C5063" t="s">
        <v>1073</v>
      </c>
      <c r="D5063" s="736">
        <v>1</v>
      </c>
      <c r="F5063" t="s">
        <v>3536</v>
      </c>
    </row>
    <row r="5064" spans="1:6" x14ac:dyDescent="0.25">
      <c r="A5064" t="s">
        <v>1203</v>
      </c>
      <c r="B5064" t="s">
        <v>774</v>
      </c>
      <c r="C5064" t="s">
        <v>1073</v>
      </c>
      <c r="D5064" s="736">
        <v>4</v>
      </c>
      <c r="F5064" t="s">
        <v>3536</v>
      </c>
    </row>
    <row r="5065" spans="1:6" x14ac:dyDescent="0.25">
      <c r="A5065" t="s">
        <v>1203</v>
      </c>
      <c r="B5065" t="s">
        <v>774</v>
      </c>
      <c r="C5065" t="s">
        <v>1073</v>
      </c>
      <c r="D5065" s="736">
        <v>1</v>
      </c>
      <c r="F5065" t="s">
        <v>3536</v>
      </c>
    </row>
    <row r="5066" spans="1:6" x14ac:dyDescent="0.25">
      <c r="A5066" t="s">
        <v>1203</v>
      </c>
      <c r="B5066" t="s">
        <v>774</v>
      </c>
      <c r="C5066" t="s">
        <v>1073</v>
      </c>
      <c r="D5066" s="736">
        <v>1</v>
      </c>
      <c r="F5066" t="s">
        <v>3536</v>
      </c>
    </row>
    <row r="5067" spans="1:6" x14ac:dyDescent="0.25">
      <c r="A5067" t="s">
        <v>1203</v>
      </c>
      <c r="B5067" t="s">
        <v>774</v>
      </c>
      <c r="C5067" t="s">
        <v>1073</v>
      </c>
      <c r="D5067" s="736">
        <v>1</v>
      </c>
      <c r="F5067" t="s">
        <v>3536</v>
      </c>
    </row>
    <row r="5068" spans="1:6" x14ac:dyDescent="0.25">
      <c r="A5068" t="s">
        <v>1203</v>
      </c>
      <c r="B5068" t="s">
        <v>774</v>
      </c>
      <c r="C5068" t="s">
        <v>1073</v>
      </c>
      <c r="D5068" s="736">
        <v>1</v>
      </c>
      <c r="F5068" t="s">
        <v>3536</v>
      </c>
    </row>
    <row r="5069" spans="1:6" x14ac:dyDescent="0.25">
      <c r="A5069" t="s">
        <v>1203</v>
      </c>
      <c r="B5069" t="s">
        <v>774</v>
      </c>
      <c r="C5069" t="s">
        <v>1073</v>
      </c>
      <c r="D5069" s="736">
        <v>1</v>
      </c>
      <c r="F5069" t="s">
        <v>3536</v>
      </c>
    </row>
    <row r="5070" spans="1:6" x14ac:dyDescent="0.25">
      <c r="A5070" t="s">
        <v>1203</v>
      </c>
      <c r="B5070" t="s">
        <v>774</v>
      </c>
      <c r="C5070" t="s">
        <v>1073</v>
      </c>
      <c r="D5070" s="736">
        <v>1</v>
      </c>
      <c r="F5070" t="s">
        <v>3536</v>
      </c>
    </row>
    <row r="5071" spans="1:6" x14ac:dyDescent="0.25">
      <c r="A5071" t="s">
        <v>1203</v>
      </c>
      <c r="B5071" t="s">
        <v>774</v>
      </c>
      <c r="C5071" t="s">
        <v>1073</v>
      </c>
      <c r="D5071" s="736">
        <v>1</v>
      </c>
      <c r="F5071" t="s">
        <v>3536</v>
      </c>
    </row>
    <row r="5072" spans="1:6" x14ac:dyDescent="0.25">
      <c r="A5072" t="s">
        <v>1203</v>
      </c>
      <c r="B5072" t="s">
        <v>774</v>
      </c>
      <c r="C5072" t="s">
        <v>1073</v>
      </c>
      <c r="D5072" s="736">
        <v>1</v>
      </c>
      <c r="F5072" t="s">
        <v>3536</v>
      </c>
    </row>
    <row r="5073" spans="1:6" x14ac:dyDescent="0.25">
      <c r="A5073" t="s">
        <v>1203</v>
      </c>
      <c r="B5073" t="s">
        <v>774</v>
      </c>
      <c r="C5073" t="s">
        <v>1073</v>
      </c>
      <c r="D5073" s="736">
        <v>1</v>
      </c>
      <c r="F5073" t="s">
        <v>3536</v>
      </c>
    </row>
    <row r="5074" spans="1:6" x14ac:dyDescent="0.25">
      <c r="A5074" t="s">
        <v>1203</v>
      </c>
      <c r="B5074" t="s">
        <v>774</v>
      </c>
      <c r="C5074" t="s">
        <v>1073</v>
      </c>
      <c r="D5074" s="736">
        <v>1</v>
      </c>
      <c r="F5074" t="s">
        <v>3536</v>
      </c>
    </row>
    <row r="5075" spans="1:6" x14ac:dyDescent="0.25">
      <c r="A5075" t="s">
        <v>1203</v>
      </c>
      <c r="B5075" t="s">
        <v>774</v>
      </c>
      <c r="C5075" t="s">
        <v>1073</v>
      </c>
      <c r="D5075" s="736">
        <v>1</v>
      </c>
      <c r="F5075" t="s">
        <v>3536</v>
      </c>
    </row>
    <row r="5076" spans="1:6" x14ac:dyDescent="0.25">
      <c r="A5076" t="s">
        <v>1203</v>
      </c>
      <c r="B5076" t="s">
        <v>774</v>
      </c>
      <c r="C5076" t="s">
        <v>1073</v>
      </c>
      <c r="D5076" s="736">
        <v>1</v>
      </c>
      <c r="F5076" t="s">
        <v>3536</v>
      </c>
    </row>
    <row r="5077" spans="1:6" x14ac:dyDescent="0.25">
      <c r="A5077" t="s">
        <v>1203</v>
      </c>
      <c r="B5077" t="s">
        <v>774</v>
      </c>
      <c r="C5077" t="s">
        <v>1073</v>
      </c>
      <c r="D5077" s="736">
        <v>1</v>
      </c>
      <c r="F5077" t="s">
        <v>3536</v>
      </c>
    </row>
    <row r="5078" spans="1:6" x14ac:dyDescent="0.25">
      <c r="A5078" t="s">
        <v>1203</v>
      </c>
      <c r="B5078" t="s">
        <v>774</v>
      </c>
      <c r="C5078" t="s">
        <v>1073</v>
      </c>
      <c r="D5078" s="736">
        <v>1</v>
      </c>
      <c r="F5078" t="s">
        <v>3536</v>
      </c>
    </row>
    <row r="5079" spans="1:6" x14ac:dyDescent="0.25">
      <c r="A5079" t="s">
        <v>1203</v>
      </c>
      <c r="B5079" t="s">
        <v>774</v>
      </c>
      <c r="C5079" t="s">
        <v>1073</v>
      </c>
      <c r="D5079" s="736">
        <v>1</v>
      </c>
      <c r="F5079" t="s">
        <v>3536</v>
      </c>
    </row>
    <row r="5080" spans="1:6" x14ac:dyDescent="0.25">
      <c r="A5080" t="s">
        <v>1203</v>
      </c>
      <c r="B5080" t="s">
        <v>774</v>
      </c>
      <c r="C5080" t="s">
        <v>1073</v>
      </c>
      <c r="D5080" s="736">
        <v>1</v>
      </c>
      <c r="F5080" t="s">
        <v>3536</v>
      </c>
    </row>
    <row r="5081" spans="1:6" x14ac:dyDescent="0.25">
      <c r="A5081" t="s">
        <v>1203</v>
      </c>
      <c r="B5081" t="s">
        <v>774</v>
      </c>
      <c r="C5081" t="s">
        <v>1073</v>
      </c>
      <c r="D5081" s="736">
        <v>1</v>
      </c>
      <c r="F5081" t="s">
        <v>3536</v>
      </c>
    </row>
    <row r="5082" spans="1:6" x14ac:dyDescent="0.25">
      <c r="A5082" t="s">
        <v>1203</v>
      </c>
      <c r="B5082" t="s">
        <v>774</v>
      </c>
      <c r="C5082" t="s">
        <v>1073</v>
      </c>
      <c r="D5082" s="736">
        <v>1</v>
      </c>
      <c r="F5082" t="s">
        <v>3536</v>
      </c>
    </row>
    <row r="5083" spans="1:6" x14ac:dyDescent="0.25">
      <c r="A5083" t="s">
        <v>1203</v>
      </c>
      <c r="B5083" t="s">
        <v>774</v>
      </c>
      <c r="C5083" t="s">
        <v>1073</v>
      </c>
      <c r="D5083" s="736">
        <v>1</v>
      </c>
      <c r="F5083" t="s">
        <v>3536</v>
      </c>
    </row>
    <row r="5084" spans="1:6" x14ac:dyDescent="0.25">
      <c r="A5084" t="s">
        <v>1203</v>
      </c>
      <c r="B5084" t="s">
        <v>774</v>
      </c>
      <c r="C5084" t="s">
        <v>1073</v>
      </c>
      <c r="D5084" s="736">
        <v>1</v>
      </c>
      <c r="F5084" t="s">
        <v>3536</v>
      </c>
    </row>
    <row r="5085" spans="1:6" x14ac:dyDescent="0.25">
      <c r="A5085" t="s">
        <v>1203</v>
      </c>
      <c r="B5085" t="s">
        <v>774</v>
      </c>
      <c r="C5085" t="s">
        <v>1073</v>
      </c>
      <c r="D5085" s="736">
        <v>1</v>
      </c>
      <c r="F5085" t="s">
        <v>3536</v>
      </c>
    </row>
    <row r="5086" spans="1:6" x14ac:dyDescent="0.25">
      <c r="A5086" t="s">
        <v>1203</v>
      </c>
      <c r="B5086" t="s">
        <v>774</v>
      </c>
      <c r="C5086" t="s">
        <v>1073</v>
      </c>
      <c r="D5086" s="736">
        <v>1</v>
      </c>
      <c r="F5086" t="s">
        <v>3536</v>
      </c>
    </row>
    <row r="5087" spans="1:6" x14ac:dyDescent="0.25">
      <c r="A5087" t="s">
        <v>1203</v>
      </c>
      <c r="B5087" t="s">
        <v>774</v>
      </c>
      <c r="C5087" t="s">
        <v>1073</v>
      </c>
      <c r="D5087" s="736">
        <v>1</v>
      </c>
      <c r="F5087" t="s">
        <v>3536</v>
      </c>
    </row>
    <row r="5088" spans="1:6" x14ac:dyDescent="0.25">
      <c r="A5088" t="s">
        <v>1203</v>
      </c>
      <c r="B5088" t="s">
        <v>774</v>
      </c>
      <c r="C5088" t="s">
        <v>1073</v>
      </c>
      <c r="D5088" s="736">
        <v>1</v>
      </c>
      <c r="F5088" t="s">
        <v>3536</v>
      </c>
    </row>
    <row r="5089" spans="1:6" x14ac:dyDescent="0.25">
      <c r="A5089" t="s">
        <v>1203</v>
      </c>
      <c r="B5089" t="s">
        <v>774</v>
      </c>
      <c r="C5089" t="s">
        <v>1073</v>
      </c>
      <c r="D5089" s="736">
        <v>1</v>
      </c>
      <c r="F5089" t="s">
        <v>3536</v>
      </c>
    </row>
    <row r="5090" spans="1:6" x14ac:dyDescent="0.25">
      <c r="A5090" t="s">
        <v>1203</v>
      </c>
      <c r="B5090" t="s">
        <v>774</v>
      </c>
      <c r="C5090" t="s">
        <v>1073</v>
      </c>
      <c r="D5090" s="736">
        <v>1</v>
      </c>
      <c r="F5090" t="s">
        <v>3536</v>
      </c>
    </row>
    <row r="5091" spans="1:6" x14ac:dyDescent="0.25">
      <c r="A5091" t="s">
        <v>1203</v>
      </c>
      <c r="B5091" t="s">
        <v>774</v>
      </c>
      <c r="C5091" t="s">
        <v>1073</v>
      </c>
      <c r="D5091" s="736">
        <v>1</v>
      </c>
      <c r="F5091" t="s">
        <v>3536</v>
      </c>
    </row>
    <row r="5092" spans="1:6" x14ac:dyDescent="0.25">
      <c r="A5092" t="s">
        <v>1203</v>
      </c>
      <c r="B5092" t="s">
        <v>774</v>
      </c>
      <c r="C5092" t="s">
        <v>1073</v>
      </c>
      <c r="D5092" s="736">
        <v>1</v>
      </c>
      <c r="F5092" t="s">
        <v>3536</v>
      </c>
    </row>
    <row r="5093" spans="1:6" x14ac:dyDescent="0.25">
      <c r="A5093" t="s">
        <v>1203</v>
      </c>
      <c r="B5093" t="s">
        <v>774</v>
      </c>
      <c r="C5093" t="s">
        <v>1073</v>
      </c>
      <c r="D5093" s="736">
        <v>1</v>
      </c>
      <c r="F5093" t="s">
        <v>3536</v>
      </c>
    </row>
    <row r="5094" spans="1:6" x14ac:dyDescent="0.25">
      <c r="A5094" t="s">
        <v>1203</v>
      </c>
      <c r="B5094" t="s">
        <v>774</v>
      </c>
      <c r="C5094" t="s">
        <v>1073</v>
      </c>
      <c r="D5094" s="736">
        <v>1</v>
      </c>
      <c r="F5094" t="s">
        <v>3536</v>
      </c>
    </row>
    <row r="5095" spans="1:6" x14ac:dyDescent="0.25">
      <c r="A5095" t="s">
        <v>1203</v>
      </c>
      <c r="B5095" t="s">
        <v>774</v>
      </c>
      <c r="C5095" t="s">
        <v>1073</v>
      </c>
      <c r="D5095" s="736">
        <v>1</v>
      </c>
      <c r="F5095" t="s">
        <v>3536</v>
      </c>
    </row>
    <row r="5096" spans="1:6" x14ac:dyDescent="0.25">
      <c r="A5096" t="s">
        <v>1203</v>
      </c>
      <c r="B5096" t="s">
        <v>774</v>
      </c>
      <c r="C5096" t="s">
        <v>1073</v>
      </c>
      <c r="D5096" s="736">
        <v>1</v>
      </c>
      <c r="F5096" t="s">
        <v>3536</v>
      </c>
    </row>
    <row r="5097" spans="1:6" x14ac:dyDescent="0.25">
      <c r="A5097" t="s">
        <v>1203</v>
      </c>
      <c r="B5097" t="s">
        <v>774</v>
      </c>
      <c r="C5097" t="s">
        <v>1073</v>
      </c>
      <c r="D5097" s="736">
        <v>1</v>
      </c>
      <c r="F5097" t="s">
        <v>3536</v>
      </c>
    </row>
    <row r="5098" spans="1:6" x14ac:dyDescent="0.25">
      <c r="A5098" t="s">
        <v>1203</v>
      </c>
      <c r="B5098" t="s">
        <v>774</v>
      </c>
      <c r="C5098" t="s">
        <v>1073</v>
      </c>
      <c r="D5098" s="736">
        <v>1</v>
      </c>
      <c r="F5098" t="s">
        <v>3536</v>
      </c>
    </row>
    <row r="5099" spans="1:6" x14ac:dyDescent="0.25">
      <c r="A5099" t="s">
        <v>1203</v>
      </c>
      <c r="B5099" t="s">
        <v>774</v>
      </c>
      <c r="C5099" t="s">
        <v>1073</v>
      </c>
      <c r="D5099" s="736">
        <v>1</v>
      </c>
      <c r="F5099" t="s">
        <v>3536</v>
      </c>
    </row>
    <row r="5100" spans="1:6" x14ac:dyDescent="0.25">
      <c r="A5100" t="s">
        <v>1203</v>
      </c>
      <c r="B5100" t="s">
        <v>774</v>
      </c>
      <c r="C5100" t="s">
        <v>1073</v>
      </c>
      <c r="D5100" s="736">
        <v>1</v>
      </c>
      <c r="F5100" t="s">
        <v>3536</v>
      </c>
    </row>
    <row r="5101" spans="1:6" x14ac:dyDescent="0.25">
      <c r="A5101" t="s">
        <v>1203</v>
      </c>
      <c r="B5101" t="s">
        <v>774</v>
      </c>
      <c r="C5101" t="s">
        <v>1073</v>
      </c>
      <c r="D5101" s="736">
        <v>1</v>
      </c>
      <c r="F5101" t="s">
        <v>3536</v>
      </c>
    </row>
    <row r="5102" spans="1:6" x14ac:dyDescent="0.25">
      <c r="A5102" t="s">
        <v>1203</v>
      </c>
      <c r="B5102" t="s">
        <v>774</v>
      </c>
      <c r="C5102" t="s">
        <v>1073</v>
      </c>
      <c r="D5102" s="736">
        <v>1</v>
      </c>
      <c r="F5102" t="s">
        <v>3536</v>
      </c>
    </row>
    <row r="5103" spans="1:6" x14ac:dyDescent="0.25">
      <c r="A5103" t="s">
        <v>1203</v>
      </c>
      <c r="B5103" t="s">
        <v>774</v>
      </c>
      <c r="C5103" t="s">
        <v>1073</v>
      </c>
      <c r="D5103" s="736">
        <v>1</v>
      </c>
      <c r="F5103" t="s">
        <v>3536</v>
      </c>
    </row>
    <row r="5104" spans="1:6" x14ac:dyDescent="0.25">
      <c r="A5104" t="s">
        <v>1203</v>
      </c>
      <c r="B5104" t="s">
        <v>774</v>
      </c>
      <c r="C5104" t="s">
        <v>1073</v>
      </c>
      <c r="D5104" s="736">
        <v>1</v>
      </c>
      <c r="F5104" t="s">
        <v>3536</v>
      </c>
    </row>
    <row r="5105" spans="1:6" x14ac:dyDescent="0.25">
      <c r="A5105" t="s">
        <v>1203</v>
      </c>
      <c r="B5105" t="s">
        <v>774</v>
      </c>
      <c r="C5105" t="s">
        <v>1073</v>
      </c>
      <c r="D5105" s="736">
        <v>2</v>
      </c>
      <c r="F5105" t="s">
        <v>3536</v>
      </c>
    </row>
    <row r="5106" spans="1:6" x14ac:dyDescent="0.25">
      <c r="A5106" t="s">
        <v>1203</v>
      </c>
      <c r="B5106" t="s">
        <v>774</v>
      </c>
      <c r="C5106" t="s">
        <v>1073</v>
      </c>
      <c r="D5106" s="736">
        <v>1</v>
      </c>
      <c r="F5106" t="s">
        <v>3536</v>
      </c>
    </row>
    <row r="5107" spans="1:6" x14ac:dyDescent="0.25">
      <c r="A5107" t="s">
        <v>1203</v>
      </c>
      <c r="B5107" t="s">
        <v>774</v>
      </c>
      <c r="C5107" t="s">
        <v>1073</v>
      </c>
      <c r="D5107" s="736">
        <v>1</v>
      </c>
      <c r="F5107" t="s">
        <v>3536</v>
      </c>
    </row>
    <row r="5108" spans="1:6" x14ac:dyDescent="0.25">
      <c r="A5108" t="s">
        <v>1203</v>
      </c>
      <c r="B5108" t="s">
        <v>774</v>
      </c>
      <c r="C5108" t="s">
        <v>1073</v>
      </c>
      <c r="D5108" s="736">
        <v>1</v>
      </c>
      <c r="F5108" t="s">
        <v>3536</v>
      </c>
    </row>
    <row r="5109" spans="1:6" x14ac:dyDescent="0.25">
      <c r="A5109" t="s">
        <v>1203</v>
      </c>
      <c r="B5109" t="s">
        <v>774</v>
      </c>
      <c r="C5109" t="s">
        <v>1073</v>
      </c>
      <c r="D5109" s="736">
        <v>1</v>
      </c>
      <c r="F5109" t="s">
        <v>3536</v>
      </c>
    </row>
    <row r="5110" spans="1:6" x14ac:dyDescent="0.25">
      <c r="A5110" t="s">
        <v>1203</v>
      </c>
      <c r="B5110" t="s">
        <v>774</v>
      </c>
      <c r="C5110" t="s">
        <v>1073</v>
      </c>
      <c r="D5110" s="736">
        <v>1</v>
      </c>
      <c r="F5110" t="s">
        <v>3536</v>
      </c>
    </row>
    <row r="5111" spans="1:6" x14ac:dyDescent="0.25">
      <c r="A5111" t="s">
        <v>1203</v>
      </c>
      <c r="B5111" t="s">
        <v>774</v>
      </c>
      <c r="C5111" t="s">
        <v>1073</v>
      </c>
      <c r="D5111" s="736">
        <v>1</v>
      </c>
      <c r="F5111" t="s">
        <v>3536</v>
      </c>
    </row>
    <row r="5112" spans="1:6" x14ac:dyDescent="0.25">
      <c r="A5112" t="s">
        <v>1203</v>
      </c>
      <c r="B5112" t="s">
        <v>774</v>
      </c>
      <c r="C5112" t="s">
        <v>1073</v>
      </c>
      <c r="D5112" s="736">
        <v>1</v>
      </c>
      <c r="F5112" t="s">
        <v>3536</v>
      </c>
    </row>
    <row r="5113" spans="1:6" x14ac:dyDescent="0.25">
      <c r="A5113" t="s">
        <v>1203</v>
      </c>
      <c r="B5113" t="s">
        <v>774</v>
      </c>
      <c r="C5113" t="s">
        <v>1073</v>
      </c>
      <c r="D5113" s="736">
        <v>3</v>
      </c>
      <c r="F5113" t="s">
        <v>3536</v>
      </c>
    </row>
    <row r="5114" spans="1:6" x14ac:dyDescent="0.25">
      <c r="A5114" t="s">
        <v>1203</v>
      </c>
      <c r="B5114" t="s">
        <v>774</v>
      </c>
      <c r="C5114" t="s">
        <v>1073</v>
      </c>
      <c r="D5114" s="736">
        <v>1</v>
      </c>
      <c r="F5114" t="s">
        <v>3536</v>
      </c>
    </row>
    <row r="5115" spans="1:6" x14ac:dyDescent="0.25">
      <c r="A5115" t="s">
        <v>1203</v>
      </c>
      <c r="B5115" t="s">
        <v>774</v>
      </c>
      <c r="C5115" t="s">
        <v>1073</v>
      </c>
      <c r="D5115" s="736">
        <v>1</v>
      </c>
      <c r="F5115" t="s">
        <v>3536</v>
      </c>
    </row>
    <row r="5116" spans="1:6" x14ac:dyDescent="0.25">
      <c r="A5116" t="s">
        <v>1203</v>
      </c>
      <c r="B5116" t="s">
        <v>774</v>
      </c>
      <c r="C5116" t="s">
        <v>1073</v>
      </c>
      <c r="D5116" s="736">
        <v>1</v>
      </c>
      <c r="F5116" t="s">
        <v>3536</v>
      </c>
    </row>
    <row r="5117" spans="1:6" x14ac:dyDescent="0.25">
      <c r="A5117" t="s">
        <v>1203</v>
      </c>
      <c r="B5117" t="s">
        <v>774</v>
      </c>
      <c r="C5117" t="s">
        <v>1073</v>
      </c>
      <c r="D5117" s="736">
        <v>1</v>
      </c>
      <c r="F5117" t="s">
        <v>3536</v>
      </c>
    </row>
    <row r="5118" spans="1:6" x14ac:dyDescent="0.25">
      <c r="A5118" t="s">
        <v>1203</v>
      </c>
      <c r="B5118" t="s">
        <v>774</v>
      </c>
      <c r="C5118" t="s">
        <v>1073</v>
      </c>
      <c r="D5118" s="736">
        <v>1</v>
      </c>
      <c r="F5118" t="s">
        <v>3536</v>
      </c>
    </row>
    <row r="5119" spans="1:6" x14ac:dyDescent="0.25">
      <c r="A5119" t="s">
        <v>1203</v>
      </c>
      <c r="B5119" t="s">
        <v>774</v>
      </c>
      <c r="C5119" t="s">
        <v>1073</v>
      </c>
      <c r="D5119" s="736">
        <v>1</v>
      </c>
      <c r="F5119" t="s">
        <v>3536</v>
      </c>
    </row>
    <row r="5120" spans="1:6" x14ac:dyDescent="0.25">
      <c r="A5120" t="s">
        <v>1203</v>
      </c>
      <c r="B5120" t="s">
        <v>774</v>
      </c>
      <c r="C5120" t="s">
        <v>1073</v>
      </c>
      <c r="D5120" s="736">
        <v>1</v>
      </c>
      <c r="F5120" t="s">
        <v>3536</v>
      </c>
    </row>
    <row r="5121" spans="1:6" x14ac:dyDescent="0.25">
      <c r="A5121" t="s">
        <v>1203</v>
      </c>
      <c r="B5121" t="s">
        <v>774</v>
      </c>
      <c r="C5121" t="s">
        <v>1073</v>
      </c>
      <c r="D5121" s="736">
        <v>1</v>
      </c>
      <c r="F5121" t="s">
        <v>3536</v>
      </c>
    </row>
    <row r="5122" spans="1:6" x14ac:dyDescent="0.25">
      <c r="A5122" t="s">
        <v>1203</v>
      </c>
      <c r="B5122" t="s">
        <v>774</v>
      </c>
      <c r="C5122" t="s">
        <v>1073</v>
      </c>
      <c r="D5122" s="736">
        <v>1</v>
      </c>
      <c r="F5122" t="s">
        <v>3536</v>
      </c>
    </row>
    <row r="5123" spans="1:6" x14ac:dyDescent="0.25">
      <c r="A5123" t="s">
        <v>1203</v>
      </c>
      <c r="B5123" t="s">
        <v>774</v>
      </c>
      <c r="C5123" t="s">
        <v>1073</v>
      </c>
      <c r="D5123" s="736">
        <v>1</v>
      </c>
      <c r="F5123" t="s">
        <v>3536</v>
      </c>
    </row>
    <row r="5124" spans="1:6" x14ac:dyDescent="0.25">
      <c r="A5124" t="s">
        <v>1203</v>
      </c>
      <c r="B5124" t="s">
        <v>774</v>
      </c>
      <c r="C5124" t="s">
        <v>1073</v>
      </c>
      <c r="D5124" s="736">
        <v>1</v>
      </c>
      <c r="F5124" t="s">
        <v>3536</v>
      </c>
    </row>
    <row r="5125" spans="1:6" x14ac:dyDescent="0.25">
      <c r="A5125" t="s">
        <v>1203</v>
      </c>
      <c r="B5125" t="s">
        <v>774</v>
      </c>
      <c r="C5125" t="s">
        <v>1073</v>
      </c>
      <c r="D5125" s="736">
        <v>1</v>
      </c>
      <c r="F5125" t="s">
        <v>3536</v>
      </c>
    </row>
    <row r="5126" spans="1:6" x14ac:dyDescent="0.25">
      <c r="A5126" t="s">
        <v>1203</v>
      </c>
      <c r="B5126" t="s">
        <v>774</v>
      </c>
      <c r="C5126" t="s">
        <v>1073</v>
      </c>
      <c r="D5126" s="736">
        <v>1</v>
      </c>
      <c r="F5126" t="s">
        <v>3536</v>
      </c>
    </row>
    <row r="5127" spans="1:6" x14ac:dyDescent="0.25">
      <c r="A5127" t="s">
        <v>1203</v>
      </c>
      <c r="B5127" t="s">
        <v>774</v>
      </c>
      <c r="C5127" t="s">
        <v>1073</v>
      </c>
      <c r="D5127" s="736">
        <v>1</v>
      </c>
      <c r="F5127" t="s">
        <v>3536</v>
      </c>
    </row>
    <row r="5128" spans="1:6" x14ac:dyDescent="0.25">
      <c r="A5128" t="s">
        <v>1203</v>
      </c>
      <c r="B5128" t="s">
        <v>774</v>
      </c>
      <c r="C5128" t="s">
        <v>1073</v>
      </c>
      <c r="D5128" s="736">
        <v>1</v>
      </c>
      <c r="F5128" t="s">
        <v>3536</v>
      </c>
    </row>
    <row r="5129" spans="1:6" x14ac:dyDescent="0.25">
      <c r="A5129" t="s">
        <v>1203</v>
      </c>
      <c r="B5129" t="s">
        <v>774</v>
      </c>
      <c r="C5129" t="s">
        <v>1073</v>
      </c>
      <c r="D5129" s="736">
        <v>1</v>
      </c>
      <c r="F5129" t="s">
        <v>3536</v>
      </c>
    </row>
    <row r="5130" spans="1:6" x14ac:dyDescent="0.25">
      <c r="A5130" t="s">
        <v>1203</v>
      </c>
      <c r="B5130" t="s">
        <v>774</v>
      </c>
      <c r="C5130" t="s">
        <v>1073</v>
      </c>
      <c r="D5130" s="736">
        <v>1</v>
      </c>
      <c r="F5130" t="s">
        <v>3536</v>
      </c>
    </row>
    <row r="5131" spans="1:6" x14ac:dyDescent="0.25">
      <c r="A5131" t="s">
        <v>1203</v>
      </c>
      <c r="B5131" t="s">
        <v>774</v>
      </c>
      <c r="C5131" t="s">
        <v>1073</v>
      </c>
      <c r="D5131" s="736">
        <v>1</v>
      </c>
      <c r="F5131" t="s">
        <v>3536</v>
      </c>
    </row>
    <row r="5132" spans="1:6" x14ac:dyDescent="0.25">
      <c r="A5132" t="s">
        <v>1203</v>
      </c>
      <c r="B5132" t="s">
        <v>774</v>
      </c>
      <c r="C5132" t="s">
        <v>1073</v>
      </c>
      <c r="D5132" s="736">
        <v>1</v>
      </c>
      <c r="F5132" t="s">
        <v>3536</v>
      </c>
    </row>
    <row r="5133" spans="1:6" x14ac:dyDescent="0.25">
      <c r="A5133" t="s">
        <v>1203</v>
      </c>
      <c r="B5133" t="s">
        <v>774</v>
      </c>
      <c r="C5133" t="s">
        <v>1073</v>
      </c>
      <c r="D5133" s="736">
        <v>1</v>
      </c>
      <c r="F5133" t="s">
        <v>3536</v>
      </c>
    </row>
    <row r="5134" spans="1:6" x14ac:dyDescent="0.25">
      <c r="A5134" t="s">
        <v>1203</v>
      </c>
      <c r="B5134" t="s">
        <v>774</v>
      </c>
      <c r="C5134" t="s">
        <v>1073</v>
      </c>
      <c r="D5134" s="736">
        <v>1</v>
      </c>
      <c r="F5134" t="s">
        <v>3536</v>
      </c>
    </row>
    <row r="5135" spans="1:6" x14ac:dyDescent="0.25">
      <c r="A5135" t="s">
        <v>1203</v>
      </c>
      <c r="B5135" t="s">
        <v>774</v>
      </c>
      <c r="C5135" t="s">
        <v>1073</v>
      </c>
      <c r="D5135" s="736">
        <v>1</v>
      </c>
      <c r="F5135" t="s">
        <v>3536</v>
      </c>
    </row>
    <row r="5136" spans="1:6" x14ac:dyDescent="0.25">
      <c r="A5136" t="s">
        <v>1203</v>
      </c>
      <c r="B5136" t="s">
        <v>774</v>
      </c>
      <c r="C5136" t="s">
        <v>1073</v>
      </c>
      <c r="D5136" s="736">
        <v>1</v>
      </c>
      <c r="F5136" t="s">
        <v>3536</v>
      </c>
    </row>
    <row r="5137" spans="1:6" x14ac:dyDescent="0.25">
      <c r="A5137" t="s">
        <v>1203</v>
      </c>
      <c r="B5137" t="s">
        <v>774</v>
      </c>
      <c r="C5137" t="s">
        <v>1073</v>
      </c>
      <c r="D5137" s="736">
        <v>1</v>
      </c>
      <c r="F5137" t="s">
        <v>3536</v>
      </c>
    </row>
    <row r="5138" spans="1:6" x14ac:dyDescent="0.25">
      <c r="A5138" t="s">
        <v>1203</v>
      </c>
      <c r="B5138" t="s">
        <v>774</v>
      </c>
      <c r="C5138" t="s">
        <v>1073</v>
      </c>
      <c r="D5138" s="736">
        <v>1</v>
      </c>
      <c r="F5138" t="s">
        <v>3536</v>
      </c>
    </row>
    <row r="5139" spans="1:6" x14ac:dyDescent="0.25">
      <c r="A5139" t="s">
        <v>1203</v>
      </c>
      <c r="B5139" t="s">
        <v>774</v>
      </c>
      <c r="C5139" t="s">
        <v>1073</v>
      </c>
      <c r="D5139" s="736">
        <v>1</v>
      </c>
      <c r="F5139" t="s">
        <v>3536</v>
      </c>
    </row>
    <row r="5140" spans="1:6" x14ac:dyDescent="0.25">
      <c r="A5140" t="s">
        <v>1203</v>
      </c>
      <c r="B5140" t="s">
        <v>774</v>
      </c>
      <c r="C5140" t="s">
        <v>1073</v>
      </c>
      <c r="D5140" s="736">
        <v>1</v>
      </c>
      <c r="F5140" t="s">
        <v>3536</v>
      </c>
    </row>
    <row r="5141" spans="1:6" x14ac:dyDescent="0.25">
      <c r="A5141" t="s">
        <v>1203</v>
      </c>
      <c r="B5141" t="s">
        <v>774</v>
      </c>
      <c r="C5141" t="s">
        <v>1073</v>
      </c>
      <c r="D5141" s="736">
        <v>1</v>
      </c>
      <c r="F5141" t="s">
        <v>3536</v>
      </c>
    </row>
    <row r="5142" spans="1:6" x14ac:dyDescent="0.25">
      <c r="A5142" t="s">
        <v>1203</v>
      </c>
      <c r="B5142" t="s">
        <v>774</v>
      </c>
      <c r="C5142" t="s">
        <v>1073</v>
      </c>
      <c r="D5142" s="736">
        <v>1</v>
      </c>
      <c r="F5142" t="s">
        <v>3536</v>
      </c>
    </row>
    <row r="5143" spans="1:6" x14ac:dyDescent="0.25">
      <c r="A5143" t="s">
        <v>1203</v>
      </c>
      <c r="B5143" t="s">
        <v>774</v>
      </c>
      <c r="C5143" t="s">
        <v>1073</v>
      </c>
      <c r="D5143" s="736">
        <v>1</v>
      </c>
      <c r="F5143" t="s">
        <v>3536</v>
      </c>
    </row>
    <row r="5144" spans="1:6" x14ac:dyDescent="0.25">
      <c r="A5144" t="s">
        <v>1203</v>
      </c>
      <c r="B5144" t="s">
        <v>774</v>
      </c>
      <c r="C5144" t="s">
        <v>1073</v>
      </c>
      <c r="D5144" s="736">
        <v>1</v>
      </c>
      <c r="F5144" t="s">
        <v>3536</v>
      </c>
    </row>
    <row r="5145" spans="1:6" x14ac:dyDescent="0.25">
      <c r="A5145" t="s">
        <v>1203</v>
      </c>
      <c r="B5145" t="s">
        <v>774</v>
      </c>
      <c r="C5145" t="s">
        <v>1073</v>
      </c>
      <c r="D5145" s="736">
        <v>1</v>
      </c>
      <c r="F5145" t="s">
        <v>3536</v>
      </c>
    </row>
    <row r="5146" spans="1:6" x14ac:dyDescent="0.25">
      <c r="A5146" t="s">
        <v>1203</v>
      </c>
      <c r="B5146" t="s">
        <v>774</v>
      </c>
      <c r="C5146" t="s">
        <v>1073</v>
      </c>
      <c r="D5146" s="736">
        <v>1</v>
      </c>
      <c r="F5146" t="s">
        <v>3536</v>
      </c>
    </row>
    <row r="5147" spans="1:6" x14ac:dyDescent="0.25">
      <c r="A5147" t="s">
        <v>1203</v>
      </c>
      <c r="B5147" t="s">
        <v>774</v>
      </c>
      <c r="C5147" t="s">
        <v>1073</v>
      </c>
      <c r="D5147" s="736">
        <v>1</v>
      </c>
      <c r="F5147" t="s">
        <v>3536</v>
      </c>
    </row>
    <row r="5148" spans="1:6" x14ac:dyDescent="0.25">
      <c r="A5148" t="s">
        <v>1203</v>
      </c>
      <c r="B5148" t="s">
        <v>774</v>
      </c>
      <c r="C5148" t="s">
        <v>1073</v>
      </c>
      <c r="D5148" s="736">
        <v>1</v>
      </c>
      <c r="F5148" t="s">
        <v>3536</v>
      </c>
    </row>
    <row r="5149" spans="1:6" x14ac:dyDescent="0.25">
      <c r="A5149" t="s">
        <v>1203</v>
      </c>
      <c r="B5149" t="s">
        <v>774</v>
      </c>
      <c r="C5149" t="s">
        <v>1073</v>
      </c>
      <c r="D5149" s="736">
        <v>1</v>
      </c>
      <c r="F5149" t="s">
        <v>3536</v>
      </c>
    </row>
    <row r="5150" spans="1:6" x14ac:dyDescent="0.25">
      <c r="A5150" t="s">
        <v>1203</v>
      </c>
      <c r="B5150" t="s">
        <v>774</v>
      </c>
      <c r="C5150" t="s">
        <v>1073</v>
      </c>
      <c r="D5150" s="736">
        <v>1</v>
      </c>
      <c r="F5150" t="s">
        <v>3536</v>
      </c>
    </row>
    <row r="5151" spans="1:6" x14ac:dyDescent="0.25">
      <c r="A5151" t="s">
        <v>1203</v>
      </c>
      <c r="B5151" t="s">
        <v>774</v>
      </c>
      <c r="C5151" t="s">
        <v>1073</v>
      </c>
      <c r="D5151" s="736">
        <v>1</v>
      </c>
      <c r="F5151" t="s">
        <v>3536</v>
      </c>
    </row>
    <row r="5152" spans="1:6" x14ac:dyDescent="0.25">
      <c r="A5152" t="s">
        <v>1203</v>
      </c>
      <c r="B5152" t="s">
        <v>774</v>
      </c>
      <c r="C5152" t="s">
        <v>1073</v>
      </c>
      <c r="D5152" s="736">
        <v>1</v>
      </c>
      <c r="F5152" t="s">
        <v>3536</v>
      </c>
    </row>
    <row r="5153" spans="1:6" x14ac:dyDescent="0.25">
      <c r="A5153" t="s">
        <v>1203</v>
      </c>
      <c r="B5153" t="s">
        <v>774</v>
      </c>
      <c r="C5153" t="s">
        <v>1073</v>
      </c>
      <c r="D5153" s="736">
        <v>1</v>
      </c>
      <c r="F5153" t="s">
        <v>3536</v>
      </c>
    </row>
    <row r="5154" spans="1:6" x14ac:dyDescent="0.25">
      <c r="A5154" t="s">
        <v>1203</v>
      </c>
      <c r="B5154" t="s">
        <v>774</v>
      </c>
      <c r="C5154" t="s">
        <v>1073</v>
      </c>
      <c r="D5154" s="736">
        <v>1</v>
      </c>
      <c r="F5154" t="s">
        <v>3536</v>
      </c>
    </row>
    <row r="5155" spans="1:6" x14ac:dyDescent="0.25">
      <c r="A5155" t="s">
        <v>1203</v>
      </c>
      <c r="B5155" t="s">
        <v>774</v>
      </c>
      <c r="C5155" t="s">
        <v>1073</v>
      </c>
      <c r="D5155" s="736">
        <v>1</v>
      </c>
      <c r="F5155" t="s">
        <v>3536</v>
      </c>
    </row>
    <row r="5156" spans="1:6" x14ac:dyDescent="0.25">
      <c r="A5156" t="s">
        <v>1203</v>
      </c>
      <c r="B5156" t="s">
        <v>774</v>
      </c>
      <c r="C5156" t="s">
        <v>1073</v>
      </c>
      <c r="D5156" s="736">
        <v>1</v>
      </c>
      <c r="F5156" t="s">
        <v>3536</v>
      </c>
    </row>
    <row r="5157" spans="1:6" x14ac:dyDescent="0.25">
      <c r="A5157" t="s">
        <v>1203</v>
      </c>
      <c r="B5157" t="s">
        <v>774</v>
      </c>
      <c r="C5157" t="s">
        <v>1073</v>
      </c>
      <c r="D5157" s="736">
        <v>1</v>
      </c>
      <c r="F5157" t="s">
        <v>3536</v>
      </c>
    </row>
    <row r="5158" spans="1:6" x14ac:dyDescent="0.25">
      <c r="A5158" t="s">
        <v>1203</v>
      </c>
      <c r="B5158" t="s">
        <v>774</v>
      </c>
      <c r="C5158" t="s">
        <v>1073</v>
      </c>
      <c r="D5158" s="736">
        <v>1</v>
      </c>
      <c r="F5158" t="s">
        <v>3536</v>
      </c>
    </row>
    <row r="5159" spans="1:6" x14ac:dyDescent="0.25">
      <c r="A5159" t="s">
        <v>1203</v>
      </c>
      <c r="B5159" t="s">
        <v>774</v>
      </c>
      <c r="C5159" t="s">
        <v>1073</v>
      </c>
      <c r="D5159" s="736">
        <v>1</v>
      </c>
      <c r="F5159" t="s">
        <v>3536</v>
      </c>
    </row>
    <row r="5160" spans="1:6" x14ac:dyDescent="0.25">
      <c r="A5160" t="s">
        <v>1203</v>
      </c>
      <c r="B5160" t="s">
        <v>774</v>
      </c>
      <c r="C5160" t="s">
        <v>1073</v>
      </c>
      <c r="D5160" s="736">
        <v>1</v>
      </c>
      <c r="F5160" t="s">
        <v>3536</v>
      </c>
    </row>
    <row r="5161" spans="1:6" x14ac:dyDescent="0.25">
      <c r="A5161" t="s">
        <v>1203</v>
      </c>
      <c r="B5161" t="s">
        <v>774</v>
      </c>
      <c r="C5161" t="s">
        <v>1073</v>
      </c>
      <c r="D5161" s="736">
        <v>1</v>
      </c>
      <c r="F5161" t="s">
        <v>3536</v>
      </c>
    </row>
    <row r="5162" spans="1:6" x14ac:dyDescent="0.25">
      <c r="A5162" t="s">
        <v>1203</v>
      </c>
      <c r="B5162" t="s">
        <v>774</v>
      </c>
      <c r="C5162" t="s">
        <v>1073</v>
      </c>
      <c r="D5162" s="736">
        <v>1</v>
      </c>
      <c r="F5162" t="s">
        <v>3536</v>
      </c>
    </row>
    <row r="5163" spans="1:6" x14ac:dyDescent="0.25">
      <c r="A5163" t="s">
        <v>2544</v>
      </c>
      <c r="B5163" t="s">
        <v>774</v>
      </c>
      <c r="C5163" t="s">
        <v>1073</v>
      </c>
      <c r="D5163" s="736">
        <v>1</v>
      </c>
      <c r="F5163" t="s">
        <v>3536</v>
      </c>
    </row>
    <row r="5164" spans="1:6" x14ac:dyDescent="0.25">
      <c r="A5164" t="s">
        <v>2544</v>
      </c>
      <c r="B5164" t="s">
        <v>774</v>
      </c>
      <c r="C5164" t="s">
        <v>1073</v>
      </c>
      <c r="D5164" s="736">
        <v>1</v>
      </c>
      <c r="F5164" t="s">
        <v>3536</v>
      </c>
    </row>
    <row r="5165" spans="1:6" x14ac:dyDescent="0.25">
      <c r="A5165" t="s">
        <v>2544</v>
      </c>
      <c r="B5165" t="s">
        <v>774</v>
      </c>
      <c r="C5165" t="s">
        <v>1073</v>
      </c>
      <c r="D5165" s="736">
        <v>1</v>
      </c>
      <c r="F5165" t="s">
        <v>3536</v>
      </c>
    </row>
    <row r="5166" spans="1:6" x14ac:dyDescent="0.25">
      <c r="A5166" t="s">
        <v>2544</v>
      </c>
      <c r="B5166" t="s">
        <v>774</v>
      </c>
      <c r="C5166" t="s">
        <v>1073</v>
      </c>
      <c r="D5166" s="736">
        <v>1</v>
      </c>
      <c r="F5166" t="s">
        <v>3536</v>
      </c>
    </row>
    <row r="5167" spans="1:6" x14ac:dyDescent="0.25">
      <c r="A5167" t="s">
        <v>2544</v>
      </c>
      <c r="B5167" t="s">
        <v>774</v>
      </c>
      <c r="C5167" t="s">
        <v>1073</v>
      </c>
      <c r="D5167" s="736">
        <v>2</v>
      </c>
      <c r="F5167" t="s">
        <v>3536</v>
      </c>
    </row>
    <row r="5168" spans="1:6" x14ac:dyDescent="0.25">
      <c r="A5168" t="s">
        <v>2544</v>
      </c>
      <c r="B5168" t="s">
        <v>774</v>
      </c>
      <c r="C5168" t="s">
        <v>1073</v>
      </c>
      <c r="D5168" s="736">
        <v>1</v>
      </c>
      <c r="F5168" t="s">
        <v>3536</v>
      </c>
    </row>
    <row r="5169" spans="1:6" x14ac:dyDescent="0.25">
      <c r="A5169" t="s">
        <v>2544</v>
      </c>
      <c r="B5169" t="s">
        <v>774</v>
      </c>
      <c r="C5169" t="s">
        <v>1073</v>
      </c>
      <c r="D5169" s="736">
        <v>1</v>
      </c>
      <c r="F5169" t="s">
        <v>3536</v>
      </c>
    </row>
    <row r="5170" spans="1:6" x14ac:dyDescent="0.25">
      <c r="A5170" t="s">
        <v>2544</v>
      </c>
      <c r="B5170" t="s">
        <v>774</v>
      </c>
      <c r="C5170" t="s">
        <v>1073</v>
      </c>
      <c r="D5170" s="736">
        <v>2</v>
      </c>
      <c r="F5170" t="s">
        <v>3536</v>
      </c>
    </row>
    <row r="5171" spans="1:6" x14ac:dyDescent="0.25">
      <c r="A5171" t="s">
        <v>2544</v>
      </c>
      <c r="B5171" t="s">
        <v>774</v>
      </c>
      <c r="C5171" t="s">
        <v>1073</v>
      </c>
      <c r="D5171" s="736">
        <v>1</v>
      </c>
      <c r="F5171" t="s">
        <v>3536</v>
      </c>
    </row>
    <row r="5172" spans="1:6" x14ac:dyDescent="0.25">
      <c r="A5172" t="s">
        <v>2544</v>
      </c>
      <c r="B5172" t="s">
        <v>774</v>
      </c>
      <c r="C5172" t="s">
        <v>1073</v>
      </c>
      <c r="D5172" s="736">
        <v>1</v>
      </c>
      <c r="F5172" t="s">
        <v>3536</v>
      </c>
    </row>
    <row r="5173" spans="1:6" x14ac:dyDescent="0.25">
      <c r="A5173" t="s">
        <v>2544</v>
      </c>
      <c r="B5173" t="s">
        <v>774</v>
      </c>
      <c r="C5173" t="s">
        <v>1073</v>
      </c>
      <c r="D5173" s="736">
        <v>1</v>
      </c>
      <c r="F5173" t="s">
        <v>3536</v>
      </c>
    </row>
    <row r="5174" spans="1:6" x14ac:dyDescent="0.25">
      <c r="A5174" t="s">
        <v>2544</v>
      </c>
      <c r="B5174" t="s">
        <v>774</v>
      </c>
      <c r="C5174" t="s">
        <v>1073</v>
      </c>
      <c r="D5174" s="736">
        <v>1</v>
      </c>
      <c r="F5174" t="s">
        <v>3536</v>
      </c>
    </row>
    <row r="5175" spans="1:6" x14ac:dyDescent="0.25">
      <c r="A5175" t="s">
        <v>2544</v>
      </c>
      <c r="B5175" t="s">
        <v>774</v>
      </c>
      <c r="C5175" t="s">
        <v>1073</v>
      </c>
      <c r="D5175" s="736">
        <v>1</v>
      </c>
      <c r="F5175" t="s">
        <v>3536</v>
      </c>
    </row>
    <row r="5176" spans="1:6" x14ac:dyDescent="0.25">
      <c r="A5176" t="s">
        <v>2544</v>
      </c>
      <c r="B5176" t="s">
        <v>774</v>
      </c>
      <c r="C5176" t="s">
        <v>1073</v>
      </c>
      <c r="D5176" s="736">
        <v>1</v>
      </c>
      <c r="F5176" t="s">
        <v>3536</v>
      </c>
    </row>
    <row r="5177" spans="1:6" x14ac:dyDescent="0.25">
      <c r="A5177" t="s">
        <v>2544</v>
      </c>
      <c r="B5177" t="s">
        <v>774</v>
      </c>
      <c r="C5177" t="s">
        <v>1073</v>
      </c>
      <c r="D5177" s="736">
        <v>1</v>
      </c>
      <c r="F5177" t="s">
        <v>3536</v>
      </c>
    </row>
    <row r="5178" spans="1:6" x14ac:dyDescent="0.25">
      <c r="A5178" t="s">
        <v>2544</v>
      </c>
      <c r="B5178" t="s">
        <v>774</v>
      </c>
      <c r="C5178" t="s">
        <v>1073</v>
      </c>
      <c r="D5178" s="736">
        <v>1</v>
      </c>
      <c r="F5178" t="s">
        <v>3536</v>
      </c>
    </row>
    <row r="5179" spans="1:6" x14ac:dyDescent="0.25">
      <c r="A5179" t="s">
        <v>2544</v>
      </c>
      <c r="B5179" t="s">
        <v>774</v>
      </c>
      <c r="C5179" t="s">
        <v>1073</v>
      </c>
      <c r="D5179" s="736">
        <v>1</v>
      </c>
      <c r="F5179" t="s">
        <v>3536</v>
      </c>
    </row>
    <row r="5180" spans="1:6" x14ac:dyDescent="0.25">
      <c r="A5180" t="s">
        <v>2544</v>
      </c>
      <c r="B5180" t="s">
        <v>774</v>
      </c>
      <c r="C5180" t="s">
        <v>1073</v>
      </c>
      <c r="D5180" s="736">
        <v>1</v>
      </c>
      <c r="F5180" t="s">
        <v>3536</v>
      </c>
    </row>
    <row r="5181" spans="1:6" x14ac:dyDescent="0.25">
      <c r="A5181" t="s">
        <v>2544</v>
      </c>
      <c r="B5181" t="s">
        <v>774</v>
      </c>
      <c r="C5181" t="s">
        <v>1073</v>
      </c>
      <c r="D5181" s="736">
        <v>3</v>
      </c>
      <c r="F5181" t="s">
        <v>3536</v>
      </c>
    </row>
    <row r="5182" spans="1:6" x14ac:dyDescent="0.25">
      <c r="A5182" t="s">
        <v>2544</v>
      </c>
      <c r="B5182" t="s">
        <v>774</v>
      </c>
      <c r="C5182" t="s">
        <v>1073</v>
      </c>
      <c r="D5182" s="736">
        <v>1</v>
      </c>
      <c r="F5182" t="s">
        <v>3536</v>
      </c>
    </row>
    <row r="5183" spans="1:6" x14ac:dyDescent="0.25">
      <c r="A5183" t="s">
        <v>2544</v>
      </c>
      <c r="B5183" t="s">
        <v>774</v>
      </c>
      <c r="C5183" t="s">
        <v>1073</v>
      </c>
      <c r="D5183" s="736">
        <v>1</v>
      </c>
      <c r="F5183" t="s">
        <v>3536</v>
      </c>
    </row>
    <row r="5184" spans="1:6" x14ac:dyDescent="0.25">
      <c r="A5184" t="s">
        <v>2544</v>
      </c>
      <c r="B5184" t="s">
        <v>774</v>
      </c>
      <c r="C5184" t="s">
        <v>1073</v>
      </c>
      <c r="D5184" s="736">
        <v>1</v>
      </c>
      <c r="F5184" t="s">
        <v>3536</v>
      </c>
    </row>
    <row r="5185" spans="1:6" x14ac:dyDescent="0.25">
      <c r="A5185" t="s">
        <v>2544</v>
      </c>
      <c r="B5185" t="s">
        <v>774</v>
      </c>
      <c r="C5185" t="s">
        <v>1073</v>
      </c>
      <c r="D5185" s="736">
        <v>1</v>
      </c>
      <c r="F5185" t="s">
        <v>3536</v>
      </c>
    </row>
    <row r="5186" spans="1:6" x14ac:dyDescent="0.25">
      <c r="A5186" t="s">
        <v>2544</v>
      </c>
      <c r="B5186" t="s">
        <v>774</v>
      </c>
      <c r="C5186" t="s">
        <v>1073</v>
      </c>
      <c r="D5186" s="736">
        <v>1</v>
      </c>
      <c r="F5186" t="s">
        <v>3536</v>
      </c>
    </row>
    <row r="5187" spans="1:6" x14ac:dyDescent="0.25">
      <c r="A5187" t="s">
        <v>2544</v>
      </c>
      <c r="B5187" t="s">
        <v>774</v>
      </c>
      <c r="C5187" t="s">
        <v>1073</v>
      </c>
      <c r="D5187" s="736">
        <v>1</v>
      </c>
      <c r="F5187" t="s">
        <v>3536</v>
      </c>
    </row>
    <row r="5188" spans="1:6" x14ac:dyDescent="0.25">
      <c r="A5188" t="s">
        <v>2544</v>
      </c>
      <c r="B5188" t="s">
        <v>774</v>
      </c>
      <c r="C5188" t="s">
        <v>1073</v>
      </c>
      <c r="D5188" s="736">
        <v>1</v>
      </c>
      <c r="F5188" t="s">
        <v>3536</v>
      </c>
    </row>
    <row r="5189" spans="1:6" x14ac:dyDescent="0.25">
      <c r="A5189" t="s">
        <v>2544</v>
      </c>
      <c r="B5189" t="s">
        <v>774</v>
      </c>
      <c r="C5189" t="s">
        <v>1073</v>
      </c>
      <c r="D5189" s="736">
        <v>1</v>
      </c>
      <c r="F5189" t="s">
        <v>3536</v>
      </c>
    </row>
    <row r="5190" spans="1:6" x14ac:dyDescent="0.25">
      <c r="A5190" t="s">
        <v>2544</v>
      </c>
      <c r="B5190" t="s">
        <v>774</v>
      </c>
      <c r="C5190" t="s">
        <v>1073</v>
      </c>
      <c r="D5190" s="736">
        <v>1</v>
      </c>
      <c r="F5190" t="s">
        <v>3536</v>
      </c>
    </row>
    <row r="5191" spans="1:6" x14ac:dyDescent="0.25">
      <c r="A5191" t="s">
        <v>2544</v>
      </c>
      <c r="B5191" t="s">
        <v>774</v>
      </c>
      <c r="C5191" t="s">
        <v>1073</v>
      </c>
      <c r="D5191" s="736">
        <v>1</v>
      </c>
      <c r="F5191" t="s">
        <v>3536</v>
      </c>
    </row>
    <row r="5192" spans="1:6" x14ac:dyDescent="0.25">
      <c r="A5192" t="s">
        <v>2544</v>
      </c>
      <c r="B5192" t="s">
        <v>774</v>
      </c>
      <c r="C5192" t="s">
        <v>1073</v>
      </c>
      <c r="D5192" s="736">
        <v>1</v>
      </c>
      <c r="F5192" t="s">
        <v>3536</v>
      </c>
    </row>
    <row r="5193" spans="1:6" x14ac:dyDescent="0.25">
      <c r="A5193" t="s">
        <v>2544</v>
      </c>
      <c r="B5193" t="s">
        <v>774</v>
      </c>
      <c r="C5193" t="s">
        <v>1073</v>
      </c>
      <c r="D5193" s="736">
        <v>1</v>
      </c>
      <c r="F5193" t="s">
        <v>3536</v>
      </c>
    </row>
    <row r="5194" spans="1:6" x14ac:dyDescent="0.25">
      <c r="A5194" t="s">
        <v>2544</v>
      </c>
      <c r="B5194" t="s">
        <v>774</v>
      </c>
      <c r="C5194" t="s">
        <v>1073</v>
      </c>
      <c r="D5194" s="736">
        <v>1</v>
      </c>
      <c r="F5194" t="s">
        <v>3536</v>
      </c>
    </row>
    <row r="5195" spans="1:6" x14ac:dyDescent="0.25">
      <c r="A5195" t="s">
        <v>2544</v>
      </c>
      <c r="B5195" t="s">
        <v>774</v>
      </c>
      <c r="C5195" t="s">
        <v>1073</v>
      </c>
      <c r="D5195" s="736">
        <v>1</v>
      </c>
      <c r="F5195" t="s">
        <v>3536</v>
      </c>
    </row>
    <row r="5196" spans="1:6" x14ac:dyDescent="0.25">
      <c r="A5196" t="s">
        <v>2544</v>
      </c>
      <c r="B5196" t="s">
        <v>774</v>
      </c>
      <c r="C5196" t="s">
        <v>1073</v>
      </c>
      <c r="D5196" s="736">
        <v>1</v>
      </c>
      <c r="F5196" t="s">
        <v>3536</v>
      </c>
    </row>
    <row r="5197" spans="1:6" x14ac:dyDescent="0.25">
      <c r="A5197" t="s">
        <v>2544</v>
      </c>
      <c r="B5197" t="s">
        <v>774</v>
      </c>
      <c r="C5197" t="s">
        <v>1073</v>
      </c>
      <c r="D5197" s="736">
        <v>1</v>
      </c>
      <c r="F5197" t="s">
        <v>3536</v>
      </c>
    </row>
    <row r="5198" spans="1:6" x14ac:dyDescent="0.25">
      <c r="A5198" t="s">
        <v>2544</v>
      </c>
      <c r="B5198" t="s">
        <v>774</v>
      </c>
      <c r="C5198" t="s">
        <v>1073</v>
      </c>
      <c r="D5198" s="736">
        <v>1</v>
      </c>
      <c r="F5198" t="s">
        <v>3536</v>
      </c>
    </row>
    <row r="5199" spans="1:6" x14ac:dyDescent="0.25">
      <c r="A5199" t="s">
        <v>2544</v>
      </c>
      <c r="B5199" t="s">
        <v>774</v>
      </c>
      <c r="C5199" t="s">
        <v>1073</v>
      </c>
      <c r="D5199" s="736">
        <v>1</v>
      </c>
      <c r="F5199" t="s">
        <v>3536</v>
      </c>
    </row>
    <row r="5200" spans="1:6" x14ac:dyDescent="0.25">
      <c r="A5200" t="s">
        <v>2544</v>
      </c>
      <c r="B5200" t="s">
        <v>774</v>
      </c>
      <c r="C5200" t="s">
        <v>1073</v>
      </c>
      <c r="D5200" s="736">
        <v>2</v>
      </c>
      <c r="F5200" t="s">
        <v>3536</v>
      </c>
    </row>
    <row r="5201" spans="1:6" x14ac:dyDescent="0.25">
      <c r="A5201" t="s">
        <v>2544</v>
      </c>
      <c r="B5201" t="s">
        <v>774</v>
      </c>
      <c r="C5201" t="s">
        <v>1073</v>
      </c>
      <c r="D5201" s="736">
        <v>2</v>
      </c>
      <c r="F5201" t="s">
        <v>3536</v>
      </c>
    </row>
    <row r="5202" spans="1:6" x14ac:dyDescent="0.25">
      <c r="A5202" t="s">
        <v>2544</v>
      </c>
      <c r="B5202" t="s">
        <v>774</v>
      </c>
      <c r="C5202" t="s">
        <v>1073</v>
      </c>
      <c r="D5202" s="736">
        <v>1</v>
      </c>
      <c r="F5202" t="s">
        <v>3536</v>
      </c>
    </row>
    <row r="5203" spans="1:6" x14ac:dyDescent="0.25">
      <c r="A5203" t="s">
        <v>2544</v>
      </c>
      <c r="B5203" t="s">
        <v>774</v>
      </c>
      <c r="C5203" t="s">
        <v>1073</v>
      </c>
      <c r="D5203" s="736">
        <v>1</v>
      </c>
      <c r="F5203" t="s">
        <v>3536</v>
      </c>
    </row>
    <row r="5204" spans="1:6" x14ac:dyDescent="0.25">
      <c r="A5204" t="s">
        <v>2544</v>
      </c>
      <c r="B5204" t="s">
        <v>774</v>
      </c>
      <c r="C5204" t="s">
        <v>1073</v>
      </c>
      <c r="D5204" s="736">
        <v>1</v>
      </c>
      <c r="F5204" t="s">
        <v>3536</v>
      </c>
    </row>
    <row r="5205" spans="1:6" x14ac:dyDescent="0.25">
      <c r="A5205" t="s">
        <v>2544</v>
      </c>
      <c r="B5205" t="s">
        <v>774</v>
      </c>
      <c r="C5205" t="s">
        <v>1073</v>
      </c>
      <c r="D5205" s="736">
        <v>1</v>
      </c>
      <c r="F5205" t="s">
        <v>3536</v>
      </c>
    </row>
    <row r="5206" spans="1:6" x14ac:dyDescent="0.25">
      <c r="A5206" t="s">
        <v>2544</v>
      </c>
      <c r="B5206" t="s">
        <v>774</v>
      </c>
      <c r="C5206" t="s">
        <v>1073</v>
      </c>
      <c r="D5206" s="736">
        <v>1</v>
      </c>
      <c r="F5206" t="s">
        <v>3536</v>
      </c>
    </row>
    <row r="5207" spans="1:6" x14ac:dyDescent="0.25">
      <c r="A5207" t="s">
        <v>2544</v>
      </c>
      <c r="B5207" t="s">
        <v>774</v>
      </c>
      <c r="C5207" t="s">
        <v>1073</v>
      </c>
      <c r="D5207" s="736">
        <v>1</v>
      </c>
      <c r="F5207" t="s">
        <v>3536</v>
      </c>
    </row>
    <row r="5208" spans="1:6" x14ac:dyDescent="0.25">
      <c r="A5208" t="s">
        <v>2544</v>
      </c>
      <c r="B5208" t="s">
        <v>774</v>
      </c>
      <c r="C5208" t="s">
        <v>1073</v>
      </c>
      <c r="D5208" s="736">
        <v>1</v>
      </c>
      <c r="F5208" t="s">
        <v>3536</v>
      </c>
    </row>
    <row r="5209" spans="1:6" x14ac:dyDescent="0.25">
      <c r="A5209" t="s">
        <v>2544</v>
      </c>
      <c r="B5209" t="s">
        <v>774</v>
      </c>
      <c r="C5209" t="s">
        <v>1073</v>
      </c>
      <c r="D5209" s="736">
        <v>1</v>
      </c>
      <c r="F5209" t="s">
        <v>3536</v>
      </c>
    </row>
    <row r="5210" spans="1:6" x14ac:dyDescent="0.25">
      <c r="A5210" t="s">
        <v>2544</v>
      </c>
      <c r="B5210" t="s">
        <v>774</v>
      </c>
      <c r="C5210" t="s">
        <v>1073</v>
      </c>
      <c r="D5210" s="736">
        <v>1</v>
      </c>
      <c r="F5210" t="s">
        <v>3536</v>
      </c>
    </row>
    <row r="5211" spans="1:6" x14ac:dyDescent="0.25">
      <c r="A5211" t="s">
        <v>1203</v>
      </c>
      <c r="B5211" t="s">
        <v>774</v>
      </c>
      <c r="C5211" t="s">
        <v>3306</v>
      </c>
      <c r="D5211" s="736">
        <v>2</v>
      </c>
      <c r="F5211" t="s">
        <v>3536</v>
      </c>
    </row>
    <row r="5212" spans="1:6" x14ac:dyDescent="0.25">
      <c r="A5212" t="s">
        <v>1203</v>
      </c>
      <c r="B5212" t="s">
        <v>774</v>
      </c>
      <c r="C5212" t="s">
        <v>3306</v>
      </c>
      <c r="D5212" s="736">
        <v>2</v>
      </c>
      <c r="F5212" t="s">
        <v>3536</v>
      </c>
    </row>
    <row r="5213" spans="1:6" x14ac:dyDescent="0.25">
      <c r="A5213" t="s">
        <v>1096</v>
      </c>
      <c r="B5213" t="s">
        <v>774</v>
      </c>
      <c r="C5213" t="s">
        <v>3307</v>
      </c>
      <c r="D5213" s="783">
        <v>1</v>
      </c>
      <c r="F5213" t="s">
        <v>3536</v>
      </c>
    </row>
    <row r="5214" spans="1:6" x14ac:dyDescent="0.25">
      <c r="A5214" t="s">
        <v>1096</v>
      </c>
      <c r="B5214" t="s">
        <v>774</v>
      </c>
      <c r="C5214" t="s">
        <v>3307</v>
      </c>
      <c r="D5214" s="783">
        <v>1</v>
      </c>
      <c r="F5214" t="s">
        <v>3536</v>
      </c>
    </row>
    <row r="5215" spans="1:6" x14ac:dyDescent="0.25">
      <c r="A5215" t="s">
        <v>3540</v>
      </c>
      <c r="B5215" t="s">
        <v>774</v>
      </c>
      <c r="C5215" t="s">
        <v>2862</v>
      </c>
      <c r="D5215">
        <v>77.333333333333329</v>
      </c>
      <c r="F5215" t="s">
        <v>772</v>
      </c>
    </row>
    <row r="5216" spans="1:6" x14ac:dyDescent="0.25">
      <c r="A5216" t="s">
        <v>3540</v>
      </c>
      <c r="B5216" t="s">
        <v>774</v>
      </c>
      <c r="C5216" t="s">
        <v>2862</v>
      </c>
      <c r="D5216">
        <v>316</v>
      </c>
      <c r="F5216" t="s">
        <v>772</v>
      </c>
    </row>
    <row r="5217" spans="1:6" x14ac:dyDescent="0.25">
      <c r="A5217" t="s">
        <v>3540</v>
      </c>
      <c r="B5217" t="s">
        <v>774</v>
      </c>
      <c r="C5217" t="s">
        <v>2862</v>
      </c>
      <c r="D5217">
        <v>248.33333333333334</v>
      </c>
      <c r="F5217" t="s">
        <v>772</v>
      </c>
    </row>
    <row r="5218" spans="1:6" x14ac:dyDescent="0.25">
      <c r="A5218" t="s">
        <v>3540</v>
      </c>
      <c r="B5218" t="s">
        <v>774</v>
      </c>
      <c r="C5218" t="s">
        <v>2862</v>
      </c>
      <c r="D5218">
        <v>172.33333333333334</v>
      </c>
      <c r="F5218" t="s">
        <v>772</v>
      </c>
    </row>
    <row r="5219" spans="1:6" x14ac:dyDescent="0.25">
      <c r="A5219" t="s">
        <v>3540</v>
      </c>
      <c r="B5219" t="s">
        <v>774</v>
      </c>
      <c r="C5219" t="s">
        <v>2862</v>
      </c>
      <c r="D5219">
        <v>101.5</v>
      </c>
      <c r="F5219" t="s">
        <v>772</v>
      </c>
    </row>
    <row r="5220" spans="1:6" x14ac:dyDescent="0.25">
      <c r="A5220" t="s">
        <v>3540</v>
      </c>
      <c r="B5220" t="s">
        <v>774</v>
      </c>
      <c r="C5220" t="s">
        <v>2862</v>
      </c>
      <c r="D5220">
        <v>33.5</v>
      </c>
      <c r="F5220" t="s">
        <v>772</v>
      </c>
    </row>
    <row r="5221" spans="1:6" x14ac:dyDescent="0.25">
      <c r="A5221" t="s">
        <v>3540</v>
      </c>
      <c r="B5221" t="s">
        <v>774</v>
      </c>
      <c r="C5221" t="s">
        <v>2862</v>
      </c>
      <c r="D5221">
        <v>106.16666666666667</v>
      </c>
      <c r="F5221" t="s">
        <v>772</v>
      </c>
    </row>
    <row r="5222" spans="1:6" x14ac:dyDescent="0.25">
      <c r="A5222" t="s">
        <v>2670</v>
      </c>
      <c r="B5222" t="s">
        <v>774</v>
      </c>
      <c r="C5222" t="s">
        <v>2862</v>
      </c>
      <c r="D5222">
        <v>491.66666666666669</v>
      </c>
      <c r="F5222" t="s">
        <v>772</v>
      </c>
    </row>
    <row r="5223" spans="1:6" x14ac:dyDescent="0.25">
      <c r="A5223" t="s">
        <v>2670</v>
      </c>
      <c r="B5223" t="s">
        <v>774</v>
      </c>
      <c r="C5223" t="s">
        <v>2862</v>
      </c>
      <c r="D5223">
        <v>220.66666666666666</v>
      </c>
      <c r="F5223" t="s">
        <v>772</v>
      </c>
    </row>
    <row r="5224" spans="1:6" x14ac:dyDescent="0.25">
      <c r="A5224" t="s">
        <v>2670</v>
      </c>
      <c r="B5224" t="s">
        <v>774</v>
      </c>
      <c r="C5224" t="s">
        <v>2862</v>
      </c>
      <c r="D5224">
        <v>250.66666666666666</v>
      </c>
      <c r="F5224" t="s">
        <v>772</v>
      </c>
    </row>
    <row r="5225" spans="1:6" x14ac:dyDescent="0.25">
      <c r="A5225" t="s">
        <v>2670</v>
      </c>
      <c r="B5225" t="s">
        <v>774</v>
      </c>
      <c r="C5225" t="s">
        <v>2862</v>
      </c>
      <c r="D5225">
        <v>112.33333333333333</v>
      </c>
      <c r="F5225" t="s">
        <v>772</v>
      </c>
    </row>
    <row r="5226" spans="1:6" x14ac:dyDescent="0.25">
      <c r="A5226" t="s">
        <v>2670</v>
      </c>
      <c r="B5226" t="s">
        <v>774</v>
      </c>
      <c r="C5226" t="s">
        <v>2862</v>
      </c>
      <c r="D5226">
        <v>113.5</v>
      </c>
      <c r="F5226" t="s">
        <v>772</v>
      </c>
    </row>
    <row r="5227" spans="1:6" x14ac:dyDescent="0.25">
      <c r="A5227" t="s">
        <v>2670</v>
      </c>
      <c r="B5227" t="s">
        <v>774</v>
      </c>
      <c r="C5227" t="s">
        <v>2862</v>
      </c>
      <c r="D5227">
        <v>186</v>
      </c>
      <c r="F5227" t="s">
        <v>772</v>
      </c>
    </row>
    <row r="5228" spans="1:6" x14ac:dyDescent="0.25">
      <c r="A5228" t="s">
        <v>2670</v>
      </c>
      <c r="B5228" t="s">
        <v>774</v>
      </c>
      <c r="C5228" t="s">
        <v>2862</v>
      </c>
      <c r="D5228">
        <v>71.833333333333329</v>
      </c>
      <c r="F5228" t="s">
        <v>772</v>
      </c>
    </row>
    <row r="5229" spans="1:6" x14ac:dyDescent="0.25">
      <c r="A5229" t="s">
        <v>2670</v>
      </c>
      <c r="B5229" t="s">
        <v>774</v>
      </c>
      <c r="C5229" t="s">
        <v>2862</v>
      </c>
      <c r="D5229">
        <v>98.5</v>
      </c>
      <c r="F5229" t="s">
        <v>772</v>
      </c>
    </row>
    <row r="5230" spans="1:6" x14ac:dyDescent="0.25">
      <c r="A5230" t="s">
        <v>2670</v>
      </c>
      <c r="B5230" t="s">
        <v>774</v>
      </c>
      <c r="C5230" t="s">
        <v>2862</v>
      </c>
      <c r="D5230">
        <v>86.5</v>
      </c>
      <c r="F5230" t="s">
        <v>772</v>
      </c>
    </row>
    <row r="5231" spans="1:6" x14ac:dyDescent="0.25">
      <c r="A5231" t="s">
        <v>2670</v>
      </c>
      <c r="B5231" t="s">
        <v>774</v>
      </c>
      <c r="C5231" t="s">
        <v>2862</v>
      </c>
      <c r="D5231">
        <v>65.166666666666671</v>
      </c>
      <c r="F5231" t="s">
        <v>772</v>
      </c>
    </row>
    <row r="5232" spans="1:6" x14ac:dyDescent="0.25">
      <c r="A5232" t="s">
        <v>2670</v>
      </c>
      <c r="B5232" t="s">
        <v>774</v>
      </c>
      <c r="C5232" t="s">
        <v>2862</v>
      </c>
      <c r="D5232">
        <v>71.166666666666671</v>
      </c>
      <c r="F5232" t="s">
        <v>772</v>
      </c>
    </row>
    <row r="5233" spans="1:6" x14ac:dyDescent="0.25">
      <c r="A5233" t="s">
        <v>2670</v>
      </c>
      <c r="B5233" t="s">
        <v>774</v>
      </c>
      <c r="C5233" t="s">
        <v>2862</v>
      </c>
      <c r="D5233">
        <v>167.66666666666666</v>
      </c>
      <c r="F5233" t="s">
        <v>772</v>
      </c>
    </row>
    <row r="5234" spans="1:6" x14ac:dyDescent="0.25">
      <c r="A5234" t="s">
        <v>2670</v>
      </c>
      <c r="B5234" t="s">
        <v>774</v>
      </c>
      <c r="C5234" t="s">
        <v>2862</v>
      </c>
      <c r="D5234">
        <v>86.166666666666671</v>
      </c>
      <c r="F5234" t="s">
        <v>772</v>
      </c>
    </row>
    <row r="5235" spans="1:6" x14ac:dyDescent="0.25">
      <c r="A5235" t="s">
        <v>2670</v>
      </c>
      <c r="B5235" t="s">
        <v>774</v>
      </c>
      <c r="C5235" t="s">
        <v>2862</v>
      </c>
      <c r="D5235">
        <v>0.16666666666666666</v>
      </c>
      <c r="F5235" t="s">
        <v>772</v>
      </c>
    </row>
    <row r="5236" spans="1:6" x14ac:dyDescent="0.25">
      <c r="A5236" t="s">
        <v>2670</v>
      </c>
      <c r="B5236" t="s">
        <v>774</v>
      </c>
      <c r="C5236" t="s">
        <v>2862</v>
      </c>
      <c r="D5236">
        <v>318.16666666666669</v>
      </c>
      <c r="F5236" t="s">
        <v>772</v>
      </c>
    </row>
    <row r="5237" spans="1:6" x14ac:dyDescent="0.25">
      <c r="A5237" t="s">
        <v>2670</v>
      </c>
      <c r="B5237" t="s">
        <v>774</v>
      </c>
      <c r="C5237" t="s">
        <v>2862</v>
      </c>
      <c r="D5237">
        <v>143.83333333333334</v>
      </c>
      <c r="F5237" t="s">
        <v>772</v>
      </c>
    </row>
    <row r="5238" spans="1:6" x14ac:dyDescent="0.25">
      <c r="A5238" t="s">
        <v>2670</v>
      </c>
      <c r="B5238" t="s">
        <v>774</v>
      </c>
      <c r="C5238" t="s">
        <v>2862</v>
      </c>
      <c r="D5238">
        <v>135.16666666666666</v>
      </c>
      <c r="F5238" t="s">
        <v>772</v>
      </c>
    </row>
    <row r="5239" spans="1:6" x14ac:dyDescent="0.25">
      <c r="A5239" t="s">
        <v>2670</v>
      </c>
      <c r="B5239" t="s">
        <v>774</v>
      </c>
      <c r="C5239" t="s">
        <v>2862</v>
      </c>
      <c r="D5239">
        <v>158.83333333333334</v>
      </c>
      <c r="F5239" t="s">
        <v>772</v>
      </c>
    </row>
    <row r="5240" spans="1:6" x14ac:dyDescent="0.25">
      <c r="A5240" t="s">
        <v>2670</v>
      </c>
      <c r="B5240" t="s">
        <v>774</v>
      </c>
      <c r="C5240" t="s">
        <v>2862</v>
      </c>
      <c r="D5240">
        <v>186</v>
      </c>
      <c r="F5240" t="s">
        <v>772</v>
      </c>
    </row>
    <row r="5241" spans="1:6" x14ac:dyDescent="0.25">
      <c r="A5241" t="s">
        <v>2670</v>
      </c>
      <c r="B5241" t="s">
        <v>774</v>
      </c>
      <c r="C5241" t="s">
        <v>2862</v>
      </c>
      <c r="D5241">
        <v>188.16666666666666</v>
      </c>
      <c r="F5241" t="s">
        <v>772</v>
      </c>
    </row>
    <row r="5242" spans="1:6" x14ac:dyDescent="0.25">
      <c r="A5242" t="s">
        <v>2670</v>
      </c>
      <c r="B5242" t="s">
        <v>774</v>
      </c>
      <c r="C5242" t="s">
        <v>2862</v>
      </c>
      <c r="D5242">
        <v>192.83333333333334</v>
      </c>
      <c r="F5242" t="s">
        <v>772</v>
      </c>
    </row>
    <row r="5243" spans="1:6" x14ac:dyDescent="0.25">
      <c r="A5243" t="s">
        <v>2670</v>
      </c>
      <c r="B5243" t="s">
        <v>774</v>
      </c>
      <c r="C5243" t="s">
        <v>2862</v>
      </c>
      <c r="D5243">
        <v>223.66666666666666</v>
      </c>
      <c r="F5243" t="s">
        <v>772</v>
      </c>
    </row>
    <row r="5244" spans="1:6" x14ac:dyDescent="0.25">
      <c r="A5244" t="s">
        <v>2670</v>
      </c>
      <c r="B5244" t="s">
        <v>774</v>
      </c>
      <c r="C5244" t="s">
        <v>2862</v>
      </c>
      <c r="D5244">
        <v>180.16666666666666</v>
      </c>
      <c r="F5244" t="s">
        <v>772</v>
      </c>
    </row>
    <row r="5245" spans="1:6" x14ac:dyDescent="0.25">
      <c r="A5245" t="s">
        <v>2670</v>
      </c>
      <c r="B5245" t="s">
        <v>774</v>
      </c>
      <c r="C5245" t="s">
        <v>2862</v>
      </c>
      <c r="D5245">
        <v>316.83333333333331</v>
      </c>
      <c r="F5245" t="s">
        <v>772</v>
      </c>
    </row>
    <row r="5246" spans="1:6" x14ac:dyDescent="0.25">
      <c r="A5246" t="s">
        <v>2670</v>
      </c>
      <c r="B5246" t="s">
        <v>774</v>
      </c>
      <c r="C5246" t="s">
        <v>2862</v>
      </c>
      <c r="D5246">
        <v>454</v>
      </c>
      <c r="F5246" t="s">
        <v>772</v>
      </c>
    </row>
    <row r="5247" spans="1:6" x14ac:dyDescent="0.25">
      <c r="A5247" t="s">
        <v>2670</v>
      </c>
      <c r="B5247" t="s">
        <v>774</v>
      </c>
      <c r="C5247" t="s">
        <v>2862</v>
      </c>
      <c r="D5247">
        <v>195.66666666666666</v>
      </c>
      <c r="F5247" t="s">
        <v>772</v>
      </c>
    </row>
    <row r="5248" spans="1:6" x14ac:dyDescent="0.25">
      <c r="A5248" t="s">
        <v>2670</v>
      </c>
      <c r="B5248" t="s">
        <v>774</v>
      </c>
      <c r="C5248" t="s">
        <v>2862</v>
      </c>
      <c r="D5248">
        <v>113</v>
      </c>
      <c r="F5248" t="s">
        <v>772</v>
      </c>
    </row>
    <row r="5249" spans="1:6" x14ac:dyDescent="0.25">
      <c r="A5249" t="s">
        <v>2670</v>
      </c>
      <c r="B5249" t="s">
        <v>774</v>
      </c>
      <c r="C5249" t="s">
        <v>2862</v>
      </c>
      <c r="D5249">
        <v>642.16666666666663</v>
      </c>
      <c r="F5249" t="s">
        <v>772</v>
      </c>
    </row>
    <row r="5250" spans="1:6" x14ac:dyDescent="0.25">
      <c r="A5250" t="s">
        <v>2670</v>
      </c>
      <c r="B5250" t="s">
        <v>774</v>
      </c>
      <c r="C5250" t="s">
        <v>2862</v>
      </c>
      <c r="D5250">
        <v>-3.3333333333333335</v>
      </c>
      <c r="F5250" t="s">
        <v>772</v>
      </c>
    </row>
    <row r="5251" spans="1:6" x14ac:dyDescent="0.25">
      <c r="A5251" t="s">
        <v>2670</v>
      </c>
      <c r="B5251" t="s">
        <v>774</v>
      </c>
      <c r="C5251" t="s">
        <v>2862</v>
      </c>
      <c r="D5251">
        <v>780.33333333333337</v>
      </c>
      <c r="F5251" t="s">
        <v>772</v>
      </c>
    </row>
    <row r="5252" spans="1:6" x14ac:dyDescent="0.25">
      <c r="A5252" t="s">
        <v>2670</v>
      </c>
      <c r="B5252" t="s">
        <v>774</v>
      </c>
      <c r="C5252" t="s">
        <v>2862</v>
      </c>
      <c r="D5252">
        <v>447.83333333333331</v>
      </c>
      <c r="F5252" t="s">
        <v>772</v>
      </c>
    </row>
    <row r="5253" spans="1:6" x14ac:dyDescent="0.25">
      <c r="A5253" t="s">
        <v>2670</v>
      </c>
      <c r="B5253" t="s">
        <v>774</v>
      </c>
      <c r="C5253" t="s">
        <v>2862</v>
      </c>
      <c r="D5253">
        <v>401</v>
      </c>
      <c r="F5253" t="s">
        <v>772</v>
      </c>
    </row>
    <row r="5254" spans="1:6" x14ac:dyDescent="0.25">
      <c r="A5254" t="s">
        <v>2670</v>
      </c>
      <c r="B5254" t="s">
        <v>774</v>
      </c>
      <c r="C5254" t="s">
        <v>2862</v>
      </c>
      <c r="D5254">
        <v>421.33333333333331</v>
      </c>
      <c r="F5254" t="s">
        <v>772</v>
      </c>
    </row>
    <row r="5255" spans="1:6" x14ac:dyDescent="0.25">
      <c r="A5255" t="s">
        <v>2670</v>
      </c>
      <c r="B5255" t="s">
        <v>774</v>
      </c>
      <c r="C5255" t="s">
        <v>2862</v>
      </c>
      <c r="D5255">
        <v>1014</v>
      </c>
      <c r="F5255" t="s">
        <v>772</v>
      </c>
    </row>
    <row r="5256" spans="1:6" x14ac:dyDescent="0.25">
      <c r="A5256" t="s">
        <v>2670</v>
      </c>
      <c r="B5256" t="s">
        <v>774</v>
      </c>
      <c r="C5256" t="s">
        <v>2862</v>
      </c>
      <c r="D5256">
        <v>400</v>
      </c>
      <c r="F5256" t="s">
        <v>772</v>
      </c>
    </row>
    <row r="5257" spans="1:6" x14ac:dyDescent="0.25">
      <c r="A5257" t="s">
        <v>2670</v>
      </c>
      <c r="B5257" t="s">
        <v>774</v>
      </c>
      <c r="C5257" t="s">
        <v>2862</v>
      </c>
      <c r="D5257">
        <v>655.33333333333337</v>
      </c>
      <c r="F5257" t="s">
        <v>772</v>
      </c>
    </row>
    <row r="5258" spans="1:6" x14ac:dyDescent="0.25">
      <c r="A5258" t="s">
        <v>2670</v>
      </c>
      <c r="B5258" t="s">
        <v>774</v>
      </c>
      <c r="C5258" t="s">
        <v>2862</v>
      </c>
      <c r="D5258">
        <v>359.98333333333335</v>
      </c>
      <c r="F5258" t="s">
        <v>772</v>
      </c>
    </row>
    <row r="5259" spans="1:6" x14ac:dyDescent="0.25">
      <c r="A5259" t="s">
        <v>2670</v>
      </c>
      <c r="B5259" t="s">
        <v>774</v>
      </c>
      <c r="C5259" t="s">
        <v>2862</v>
      </c>
      <c r="D5259">
        <v>201.66666666666666</v>
      </c>
      <c r="F5259" t="s">
        <v>772</v>
      </c>
    </row>
    <row r="5260" spans="1:6" x14ac:dyDescent="0.25">
      <c r="A5260" t="s">
        <v>2670</v>
      </c>
      <c r="B5260" t="s">
        <v>774</v>
      </c>
      <c r="C5260" t="s">
        <v>2862</v>
      </c>
      <c r="D5260">
        <v>1040.6666666666667</v>
      </c>
      <c r="F5260" t="s">
        <v>772</v>
      </c>
    </row>
    <row r="5261" spans="1:6" x14ac:dyDescent="0.25">
      <c r="A5261" t="s">
        <v>2670</v>
      </c>
      <c r="B5261" t="s">
        <v>774</v>
      </c>
      <c r="C5261" t="s">
        <v>2862</v>
      </c>
      <c r="D5261">
        <v>204.5</v>
      </c>
      <c r="F5261" t="s">
        <v>772</v>
      </c>
    </row>
    <row r="5262" spans="1:6" x14ac:dyDescent="0.25">
      <c r="A5262" t="s">
        <v>2670</v>
      </c>
      <c r="B5262" t="s">
        <v>774</v>
      </c>
      <c r="C5262" t="s">
        <v>2862</v>
      </c>
      <c r="D5262">
        <v>124.5</v>
      </c>
      <c r="F5262" t="s">
        <v>772</v>
      </c>
    </row>
    <row r="5263" spans="1:6" x14ac:dyDescent="0.25">
      <c r="A5263" t="s">
        <v>2670</v>
      </c>
      <c r="B5263" t="s">
        <v>774</v>
      </c>
      <c r="C5263" t="s">
        <v>2862</v>
      </c>
      <c r="D5263">
        <v>180.33333333333334</v>
      </c>
      <c r="F5263" t="s">
        <v>772</v>
      </c>
    </row>
    <row r="5264" spans="1:6" x14ac:dyDescent="0.25">
      <c r="A5264" t="s">
        <v>2670</v>
      </c>
      <c r="B5264" t="s">
        <v>774</v>
      </c>
      <c r="C5264" t="s">
        <v>2862</v>
      </c>
      <c r="D5264">
        <v>589</v>
      </c>
      <c r="F5264" t="s">
        <v>772</v>
      </c>
    </row>
    <row r="5265" spans="1:6" x14ac:dyDescent="0.25">
      <c r="A5265" t="s">
        <v>2670</v>
      </c>
      <c r="B5265" t="s">
        <v>774</v>
      </c>
      <c r="C5265" t="s">
        <v>2862</v>
      </c>
      <c r="D5265">
        <v>111.5</v>
      </c>
      <c r="F5265" t="s">
        <v>772</v>
      </c>
    </row>
    <row r="5266" spans="1:6" x14ac:dyDescent="0.25">
      <c r="A5266" t="s">
        <v>2670</v>
      </c>
      <c r="B5266" t="s">
        <v>774</v>
      </c>
      <c r="C5266" t="s">
        <v>2862</v>
      </c>
      <c r="D5266">
        <v>50.666666666666664</v>
      </c>
      <c r="F5266" t="s">
        <v>772</v>
      </c>
    </row>
    <row r="5267" spans="1:6" x14ac:dyDescent="0.25">
      <c r="A5267" t="s">
        <v>3540</v>
      </c>
      <c r="B5267" t="s">
        <v>774</v>
      </c>
      <c r="C5267" t="s">
        <v>2862</v>
      </c>
      <c r="D5267">
        <v>155.83333333333334</v>
      </c>
      <c r="F5267" t="s">
        <v>772</v>
      </c>
    </row>
    <row r="5268" spans="1:6" x14ac:dyDescent="0.25">
      <c r="A5268" t="s">
        <v>3540</v>
      </c>
      <c r="B5268" t="s">
        <v>774</v>
      </c>
      <c r="C5268" t="s">
        <v>2862</v>
      </c>
      <c r="D5268">
        <v>79.166666666666671</v>
      </c>
      <c r="F5268" t="s">
        <v>772</v>
      </c>
    </row>
    <row r="5269" spans="1:6" x14ac:dyDescent="0.25">
      <c r="A5269" t="s">
        <v>3540</v>
      </c>
      <c r="B5269" t="s">
        <v>774</v>
      </c>
      <c r="C5269" t="s">
        <v>2862</v>
      </c>
      <c r="D5269">
        <v>76.666666666666671</v>
      </c>
      <c r="F5269" t="s">
        <v>772</v>
      </c>
    </row>
    <row r="5270" spans="1:6" x14ac:dyDescent="0.25">
      <c r="A5270" t="s">
        <v>3540</v>
      </c>
      <c r="B5270" t="s">
        <v>774</v>
      </c>
      <c r="C5270" t="s">
        <v>2862</v>
      </c>
      <c r="D5270">
        <v>34.166666666666664</v>
      </c>
      <c r="F5270" t="s">
        <v>772</v>
      </c>
    </row>
    <row r="5271" spans="1:6" x14ac:dyDescent="0.25">
      <c r="A5271" t="s">
        <v>3540</v>
      </c>
      <c r="B5271" t="s">
        <v>774</v>
      </c>
      <c r="C5271" t="s">
        <v>2862</v>
      </c>
      <c r="D5271">
        <v>31</v>
      </c>
      <c r="F5271" t="s">
        <v>772</v>
      </c>
    </row>
    <row r="5272" spans="1:6" x14ac:dyDescent="0.25">
      <c r="A5272" t="s">
        <v>3540</v>
      </c>
      <c r="B5272" t="s">
        <v>774</v>
      </c>
      <c r="C5272" t="s">
        <v>2862</v>
      </c>
      <c r="D5272">
        <v>25</v>
      </c>
      <c r="F5272" t="s">
        <v>772</v>
      </c>
    </row>
    <row r="5273" spans="1:6" x14ac:dyDescent="0.25">
      <c r="A5273" t="s">
        <v>1198</v>
      </c>
      <c r="B5273" t="s">
        <v>774</v>
      </c>
      <c r="C5273" t="s">
        <v>3029</v>
      </c>
      <c r="D5273" s="736">
        <v>1</v>
      </c>
      <c r="F5273" t="s">
        <v>751</v>
      </c>
    </row>
    <row r="5274" spans="1:6" x14ac:dyDescent="0.25">
      <c r="A5274" t="s">
        <v>1198</v>
      </c>
      <c r="B5274" t="s">
        <v>774</v>
      </c>
      <c r="C5274" t="s">
        <v>3029</v>
      </c>
      <c r="D5274" s="736">
        <v>1</v>
      </c>
      <c r="F5274" t="s">
        <v>751</v>
      </c>
    </row>
    <row r="5275" spans="1:6" x14ac:dyDescent="0.25">
      <c r="A5275" t="s">
        <v>1198</v>
      </c>
      <c r="B5275" t="s">
        <v>774</v>
      </c>
      <c r="C5275" t="s">
        <v>3029</v>
      </c>
      <c r="D5275" s="736">
        <v>1</v>
      </c>
      <c r="F5275" t="s">
        <v>751</v>
      </c>
    </row>
    <row r="5276" spans="1:6" x14ac:dyDescent="0.25">
      <c r="A5276" t="s">
        <v>1198</v>
      </c>
      <c r="B5276" t="s">
        <v>774</v>
      </c>
      <c r="C5276" t="s">
        <v>3029</v>
      </c>
      <c r="D5276" s="736">
        <v>1</v>
      </c>
      <c r="F5276" t="s">
        <v>751</v>
      </c>
    </row>
    <row r="5277" spans="1:6" x14ac:dyDescent="0.25">
      <c r="A5277" t="s">
        <v>1203</v>
      </c>
      <c r="B5277" t="s">
        <v>774</v>
      </c>
      <c r="C5277" t="s">
        <v>1052</v>
      </c>
      <c r="D5277" s="736">
        <v>1</v>
      </c>
      <c r="F5277" t="s">
        <v>772</v>
      </c>
    </row>
    <row r="5278" spans="1:6" x14ac:dyDescent="0.25">
      <c r="A5278" t="s">
        <v>1096</v>
      </c>
      <c r="B5278" t="s">
        <v>774</v>
      </c>
      <c r="C5278" t="s">
        <v>1080</v>
      </c>
      <c r="D5278" s="736">
        <v>1</v>
      </c>
      <c r="F5278" t="s">
        <v>774</v>
      </c>
    </row>
    <row r="5279" spans="1:6" x14ac:dyDescent="0.25">
      <c r="A5279" t="s">
        <v>1096</v>
      </c>
      <c r="B5279" t="s">
        <v>774</v>
      </c>
      <c r="C5279" t="s">
        <v>1097</v>
      </c>
      <c r="D5279" s="736">
        <v>1</v>
      </c>
      <c r="F5279" t="s">
        <v>774</v>
      </c>
    </row>
    <row r="5280" spans="1:6" x14ac:dyDescent="0.25">
      <c r="A5280" t="s">
        <v>2675</v>
      </c>
      <c r="B5280" t="s">
        <v>774</v>
      </c>
      <c r="C5280" t="s">
        <v>1022</v>
      </c>
      <c r="D5280" s="736">
        <v>82</v>
      </c>
      <c r="F5280" t="s">
        <v>774</v>
      </c>
    </row>
    <row r="5281" spans="1:6" x14ac:dyDescent="0.25">
      <c r="A5281" t="s">
        <v>1096</v>
      </c>
      <c r="B5281" t="s">
        <v>774</v>
      </c>
      <c r="C5281" t="s">
        <v>1101</v>
      </c>
      <c r="D5281" s="783">
        <v>1</v>
      </c>
      <c r="F5281" t="s">
        <v>772</v>
      </c>
    </row>
    <row r="5282" spans="1:6" x14ac:dyDescent="0.25">
      <c r="A5282" t="s">
        <v>2665</v>
      </c>
      <c r="B5282" t="s">
        <v>774</v>
      </c>
      <c r="C5282" t="s">
        <v>1018</v>
      </c>
      <c r="D5282" s="736">
        <v>1</v>
      </c>
      <c r="F5282" t="s">
        <v>772</v>
      </c>
    </row>
    <row r="5283" spans="1:6" x14ac:dyDescent="0.25">
      <c r="A5283" t="s">
        <v>2665</v>
      </c>
      <c r="B5283" t="s">
        <v>774</v>
      </c>
      <c r="C5283" t="s">
        <v>1018</v>
      </c>
      <c r="D5283" s="736">
        <v>1</v>
      </c>
      <c r="F5283" t="s">
        <v>772</v>
      </c>
    </row>
    <row r="5284" spans="1:6" x14ac:dyDescent="0.25">
      <c r="A5284" t="s">
        <v>2665</v>
      </c>
      <c r="B5284" t="s">
        <v>774</v>
      </c>
      <c r="C5284" t="s">
        <v>1018</v>
      </c>
      <c r="D5284" s="736">
        <v>1</v>
      </c>
      <c r="F5284" t="s">
        <v>772</v>
      </c>
    </row>
    <row r="5285" spans="1:6" x14ac:dyDescent="0.25">
      <c r="A5285" t="s">
        <v>1096</v>
      </c>
      <c r="B5285" t="s">
        <v>3252</v>
      </c>
      <c r="C5285" t="s">
        <v>2712</v>
      </c>
      <c r="D5285" s="432">
        <v>9048.8333333333394</v>
      </c>
      <c r="E5285">
        <v>741020</v>
      </c>
      <c r="F5285" s="771" t="s">
        <v>772</v>
      </c>
    </row>
    <row r="5286" spans="1:6" x14ac:dyDescent="0.25">
      <c r="A5286" t="s">
        <v>2670</v>
      </c>
      <c r="B5286" t="s">
        <v>3252</v>
      </c>
      <c r="C5286" t="s">
        <v>2712</v>
      </c>
      <c r="D5286" s="432">
        <v>417.83333333333337</v>
      </c>
      <c r="E5286">
        <v>741020</v>
      </c>
      <c r="F5286" s="771" t="s">
        <v>772</v>
      </c>
    </row>
    <row r="5287" spans="1:6" x14ac:dyDescent="0.25">
      <c r="A5287" t="s">
        <v>2665</v>
      </c>
      <c r="B5287" t="s">
        <v>2800</v>
      </c>
      <c r="C5287" t="s">
        <v>2801</v>
      </c>
      <c r="D5287">
        <v>90</v>
      </c>
      <c r="F5287" t="s">
        <v>772</v>
      </c>
    </row>
    <row r="5288" spans="1:6" x14ac:dyDescent="0.25">
      <c r="A5288" t="s">
        <v>781</v>
      </c>
      <c r="B5288" t="s">
        <v>2800</v>
      </c>
      <c r="C5288" t="s">
        <v>2862</v>
      </c>
      <c r="D5288">
        <v>1</v>
      </c>
      <c r="F5288" t="s">
        <v>774</v>
      </c>
    </row>
    <row r="5289" spans="1:6" x14ac:dyDescent="0.25">
      <c r="A5289" t="s">
        <v>2601</v>
      </c>
      <c r="B5289" t="s">
        <v>2800</v>
      </c>
      <c r="C5289" t="s">
        <v>2898</v>
      </c>
      <c r="D5289">
        <v>5</v>
      </c>
      <c r="F5289" t="s">
        <v>774</v>
      </c>
    </row>
    <row r="5290" spans="1:6" x14ac:dyDescent="0.25">
      <c r="A5290" t="s">
        <v>788</v>
      </c>
      <c r="B5290" t="s">
        <v>2800</v>
      </c>
      <c r="C5290" t="s">
        <v>2915</v>
      </c>
      <c r="D5290">
        <v>3</v>
      </c>
      <c r="F5290" t="s">
        <v>774</v>
      </c>
    </row>
    <row r="5291" spans="1:6" x14ac:dyDescent="0.25">
      <c r="A5291" t="s">
        <v>2542</v>
      </c>
      <c r="B5291" t="s">
        <v>2800</v>
      </c>
      <c r="C5291" t="s">
        <v>3012</v>
      </c>
      <c r="D5291">
        <v>2</v>
      </c>
      <c r="F5291" t="s">
        <v>774</v>
      </c>
    </row>
    <row r="5292" spans="1:6" x14ac:dyDescent="0.25">
      <c r="A5292" t="s">
        <v>1198</v>
      </c>
      <c r="B5292" t="s">
        <v>2800</v>
      </c>
      <c r="C5292" t="s">
        <v>3030</v>
      </c>
      <c r="D5292">
        <v>2</v>
      </c>
      <c r="F5292" t="s">
        <v>774</v>
      </c>
    </row>
    <row r="5293" spans="1:6" x14ac:dyDescent="0.25">
      <c r="A5293" t="s">
        <v>1198</v>
      </c>
      <c r="B5293" t="s">
        <v>2800</v>
      </c>
      <c r="C5293" t="s">
        <v>3031</v>
      </c>
      <c r="D5293">
        <v>1</v>
      </c>
      <c r="F5293" t="s">
        <v>774</v>
      </c>
    </row>
    <row r="5294" spans="1:6" x14ac:dyDescent="0.25">
      <c r="A5294" t="s">
        <v>1198</v>
      </c>
      <c r="B5294" t="s">
        <v>2800</v>
      </c>
      <c r="C5294" t="s">
        <v>3032</v>
      </c>
      <c r="D5294">
        <v>1</v>
      </c>
      <c r="F5294" t="s">
        <v>774</v>
      </c>
    </row>
    <row r="5295" spans="1:6" x14ac:dyDescent="0.25">
      <c r="A5295" t="s">
        <v>1198</v>
      </c>
      <c r="B5295" t="s">
        <v>2800</v>
      </c>
      <c r="C5295" t="s">
        <v>3033</v>
      </c>
      <c r="D5295">
        <v>3</v>
      </c>
      <c r="F5295" t="s">
        <v>774</v>
      </c>
    </row>
    <row r="5296" spans="1:6" x14ac:dyDescent="0.25">
      <c r="A5296" t="s">
        <v>1203</v>
      </c>
      <c r="B5296" t="s">
        <v>2800</v>
      </c>
      <c r="C5296" t="s">
        <v>1073</v>
      </c>
      <c r="D5296">
        <v>4050</v>
      </c>
      <c r="F5296" t="s">
        <v>774</v>
      </c>
    </row>
    <row r="5297" spans="1:6" x14ac:dyDescent="0.25">
      <c r="A5297" t="s">
        <v>1203</v>
      </c>
      <c r="B5297" t="s">
        <v>2800</v>
      </c>
      <c r="C5297" t="s">
        <v>3089</v>
      </c>
      <c r="D5297">
        <v>1</v>
      </c>
      <c r="F5297" t="s">
        <v>774</v>
      </c>
    </row>
    <row r="5298" spans="1:6" x14ac:dyDescent="0.25">
      <c r="A5298" t="s">
        <v>1203</v>
      </c>
      <c r="B5298" t="s">
        <v>2800</v>
      </c>
      <c r="C5298" t="s">
        <v>3090</v>
      </c>
      <c r="D5298">
        <v>3</v>
      </c>
      <c r="F5298" t="s">
        <v>774</v>
      </c>
    </row>
    <row r="5299" spans="1:6" x14ac:dyDescent="0.25">
      <c r="A5299" t="s">
        <v>1203</v>
      </c>
      <c r="B5299" t="s">
        <v>2800</v>
      </c>
      <c r="C5299" t="s">
        <v>3091</v>
      </c>
      <c r="D5299">
        <v>1</v>
      </c>
      <c r="F5299" t="s">
        <v>774</v>
      </c>
    </row>
    <row r="5300" spans="1:6" x14ac:dyDescent="0.25">
      <c r="A5300" t="s">
        <v>1203</v>
      </c>
      <c r="B5300" t="s">
        <v>1024</v>
      </c>
      <c r="C5300" t="s">
        <v>3081</v>
      </c>
      <c r="D5300">
        <v>9</v>
      </c>
      <c r="F5300" t="s">
        <v>751</v>
      </c>
    </row>
    <row r="5301" spans="1:6" x14ac:dyDescent="0.25">
      <c r="A5301" t="s">
        <v>1203</v>
      </c>
      <c r="B5301" t="s">
        <v>2800</v>
      </c>
      <c r="C5301" t="s">
        <v>3092</v>
      </c>
      <c r="D5301">
        <v>13</v>
      </c>
      <c r="F5301" t="s">
        <v>774</v>
      </c>
    </row>
    <row r="5302" spans="1:6" x14ac:dyDescent="0.25">
      <c r="A5302" t="s">
        <v>1203</v>
      </c>
      <c r="B5302" t="s">
        <v>2800</v>
      </c>
      <c r="C5302" t="s">
        <v>3093</v>
      </c>
      <c r="D5302">
        <v>19</v>
      </c>
      <c r="F5302" t="s">
        <v>774</v>
      </c>
    </row>
    <row r="5303" spans="1:6" x14ac:dyDescent="0.25">
      <c r="A5303" t="s">
        <v>2544</v>
      </c>
      <c r="B5303" t="s">
        <v>2800</v>
      </c>
      <c r="C5303" t="s">
        <v>1073</v>
      </c>
      <c r="D5303">
        <v>435</v>
      </c>
      <c r="F5303" t="s">
        <v>774</v>
      </c>
    </row>
    <row r="5304" spans="1:6" x14ac:dyDescent="0.25">
      <c r="A5304" t="s">
        <v>2544</v>
      </c>
      <c r="B5304" t="s">
        <v>2800</v>
      </c>
      <c r="C5304" t="s">
        <v>3131</v>
      </c>
      <c r="D5304">
        <v>1</v>
      </c>
      <c r="F5304" t="s">
        <v>774</v>
      </c>
    </row>
    <row r="5305" spans="1:6" x14ac:dyDescent="0.25">
      <c r="A5305" t="s">
        <v>1096</v>
      </c>
      <c r="B5305" t="s">
        <v>2800</v>
      </c>
      <c r="C5305" t="s">
        <v>3263</v>
      </c>
      <c r="D5305">
        <v>38</v>
      </c>
      <c r="F5305" t="s">
        <v>774</v>
      </c>
    </row>
    <row r="5306" spans="1:6" x14ac:dyDescent="0.25">
      <c r="A5306" t="s">
        <v>1096</v>
      </c>
      <c r="B5306" t="s">
        <v>2800</v>
      </c>
      <c r="C5306" t="s">
        <v>1073</v>
      </c>
      <c r="D5306">
        <v>1</v>
      </c>
      <c r="F5306" t="s">
        <v>774</v>
      </c>
    </row>
    <row r="5307" spans="1:6" x14ac:dyDescent="0.25">
      <c r="A5307" t="s">
        <v>1096</v>
      </c>
      <c r="B5307" t="s">
        <v>2800</v>
      </c>
      <c r="C5307" t="s">
        <v>3252</v>
      </c>
      <c r="D5307">
        <v>1</v>
      </c>
      <c r="F5307" t="s">
        <v>774</v>
      </c>
    </row>
    <row r="5308" spans="1:6" x14ac:dyDescent="0.25">
      <c r="A5308" t="s">
        <v>1096</v>
      </c>
      <c r="B5308" t="s">
        <v>2800</v>
      </c>
      <c r="C5308" t="s">
        <v>1064</v>
      </c>
      <c r="D5308">
        <v>254</v>
      </c>
      <c r="F5308" t="s">
        <v>774</v>
      </c>
    </row>
    <row r="5309" spans="1:6" x14ac:dyDescent="0.25">
      <c r="A5309" t="s">
        <v>1096</v>
      </c>
      <c r="B5309" t="s">
        <v>2800</v>
      </c>
      <c r="C5309" t="s">
        <v>3030</v>
      </c>
      <c r="D5309">
        <v>6</v>
      </c>
      <c r="F5309" t="s">
        <v>774</v>
      </c>
    </row>
    <row r="5310" spans="1:6" x14ac:dyDescent="0.25">
      <c r="A5310" t="s">
        <v>1096</v>
      </c>
      <c r="B5310" t="s">
        <v>2800</v>
      </c>
      <c r="C5310" t="s">
        <v>3031</v>
      </c>
      <c r="D5310">
        <v>1</v>
      </c>
      <c r="F5310" t="s">
        <v>774</v>
      </c>
    </row>
    <row r="5311" spans="1:6" x14ac:dyDescent="0.25">
      <c r="A5311" t="s">
        <v>1096</v>
      </c>
      <c r="B5311" t="s">
        <v>2800</v>
      </c>
      <c r="C5311" t="s">
        <v>3264</v>
      </c>
      <c r="D5311">
        <v>11</v>
      </c>
      <c r="F5311" t="s">
        <v>774</v>
      </c>
    </row>
    <row r="5312" spans="1:6" x14ac:dyDescent="0.25">
      <c r="A5312" t="s">
        <v>1096</v>
      </c>
      <c r="B5312" t="s">
        <v>2800</v>
      </c>
      <c r="C5312" t="s">
        <v>3262</v>
      </c>
      <c r="D5312">
        <v>27</v>
      </c>
      <c r="F5312" t="s">
        <v>774</v>
      </c>
    </row>
    <row r="5313" spans="1:6" x14ac:dyDescent="0.25">
      <c r="A5313" t="s">
        <v>1096</v>
      </c>
      <c r="B5313" t="s">
        <v>3253</v>
      </c>
      <c r="C5313" t="s">
        <v>2712</v>
      </c>
      <c r="D5313" s="432">
        <v>21067.666666666672</v>
      </c>
      <c r="E5313">
        <v>741020</v>
      </c>
      <c r="F5313" s="771" t="s">
        <v>772</v>
      </c>
    </row>
    <row r="5314" spans="1:6" x14ac:dyDescent="0.25">
      <c r="A5314" t="s">
        <v>2670</v>
      </c>
      <c r="B5314" t="s">
        <v>3253</v>
      </c>
      <c r="C5314" t="s">
        <v>2712</v>
      </c>
      <c r="D5314" s="432">
        <v>1023.3333333333334</v>
      </c>
      <c r="E5314">
        <v>741020</v>
      </c>
      <c r="F5314" s="771" t="s">
        <v>772</v>
      </c>
    </row>
    <row r="5315" spans="1:6" x14ac:dyDescent="0.25">
      <c r="A5315" t="s">
        <v>1096</v>
      </c>
      <c r="B5315" t="s">
        <v>3265</v>
      </c>
      <c r="C5315" t="s">
        <v>3266</v>
      </c>
      <c r="D5315">
        <v>1</v>
      </c>
      <c r="F5315" t="s">
        <v>774</v>
      </c>
    </row>
    <row r="5316" spans="1:6" x14ac:dyDescent="0.25">
      <c r="A5316" t="s">
        <v>2665</v>
      </c>
      <c r="B5316" t="s">
        <v>1016</v>
      </c>
      <c r="C5316" t="s">
        <v>2712</v>
      </c>
      <c r="D5316" s="432">
        <v>9</v>
      </c>
      <c r="E5316">
        <v>741020</v>
      </c>
      <c r="F5316" s="771" t="s">
        <v>772</v>
      </c>
    </row>
    <row r="5317" spans="1:6" x14ac:dyDescent="0.25">
      <c r="A5317" t="s">
        <v>2601</v>
      </c>
      <c r="B5317" t="s">
        <v>1016</v>
      </c>
      <c r="C5317" t="s">
        <v>2712</v>
      </c>
      <c r="D5317" s="432">
        <v>1948.8333333333323</v>
      </c>
      <c r="E5317">
        <v>741020</v>
      </c>
      <c r="F5317" s="771" t="s">
        <v>772</v>
      </c>
    </row>
    <row r="5318" spans="1:6" x14ac:dyDescent="0.25">
      <c r="A5318" t="s">
        <v>788</v>
      </c>
      <c r="B5318" t="s">
        <v>1016</v>
      </c>
      <c r="C5318" t="s">
        <v>2712</v>
      </c>
      <c r="D5318" s="432">
        <v>5394.4666666666426</v>
      </c>
      <c r="E5318">
        <v>741020</v>
      </c>
      <c r="F5318" s="771" t="s">
        <v>772</v>
      </c>
    </row>
    <row r="5319" spans="1:6" x14ac:dyDescent="0.25">
      <c r="A5319" t="s">
        <v>2542</v>
      </c>
      <c r="B5319" t="s">
        <v>1016</v>
      </c>
      <c r="C5319" t="s">
        <v>2712</v>
      </c>
      <c r="D5319" s="432">
        <v>3178.3350000000041</v>
      </c>
      <c r="E5319">
        <v>741020</v>
      </c>
      <c r="F5319" s="771" t="s">
        <v>772</v>
      </c>
    </row>
    <row r="5320" spans="1:6" x14ac:dyDescent="0.25">
      <c r="A5320" t="s">
        <v>1198</v>
      </c>
      <c r="B5320" t="s">
        <v>1016</v>
      </c>
      <c r="C5320" t="s">
        <v>2712</v>
      </c>
      <c r="D5320" s="432">
        <v>4577.5</v>
      </c>
      <c r="E5320">
        <v>741020</v>
      </c>
      <c r="F5320" s="771" t="s">
        <v>772</v>
      </c>
    </row>
    <row r="5321" spans="1:6" x14ac:dyDescent="0.25">
      <c r="A5321" t="s">
        <v>1203</v>
      </c>
      <c r="B5321" t="s">
        <v>1016</v>
      </c>
      <c r="C5321" t="s">
        <v>2712</v>
      </c>
      <c r="D5321" s="432">
        <v>11774.666666666666</v>
      </c>
      <c r="E5321">
        <v>741020</v>
      </c>
      <c r="F5321" s="771" t="s">
        <v>772</v>
      </c>
    </row>
    <row r="5322" spans="1:6" x14ac:dyDescent="0.25">
      <c r="A5322" t="s">
        <v>2544</v>
      </c>
      <c r="B5322" t="s">
        <v>1016</v>
      </c>
      <c r="C5322" t="s">
        <v>2712</v>
      </c>
      <c r="D5322" s="432">
        <v>822.00000000000011</v>
      </c>
      <c r="E5322">
        <v>741020</v>
      </c>
      <c r="F5322" s="771" t="s">
        <v>772</v>
      </c>
    </row>
    <row r="5323" spans="1:6" x14ac:dyDescent="0.25">
      <c r="A5323" t="s">
        <v>2543</v>
      </c>
      <c r="B5323" t="s">
        <v>1016</v>
      </c>
      <c r="C5323" t="s">
        <v>2712</v>
      </c>
      <c r="D5323" s="432">
        <v>48.666666666666671</v>
      </c>
      <c r="E5323">
        <v>741020</v>
      </c>
      <c r="F5323" s="771" t="s">
        <v>772</v>
      </c>
    </row>
    <row r="5324" spans="1:6" x14ac:dyDescent="0.25">
      <c r="A5324" t="s">
        <v>1096</v>
      </c>
      <c r="B5324" t="s">
        <v>1016</v>
      </c>
      <c r="C5324" t="s">
        <v>2712</v>
      </c>
      <c r="D5324" s="432">
        <v>80.333333333333329</v>
      </c>
      <c r="E5324">
        <v>741020</v>
      </c>
      <c r="F5324" s="771" t="s">
        <v>772</v>
      </c>
    </row>
    <row r="5325" spans="1:6" x14ac:dyDescent="0.25">
      <c r="A5325" t="s">
        <v>2665</v>
      </c>
      <c r="B5325" t="s">
        <v>1017</v>
      </c>
      <c r="C5325" t="s">
        <v>2712</v>
      </c>
      <c r="D5325" s="432">
        <v>14</v>
      </c>
      <c r="E5325">
        <v>741020</v>
      </c>
      <c r="F5325" s="771" t="s">
        <v>772</v>
      </c>
    </row>
    <row r="5326" spans="1:6" x14ac:dyDescent="0.25">
      <c r="A5326" t="s">
        <v>2601</v>
      </c>
      <c r="B5326" t="s">
        <v>1017</v>
      </c>
      <c r="C5326" t="s">
        <v>2712</v>
      </c>
      <c r="D5326" s="432">
        <v>3288.333333333333</v>
      </c>
      <c r="E5326">
        <v>741020</v>
      </c>
      <c r="F5326" s="771" t="s">
        <v>772</v>
      </c>
    </row>
    <row r="5327" spans="1:6" x14ac:dyDescent="0.25">
      <c r="A5327" t="s">
        <v>788</v>
      </c>
      <c r="B5327" t="s">
        <v>1017</v>
      </c>
      <c r="C5327" t="s">
        <v>2712</v>
      </c>
      <c r="D5327" s="432">
        <v>5038.0000000000073</v>
      </c>
      <c r="E5327">
        <v>741020</v>
      </c>
      <c r="F5327" s="771" t="s">
        <v>772</v>
      </c>
    </row>
    <row r="5328" spans="1:6" x14ac:dyDescent="0.25">
      <c r="A5328" t="s">
        <v>2542</v>
      </c>
      <c r="B5328" t="s">
        <v>1017</v>
      </c>
      <c r="C5328" t="s">
        <v>2712</v>
      </c>
      <c r="D5328" s="432">
        <v>2015.3333333333335</v>
      </c>
      <c r="E5328">
        <v>741020</v>
      </c>
      <c r="F5328" s="771" t="s">
        <v>772</v>
      </c>
    </row>
    <row r="5329" spans="1:6" x14ac:dyDescent="0.25">
      <c r="A5329" t="s">
        <v>1198</v>
      </c>
      <c r="B5329" t="s">
        <v>1017</v>
      </c>
      <c r="C5329" t="s">
        <v>2712</v>
      </c>
      <c r="D5329" s="432">
        <v>4274.9999999999991</v>
      </c>
      <c r="E5329">
        <v>741020</v>
      </c>
      <c r="F5329" s="771" t="s">
        <v>772</v>
      </c>
    </row>
    <row r="5330" spans="1:6" x14ac:dyDescent="0.25">
      <c r="A5330" t="s">
        <v>1203</v>
      </c>
      <c r="B5330" t="s">
        <v>1017</v>
      </c>
      <c r="C5330" t="s">
        <v>2712</v>
      </c>
      <c r="D5330" s="432">
        <v>15656.999999999998</v>
      </c>
      <c r="E5330">
        <v>741020</v>
      </c>
      <c r="F5330" s="771" t="s">
        <v>772</v>
      </c>
    </row>
    <row r="5331" spans="1:6" x14ac:dyDescent="0.25">
      <c r="A5331" t="s">
        <v>2544</v>
      </c>
      <c r="B5331" t="s">
        <v>1017</v>
      </c>
      <c r="C5331" t="s">
        <v>2712</v>
      </c>
      <c r="D5331" s="432">
        <v>744</v>
      </c>
      <c r="E5331">
        <v>741020</v>
      </c>
      <c r="F5331" s="771" t="s">
        <v>772</v>
      </c>
    </row>
    <row r="5332" spans="1:6" x14ac:dyDescent="0.25">
      <c r="A5332" t="s">
        <v>2543</v>
      </c>
      <c r="B5332" t="s">
        <v>1017</v>
      </c>
      <c r="C5332" t="s">
        <v>2712</v>
      </c>
      <c r="D5332" s="432">
        <v>4</v>
      </c>
      <c r="E5332">
        <v>741020</v>
      </c>
      <c r="F5332" s="771" t="s">
        <v>772</v>
      </c>
    </row>
    <row r="5333" spans="1:6" x14ac:dyDescent="0.25">
      <c r="A5333" t="s">
        <v>1203</v>
      </c>
      <c r="B5333" t="s">
        <v>3091</v>
      </c>
      <c r="C5333" t="s">
        <v>2800</v>
      </c>
      <c r="D5333" s="432">
        <v>1</v>
      </c>
      <c r="E5333">
        <v>776710</v>
      </c>
      <c r="F5333" t="s">
        <v>774</v>
      </c>
    </row>
    <row r="5334" spans="1:6" x14ac:dyDescent="0.25">
      <c r="A5334" t="s">
        <v>864</v>
      </c>
      <c r="B5334" t="s">
        <v>3353</v>
      </c>
      <c r="C5334" t="s">
        <v>2856</v>
      </c>
      <c r="D5334" s="432">
        <v>3.75</v>
      </c>
      <c r="E5334">
        <v>776760</v>
      </c>
      <c r="F5334" s="784" t="s">
        <v>751</v>
      </c>
    </row>
    <row r="5335" spans="1:6" x14ac:dyDescent="0.25">
      <c r="A5335" t="s">
        <v>864</v>
      </c>
      <c r="B5335" t="s">
        <v>2858</v>
      </c>
      <c r="C5335" t="s">
        <v>2853</v>
      </c>
      <c r="D5335" s="432">
        <v>88.666666666666657</v>
      </c>
      <c r="E5335">
        <v>776760</v>
      </c>
      <c r="F5335" s="784" t="s">
        <v>751</v>
      </c>
    </row>
    <row r="5336" spans="1:6" x14ac:dyDescent="0.25">
      <c r="A5336" t="s">
        <v>864</v>
      </c>
      <c r="B5336" t="s">
        <v>2858</v>
      </c>
      <c r="C5336" t="s">
        <v>2856</v>
      </c>
      <c r="D5336" s="432">
        <v>1.875</v>
      </c>
      <c r="E5336">
        <v>776760</v>
      </c>
      <c r="F5336" s="784" t="s">
        <v>751</v>
      </c>
    </row>
    <row r="5337" spans="1:6" x14ac:dyDescent="0.25">
      <c r="A5337" t="s">
        <v>864</v>
      </c>
      <c r="B5337" t="s">
        <v>2858</v>
      </c>
      <c r="C5337" t="s">
        <v>2853</v>
      </c>
      <c r="D5337" s="432">
        <v>12</v>
      </c>
      <c r="E5337">
        <v>776760</v>
      </c>
      <c r="F5337" s="784" t="s">
        <v>751</v>
      </c>
    </row>
    <row r="5338" spans="1:6" x14ac:dyDescent="0.25">
      <c r="A5338" t="s">
        <v>1198</v>
      </c>
      <c r="B5338" t="s">
        <v>2858</v>
      </c>
      <c r="C5338" t="s">
        <v>2853</v>
      </c>
      <c r="D5338" s="432">
        <v>3</v>
      </c>
      <c r="E5338">
        <v>776760</v>
      </c>
      <c r="F5338" s="784" t="s">
        <v>751</v>
      </c>
    </row>
    <row r="5339" spans="1:6" x14ac:dyDescent="0.25">
      <c r="A5339" t="s">
        <v>1096</v>
      </c>
      <c r="B5339" t="s">
        <v>2858</v>
      </c>
      <c r="C5339" t="s">
        <v>2853</v>
      </c>
      <c r="D5339" s="432">
        <v>12</v>
      </c>
      <c r="E5339">
        <v>776760</v>
      </c>
      <c r="F5339" s="784" t="s">
        <v>751</v>
      </c>
    </row>
    <row r="5340" spans="1:6" x14ac:dyDescent="0.25">
      <c r="A5340" t="s">
        <v>1198</v>
      </c>
      <c r="B5340" t="s">
        <v>1065</v>
      </c>
      <c r="C5340" t="s">
        <v>2712</v>
      </c>
      <c r="D5340" s="432">
        <v>51</v>
      </c>
      <c r="E5340">
        <v>741020</v>
      </c>
      <c r="F5340" s="771" t="s">
        <v>772</v>
      </c>
    </row>
    <row r="5341" spans="1:6" x14ac:dyDescent="0.25">
      <c r="A5341" t="s">
        <v>1096</v>
      </c>
      <c r="B5341" t="s">
        <v>1065</v>
      </c>
      <c r="C5341" t="s">
        <v>2712</v>
      </c>
      <c r="D5341" s="432">
        <v>390.5</v>
      </c>
      <c r="E5341">
        <v>741020</v>
      </c>
      <c r="F5341" s="771" t="s">
        <v>772</v>
      </c>
    </row>
    <row r="5342" spans="1:6" x14ac:dyDescent="0.25">
      <c r="A5342" t="s">
        <v>864</v>
      </c>
      <c r="B5342" t="s">
        <v>3527</v>
      </c>
      <c r="C5342" t="s">
        <v>2779</v>
      </c>
      <c r="D5342" s="432">
        <v>1</v>
      </c>
      <c r="E5342">
        <v>780160</v>
      </c>
      <c r="F5342" t="s">
        <v>2697</v>
      </c>
    </row>
    <row r="5343" spans="1:6" x14ac:dyDescent="0.25">
      <c r="A5343" t="s">
        <v>2544</v>
      </c>
      <c r="B5343" t="s">
        <v>3501</v>
      </c>
      <c r="C5343" t="s">
        <v>2779</v>
      </c>
      <c r="D5343" s="432">
        <v>1</v>
      </c>
      <c r="E5343">
        <v>780160</v>
      </c>
      <c r="F5343" t="s">
        <v>2697</v>
      </c>
    </row>
    <row r="5344" spans="1:6" x14ac:dyDescent="0.25">
      <c r="A5344" t="s">
        <v>2542</v>
      </c>
      <c r="B5344" t="s">
        <v>3013</v>
      </c>
      <c r="C5344" t="s">
        <v>1863</v>
      </c>
      <c r="D5344">
        <v>2</v>
      </c>
      <c r="F5344" s="784" t="s">
        <v>751</v>
      </c>
    </row>
    <row r="5345" spans="1:6" x14ac:dyDescent="0.25">
      <c r="A5345" t="s">
        <v>2665</v>
      </c>
      <c r="B5345" t="s">
        <v>2812</v>
      </c>
      <c r="C5345" t="s">
        <v>2779</v>
      </c>
      <c r="D5345" s="432">
        <v>2</v>
      </c>
      <c r="E5345">
        <v>780160</v>
      </c>
      <c r="F5345" t="s">
        <v>2697</v>
      </c>
    </row>
    <row r="5346" spans="1:6" x14ac:dyDescent="0.25">
      <c r="A5346" t="s">
        <v>2675</v>
      </c>
      <c r="B5346" t="s">
        <v>3450</v>
      </c>
      <c r="C5346" t="s">
        <v>2712</v>
      </c>
      <c r="D5346" s="432">
        <v>60</v>
      </c>
      <c r="E5346">
        <v>741020</v>
      </c>
      <c r="F5346" s="771" t="s">
        <v>772</v>
      </c>
    </row>
    <row r="5347" spans="1:6" x14ac:dyDescent="0.25">
      <c r="A5347" t="s">
        <v>1203</v>
      </c>
      <c r="B5347" t="s">
        <v>2715</v>
      </c>
      <c r="C5347" t="s">
        <v>2712</v>
      </c>
      <c r="D5347" s="432">
        <v>5</v>
      </c>
      <c r="E5347">
        <v>776741</v>
      </c>
      <c r="F5347" t="s">
        <v>751</v>
      </c>
    </row>
    <row r="5348" spans="1:6" x14ac:dyDescent="0.25">
      <c r="A5348" t="s">
        <v>1203</v>
      </c>
      <c r="B5348" t="s">
        <v>2718</v>
      </c>
      <c r="C5348" t="s">
        <v>1024</v>
      </c>
      <c r="D5348" s="432">
        <v>8</v>
      </c>
      <c r="E5348">
        <v>776741</v>
      </c>
      <c r="F5348" t="s">
        <v>751</v>
      </c>
    </row>
    <row r="5349" spans="1:6" x14ac:dyDescent="0.25">
      <c r="A5349" t="s">
        <v>1203</v>
      </c>
      <c r="B5349" t="s">
        <v>2718</v>
      </c>
      <c r="C5349" t="s">
        <v>1024</v>
      </c>
      <c r="D5349" s="432">
        <v>4</v>
      </c>
      <c r="E5349">
        <v>776741</v>
      </c>
      <c r="F5349" s="784" t="s">
        <v>751</v>
      </c>
    </row>
    <row r="5350" spans="1:6" x14ac:dyDescent="0.25">
      <c r="A5350" t="s">
        <v>1096</v>
      </c>
      <c r="B5350" t="s">
        <v>2718</v>
      </c>
      <c r="C5350" t="s">
        <v>1024</v>
      </c>
      <c r="D5350" s="432">
        <v>5</v>
      </c>
      <c r="E5350">
        <v>776741</v>
      </c>
      <c r="F5350" s="784" t="s">
        <v>751</v>
      </c>
    </row>
    <row r="5351" spans="1:6" x14ac:dyDescent="0.25">
      <c r="A5351" t="s">
        <v>788</v>
      </c>
      <c r="B5351" t="s">
        <v>2912</v>
      </c>
      <c r="C5351" t="s">
        <v>2712</v>
      </c>
      <c r="D5351" s="432">
        <v>10.75</v>
      </c>
      <c r="E5351">
        <v>741020</v>
      </c>
      <c r="F5351" s="771" t="s">
        <v>772</v>
      </c>
    </row>
    <row r="5352" spans="1:6" x14ac:dyDescent="0.25">
      <c r="A5352" t="s">
        <v>2544</v>
      </c>
      <c r="B5352" t="s">
        <v>3169</v>
      </c>
      <c r="C5352" t="s">
        <v>2779</v>
      </c>
      <c r="D5352" s="432">
        <v>9</v>
      </c>
      <c r="E5352">
        <v>780160</v>
      </c>
      <c r="F5352" t="s">
        <v>2697</v>
      </c>
    </row>
    <row r="5353" spans="1:6" x14ac:dyDescent="0.25">
      <c r="A5353" t="s">
        <v>1198</v>
      </c>
      <c r="B5353" t="s">
        <v>3466</v>
      </c>
      <c r="C5353" t="s">
        <v>2779</v>
      </c>
      <c r="D5353" s="432">
        <v>3</v>
      </c>
      <c r="E5353">
        <v>780160</v>
      </c>
      <c r="F5353" t="s">
        <v>2697</v>
      </c>
    </row>
    <row r="5354" spans="1:6" x14ac:dyDescent="0.25">
      <c r="A5354" t="s">
        <v>809</v>
      </c>
      <c r="B5354" t="s">
        <v>3523</v>
      </c>
      <c r="C5354" t="s">
        <v>779</v>
      </c>
      <c r="D5354" s="432">
        <v>1</v>
      </c>
      <c r="E5354">
        <v>781220</v>
      </c>
      <c r="F5354" s="784" t="s">
        <v>751</v>
      </c>
    </row>
    <row r="5355" spans="1:6" x14ac:dyDescent="0.25">
      <c r="A5355" t="s">
        <v>2670</v>
      </c>
      <c r="B5355" t="s">
        <v>2799</v>
      </c>
      <c r="C5355" t="s">
        <v>2799</v>
      </c>
      <c r="D5355">
        <v>2</v>
      </c>
      <c r="F5355" s="784" t="s">
        <v>751</v>
      </c>
    </row>
    <row r="5356" spans="1:6" x14ac:dyDescent="0.25">
      <c r="A5356" t="s">
        <v>2665</v>
      </c>
      <c r="B5356" t="s">
        <v>2799</v>
      </c>
      <c r="C5356" t="s">
        <v>779</v>
      </c>
      <c r="D5356" s="432">
        <v>261.90999999999997</v>
      </c>
      <c r="E5356">
        <v>781220</v>
      </c>
      <c r="F5356" s="784" t="s">
        <v>751</v>
      </c>
    </row>
    <row r="5357" spans="1:6" x14ac:dyDescent="0.25">
      <c r="A5357" t="s">
        <v>781</v>
      </c>
      <c r="B5357" t="s">
        <v>2799</v>
      </c>
      <c r="C5357" t="s">
        <v>779</v>
      </c>
      <c r="D5357" s="432">
        <v>896</v>
      </c>
      <c r="E5357">
        <v>781220</v>
      </c>
      <c r="F5357" s="784" t="s">
        <v>751</v>
      </c>
    </row>
    <row r="5358" spans="1:6" x14ac:dyDescent="0.25">
      <c r="A5358" t="s">
        <v>2670</v>
      </c>
      <c r="B5358" t="s">
        <v>2799</v>
      </c>
      <c r="C5358" t="s">
        <v>779</v>
      </c>
      <c r="D5358" s="432">
        <v>150.16</v>
      </c>
      <c r="E5358">
        <v>781220</v>
      </c>
      <c r="F5358" s="784" t="s">
        <v>751</v>
      </c>
    </row>
    <row r="5359" spans="1:6" x14ac:dyDescent="0.25">
      <c r="A5359" t="s">
        <v>2675</v>
      </c>
      <c r="B5359" t="s">
        <v>3021</v>
      </c>
      <c r="C5359" t="s">
        <v>779</v>
      </c>
      <c r="D5359" s="432">
        <v>13</v>
      </c>
      <c r="E5359">
        <v>781220</v>
      </c>
      <c r="F5359" s="784" t="s">
        <v>751</v>
      </c>
    </row>
    <row r="5360" spans="1:6" x14ac:dyDescent="0.25">
      <c r="A5360" t="s">
        <v>1203</v>
      </c>
      <c r="B5360" t="s">
        <v>1064</v>
      </c>
      <c r="C5360" t="s">
        <v>3094</v>
      </c>
      <c r="D5360">
        <v>3</v>
      </c>
      <c r="F5360" s="784" t="s">
        <v>3538</v>
      </c>
    </row>
    <row r="5361" spans="1:6" x14ac:dyDescent="0.25">
      <c r="A5361" t="s">
        <v>2542</v>
      </c>
      <c r="B5361" t="s">
        <v>1064</v>
      </c>
      <c r="C5361" t="s">
        <v>2800</v>
      </c>
      <c r="D5361" s="432">
        <v>5</v>
      </c>
      <c r="E5361">
        <v>776710</v>
      </c>
      <c r="F5361" t="s">
        <v>774</v>
      </c>
    </row>
    <row r="5362" spans="1:6" x14ac:dyDescent="0.25">
      <c r="A5362" t="s">
        <v>1198</v>
      </c>
      <c r="B5362" t="s">
        <v>1064</v>
      </c>
      <c r="C5362" t="s">
        <v>2712</v>
      </c>
      <c r="D5362" s="432">
        <v>36</v>
      </c>
      <c r="E5362">
        <v>741020</v>
      </c>
      <c r="F5362" s="771" t="s">
        <v>772</v>
      </c>
    </row>
    <row r="5363" spans="1:6" x14ac:dyDescent="0.25">
      <c r="A5363" t="s">
        <v>1203</v>
      </c>
      <c r="B5363" t="s">
        <v>1064</v>
      </c>
      <c r="C5363" t="s">
        <v>2712</v>
      </c>
      <c r="D5363" s="432">
        <v>262.45</v>
      </c>
      <c r="E5363">
        <v>741020</v>
      </c>
      <c r="F5363" s="771" t="s">
        <v>772</v>
      </c>
    </row>
    <row r="5364" spans="1:6" x14ac:dyDescent="0.25">
      <c r="A5364" t="s">
        <v>2544</v>
      </c>
      <c r="B5364" t="s">
        <v>1064</v>
      </c>
      <c r="C5364" t="s">
        <v>785</v>
      </c>
      <c r="D5364" s="432">
        <v>8.6</v>
      </c>
      <c r="E5364">
        <v>776710</v>
      </c>
      <c r="F5364" t="s">
        <v>774</v>
      </c>
    </row>
    <row r="5365" spans="1:6" x14ac:dyDescent="0.25">
      <c r="A5365" t="s">
        <v>1096</v>
      </c>
      <c r="B5365" t="s">
        <v>1064</v>
      </c>
      <c r="C5365" t="s">
        <v>2800</v>
      </c>
      <c r="D5365" s="432">
        <v>173</v>
      </c>
      <c r="E5365">
        <v>776710</v>
      </c>
      <c r="F5365" t="s">
        <v>774</v>
      </c>
    </row>
    <row r="5366" spans="1:6" x14ac:dyDescent="0.25">
      <c r="A5366" t="s">
        <v>788</v>
      </c>
      <c r="B5366" t="s">
        <v>2941</v>
      </c>
      <c r="C5366" t="s">
        <v>2779</v>
      </c>
      <c r="D5366" s="432">
        <v>36</v>
      </c>
      <c r="E5366">
        <v>780160</v>
      </c>
      <c r="F5366" t="s">
        <v>2697</v>
      </c>
    </row>
    <row r="5367" spans="1:6" x14ac:dyDescent="0.25">
      <c r="A5367" t="s">
        <v>781</v>
      </c>
      <c r="B5367" t="s">
        <v>2863</v>
      </c>
      <c r="C5367" t="s">
        <v>2863</v>
      </c>
      <c r="D5367">
        <v>4</v>
      </c>
      <c r="F5367" t="s">
        <v>780</v>
      </c>
    </row>
    <row r="5368" spans="1:6" x14ac:dyDescent="0.25">
      <c r="A5368" t="s">
        <v>781</v>
      </c>
      <c r="B5368" t="s">
        <v>2863</v>
      </c>
      <c r="C5368" t="s">
        <v>780</v>
      </c>
      <c r="D5368">
        <v>2</v>
      </c>
      <c r="F5368" t="s">
        <v>780</v>
      </c>
    </row>
    <row r="5369" spans="1:6" x14ac:dyDescent="0.25">
      <c r="A5369" t="s">
        <v>781</v>
      </c>
      <c r="B5369" t="s">
        <v>2863</v>
      </c>
      <c r="C5369" t="s">
        <v>2880</v>
      </c>
      <c r="D5369" s="432">
        <v>2755</v>
      </c>
      <c r="E5369">
        <v>781480</v>
      </c>
      <c r="F5369" t="s">
        <v>780</v>
      </c>
    </row>
    <row r="5370" spans="1:6" x14ac:dyDescent="0.25">
      <c r="A5370" t="s">
        <v>788</v>
      </c>
      <c r="B5370" t="s">
        <v>2863</v>
      </c>
      <c r="C5370" t="s">
        <v>2880</v>
      </c>
      <c r="D5370" s="432">
        <v>37</v>
      </c>
      <c r="E5370">
        <v>781480</v>
      </c>
      <c r="F5370" t="s">
        <v>780</v>
      </c>
    </row>
    <row r="5371" spans="1:6" x14ac:dyDescent="0.25">
      <c r="A5371" t="s">
        <v>2675</v>
      </c>
      <c r="B5371" t="s">
        <v>2863</v>
      </c>
      <c r="C5371" t="s">
        <v>2880</v>
      </c>
      <c r="D5371" s="432">
        <v>5119.9090909090919</v>
      </c>
      <c r="E5371">
        <v>781480</v>
      </c>
      <c r="F5371" t="s">
        <v>780</v>
      </c>
    </row>
    <row r="5372" spans="1:6" x14ac:dyDescent="0.25">
      <c r="A5372" t="s">
        <v>2670</v>
      </c>
      <c r="B5372" t="s">
        <v>2863</v>
      </c>
      <c r="C5372" t="s">
        <v>2880</v>
      </c>
      <c r="D5372" s="432">
        <v>2385</v>
      </c>
      <c r="E5372">
        <v>781480</v>
      </c>
      <c r="F5372" t="s">
        <v>780</v>
      </c>
    </row>
    <row r="5373" spans="1:6" x14ac:dyDescent="0.25">
      <c r="A5373" t="s">
        <v>1096</v>
      </c>
      <c r="B5373" t="s">
        <v>3254</v>
      </c>
      <c r="C5373" t="s">
        <v>2712</v>
      </c>
      <c r="D5373" s="432">
        <v>27</v>
      </c>
      <c r="E5373">
        <v>741020</v>
      </c>
      <c r="F5373" s="771" t="s">
        <v>772</v>
      </c>
    </row>
    <row r="5374" spans="1:6" x14ac:dyDescent="0.25">
      <c r="A5374" t="s">
        <v>2542</v>
      </c>
      <c r="B5374" t="s">
        <v>3443</v>
      </c>
      <c r="C5374" t="s">
        <v>785</v>
      </c>
      <c r="D5374" s="432">
        <v>0.66666666666666663</v>
      </c>
      <c r="E5374">
        <v>776710</v>
      </c>
      <c r="F5374" t="s">
        <v>774</v>
      </c>
    </row>
    <row r="5375" spans="1:6" x14ac:dyDescent="0.25">
      <c r="A5375" t="s">
        <v>809</v>
      </c>
      <c r="B5375" t="s">
        <v>3524</v>
      </c>
      <c r="C5375" t="s">
        <v>2880</v>
      </c>
      <c r="D5375" s="432">
        <v>42.6</v>
      </c>
      <c r="E5375">
        <v>781480</v>
      </c>
      <c r="F5375" t="s">
        <v>780</v>
      </c>
    </row>
    <row r="5376" spans="1:6" x14ac:dyDescent="0.25">
      <c r="A5376" t="s">
        <v>1198</v>
      </c>
      <c r="B5376" t="s">
        <v>1060</v>
      </c>
      <c r="C5376" t="s">
        <v>2712</v>
      </c>
      <c r="D5376" s="432">
        <v>14.333333333333334</v>
      </c>
      <c r="E5376">
        <v>741020</v>
      </c>
      <c r="F5376" s="771" t="s">
        <v>772</v>
      </c>
    </row>
    <row r="5377" spans="1:6" x14ac:dyDescent="0.25">
      <c r="A5377" t="s">
        <v>2675</v>
      </c>
      <c r="B5377" t="s">
        <v>783</v>
      </c>
      <c r="C5377" t="s">
        <v>3333</v>
      </c>
      <c r="D5377" s="736">
        <v>1</v>
      </c>
      <c r="F5377" s="771" t="s">
        <v>772</v>
      </c>
    </row>
    <row r="5378" spans="1:6" x14ac:dyDescent="0.25">
      <c r="A5378" t="s">
        <v>2675</v>
      </c>
      <c r="B5378" t="s">
        <v>783</v>
      </c>
      <c r="C5378" t="s">
        <v>3333</v>
      </c>
      <c r="D5378" s="736">
        <v>1</v>
      </c>
      <c r="F5378" s="771" t="s">
        <v>772</v>
      </c>
    </row>
    <row r="5379" spans="1:6" x14ac:dyDescent="0.25">
      <c r="A5379" t="s">
        <v>2675</v>
      </c>
      <c r="B5379" t="s">
        <v>783</v>
      </c>
      <c r="C5379" t="s">
        <v>3333</v>
      </c>
      <c r="D5379" s="736">
        <v>1</v>
      </c>
      <c r="F5379" s="771" t="s">
        <v>772</v>
      </c>
    </row>
    <row r="5380" spans="1:6" x14ac:dyDescent="0.25">
      <c r="A5380" t="s">
        <v>2675</v>
      </c>
      <c r="B5380" t="s">
        <v>783</v>
      </c>
      <c r="C5380" t="s">
        <v>3333</v>
      </c>
      <c r="D5380" s="736">
        <v>1</v>
      </c>
      <c r="F5380" s="771" t="s">
        <v>772</v>
      </c>
    </row>
    <row r="5381" spans="1:6" x14ac:dyDescent="0.25">
      <c r="A5381" t="s">
        <v>781</v>
      </c>
      <c r="B5381" t="s">
        <v>2881</v>
      </c>
      <c r="C5381" t="s">
        <v>2880</v>
      </c>
      <c r="D5381" s="432">
        <v>40</v>
      </c>
      <c r="E5381">
        <v>781480</v>
      </c>
      <c r="F5381" t="s">
        <v>780</v>
      </c>
    </row>
    <row r="5382" spans="1:6" x14ac:dyDescent="0.25">
      <c r="A5382" t="s">
        <v>1203</v>
      </c>
      <c r="B5382" t="s">
        <v>3081</v>
      </c>
      <c r="C5382" t="s">
        <v>2712</v>
      </c>
      <c r="D5382" s="432">
        <v>1</v>
      </c>
      <c r="E5382">
        <v>776741</v>
      </c>
      <c r="F5382" s="771" t="s">
        <v>751</v>
      </c>
    </row>
    <row r="5383" spans="1:6" x14ac:dyDescent="0.25">
      <c r="A5383" t="s">
        <v>1203</v>
      </c>
      <c r="B5383" t="s">
        <v>3081</v>
      </c>
      <c r="C5383" t="s">
        <v>2800</v>
      </c>
      <c r="D5383" s="432">
        <v>7</v>
      </c>
      <c r="E5383">
        <v>776710</v>
      </c>
      <c r="F5383" t="s">
        <v>751</v>
      </c>
    </row>
    <row r="5384" spans="1:6" x14ac:dyDescent="0.25">
      <c r="A5384" t="s">
        <v>2544</v>
      </c>
      <c r="B5384" t="s">
        <v>3081</v>
      </c>
      <c r="C5384" t="s">
        <v>2712</v>
      </c>
      <c r="D5384" s="432">
        <v>1</v>
      </c>
      <c r="E5384">
        <v>776741</v>
      </c>
      <c r="F5384" t="s">
        <v>751</v>
      </c>
    </row>
    <row r="5385" spans="1:6" x14ac:dyDescent="0.25">
      <c r="A5385" t="s">
        <v>2675</v>
      </c>
      <c r="B5385" t="s">
        <v>3451</v>
      </c>
      <c r="C5385" t="s">
        <v>2779</v>
      </c>
      <c r="D5385" s="432">
        <v>1</v>
      </c>
      <c r="E5385">
        <v>780160</v>
      </c>
      <c r="F5385" t="s">
        <v>2697</v>
      </c>
    </row>
    <row r="5386" spans="1:6" x14ac:dyDescent="0.25">
      <c r="A5386" t="s">
        <v>788</v>
      </c>
      <c r="B5386" t="s">
        <v>3392</v>
      </c>
      <c r="C5386" t="s">
        <v>2712</v>
      </c>
      <c r="D5386" s="432">
        <v>183</v>
      </c>
      <c r="E5386">
        <v>741020</v>
      </c>
      <c r="F5386" s="771" t="s">
        <v>772</v>
      </c>
    </row>
    <row r="5387" spans="1:6" x14ac:dyDescent="0.25">
      <c r="A5387" t="s">
        <v>788</v>
      </c>
      <c r="B5387" t="s">
        <v>3392</v>
      </c>
      <c r="C5387" t="s">
        <v>2880</v>
      </c>
      <c r="D5387" s="432">
        <v>60</v>
      </c>
      <c r="E5387">
        <v>781480</v>
      </c>
      <c r="F5387" t="s">
        <v>780</v>
      </c>
    </row>
    <row r="5388" spans="1:6" x14ac:dyDescent="0.25">
      <c r="A5388" t="s">
        <v>2601</v>
      </c>
      <c r="B5388" t="s">
        <v>2899</v>
      </c>
      <c r="C5388" t="s">
        <v>2779</v>
      </c>
      <c r="D5388" s="432">
        <v>9</v>
      </c>
      <c r="E5388">
        <v>780160</v>
      </c>
      <c r="F5388" t="s">
        <v>2697</v>
      </c>
    </row>
    <row r="5389" spans="1:6" x14ac:dyDescent="0.25">
      <c r="A5389" t="s">
        <v>2542</v>
      </c>
      <c r="B5389" t="s">
        <v>2899</v>
      </c>
      <c r="C5389" t="s">
        <v>2779</v>
      </c>
      <c r="D5389" s="432">
        <v>3</v>
      </c>
      <c r="E5389">
        <v>780160</v>
      </c>
      <c r="F5389" t="s">
        <v>2697</v>
      </c>
    </row>
    <row r="5390" spans="1:6" x14ac:dyDescent="0.25">
      <c r="A5390" t="s">
        <v>2601</v>
      </c>
      <c r="B5390" t="s">
        <v>2900</v>
      </c>
      <c r="C5390" t="s">
        <v>2779</v>
      </c>
      <c r="D5390" s="432">
        <v>162</v>
      </c>
      <c r="E5390">
        <v>780160</v>
      </c>
      <c r="F5390" t="s">
        <v>2697</v>
      </c>
    </row>
    <row r="5391" spans="1:6" x14ac:dyDescent="0.25">
      <c r="A5391" t="s">
        <v>2542</v>
      </c>
      <c r="B5391" t="s">
        <v>2900</v>
      </c>
      <c r="C5391" t="s">
        <v>2779</v>
      </c>
      <c r="D5391" s="432">
        <v>193</v>
      </c>
      <c r="E5391">
        <v>780160</v>
      </c>
      <c r="F5391" t="s">
        <v>2697</v>
      </c>
    </row>
    <row r="5392" spans="1:6" x14ac:dyDescent="0.25">
      <c r="A5392" t="s">
        <v>1198</v>
      </c>
      <c r="B5392" t="s">
        <v>795</v>
      </c>
      <c r="C5392" t="s">
        <v>2795</v>
      </c>
      <c r="D5392">
        <v>3</v>
      </c>
      <c r="F5392" t="s">
        <v>3539</v>
      </c>
    </row>
    <row r="5393" spans="1:6" x14ac:dyDescent="0.25">
      <c r="A5393" t="s">
        <v>1198</v>
      </c>
      <c r="B5393" t="s">
        <v>795</v>
      </c>
      <c r="C5393" t="s">
        <v>2796</v>
      </c>
      <c r="D5393">
        <v>2</v>
      </c>
      <c r="F5393" t="s">
        <v>3539</v>
      </c>
    </row>
    <row r="5394" spans="1:6" x14ac:dyDescent="0.25">
      <c r="A5394" t="s">
        <v>1198</v>
      </c>
      <c r="B5394" t="s">
        <v>795</v>
      </c>
      <c r="C5394" t="s">
        <v>3034</v>
      </c>
      <c r="D5394">
        <v>2</v>
      </c>
      <c r="F5394" t="s">
        <v>3539</v>
      </c>
    </row>
    <row r="5395" spans="1:6" x14ac:dyDescent="0.25">
      <c r="A5395" t="s">
        <v>1198</v>
      </c>
      <c r="B5395" t="s">
        <v>795</v>
      </c>
      <c r="C5395" t="s">
        <v>3035</v>
      </c>
      <c r="D5395">
        <v>6904</v>
      </c>
      <c r="F5395" t="s">
        <v>3539</v>
      </c>
    </row>
    <row r="5396" spans="1:6" x14ac:dyDescent="0.25">
      <c r="A5396" t="s">
        <v>1198</v>
      </c>
      <c r="B5396" t="s">
        <v>795</v>
      </c>
      <c r="C5396" t="s">
        <v>3036</v>
      </c>
      <c r="D5396">
        <v>1078</v>
      </c>
      <c r="F5396" t="s">
        <v>3539</v>
      </c>
    </row>
    <row r="5397" spans="1:6" x14ac:dyDescent="0.25">
      <c r="A5397" t="s">
        <v>1198</v>
      </c>
      <c r="B5397" t="s">
        <v>795</v>
      </c>
      <c r="C5397" t="s">
        <v>2795</v>
      </c>
      <c r="D5397">
        <v>20</v>
      </c>
      <c r="F5397" t="s">
        <v>3539</v>
      </c>
    </row>
    <row r="5398" spans="1:6" x14ac:dyDescent="0.25">
      <c r="A5398" t="s">
        <v>1198</v>
      </c>
      <c r="B5398" t="s">
        <v>795</v>
      </c>
      <c r="C5398" t="s">
        <v>2796</v>
      </c>
      <c r="D5398">
        <v>7</v>
      </c>
      <c r="F5398" t="s">
        <v>3539</v>
      </c>
    </row>
    <row r="5399" spans="1:6" x14ac:dyDescent="0.25">
      <c r="A5399" t="s">
        <v>1203</v>
      </c>
      <c r="B5399" t="s">
        <v>795</v>
      </c>
      <c r="C5399" t="s">
        <v>3034</v>
      </c>
      <c r="D5399">
        <v>20</v>
      </c>
      <c r="F5399" t="s">
        <v>3539</v>
      </c>
    </row>
    <row r="5400" spans="1:6" x14ac:dyDescent="0.25">
      <c r="A5400" t="s">
        <v>1203</v>
      </c>
      <c r="B5400" t="s">
        <v>795</v>
      </c>
      <c r="C5400" t="s">
        <v>3095</v>
      </c>
      <c r="D5400">
        <v>2</v>
      </c>
      <c r="F5400" t="s">
        <v>3539</v>
      </c>
    </row>
    <row r="5401" spans="1:6" x14ac:dyDescent="0.25">
      <c r="A5401" t="s">
        <v>1203</v>
      </c>
      <c r="B5401" t="s">
        <v>795</v>
      </c>
      <c r="C5401" t="s">
        <v>3096</v>
      </c>
      <c r="D5401">
        <v>1</v>
      </c>
      <c r="F5401" t="s">
        <v>3539</v>
      </c>
    </row>
    <row r="5402" spans="1:6" x14ac:dyDescent="0.25">
      <c r="A5402" t="s">
        <v>1203</v>
      </c>
      <c r="B5402" t="s">
        <v>795</v>
      </c>
      <c r="C5402" t="s">
        <v>3097</v>
      </c>
      <c r="D5402">
        <v>1</v>
      </c>
      <c r="F5402" t="s">
        <v>3539</v>
      </c>
    </row>
    <row r="5403" spans="1:6" x14ac:dyDescent="0.25">
      <c r="A5403" t="s">
        <v>1203</v>
      </c>
      <c r="B5403" t="s">
        <v>795</v>
      </c>
      <c r="C5403" t="s">
        <v>3098</v>
      </c>
      <c r="D5403">
        <v>1</v>
      </c>
      <c r="F5403" t="s">
        <v>3539</v>
      </c>
    </row>
    <row r="5404" spans="1:6" x14ac:dyDescent="0.25">
      <c r="A5404" t="s">
        <v>1203</v>
      </c>
      <c r="B5404" t="s">
        <v>795</v>
      </c>
      <c r="C5404" t="s">
        <v>3099</v>
      </c>
      <c r="D5404">
        <v>1</v>
      </c>
      <c r="F5404" t="s">
        <v>3539</v>
      </c>
    </row>
    <row r="5405" spans="1:6" x14ac:dyDescent="0.25">
      <c r="A5405" t="s">
        <v>1203</v>
      </c>
      <c r="B5405" t="s">
        <v>795</v>
      </c>
      <c r="C5405" t="s">
        <v>3100</v>
      </c>
      <c r="D5405">
        <v>1</v>
      </c>
      <c r="F5405" t="s">
        <v>3539</v>
      </c>
    </row>
    <row r="5406" spans="1:6" x14ac:dyDescent="0.25">
      <c r="A5406" t="s">
        <v>1203</v>
      </c>
      <c r="B5406" t="s">
        <v>795</v>
      </c>
      <c r="C5406" t="s">
        <v>3101</v>
      </c>
      <c r="D5406">
        <v>11</v>
      </c>
      <c r="F5406" t="s">
        <v>3539</v>
      </c>
    </row>
    <row r="5407" spans="1:6" x14ac:dyDescent="0.25">
      <c r="A5407" t="s">
        <v>1203</v>
      </c>
      <c r="B5407" t="s">
        <v>795</v>
      </c>
      <c r="C5407" t="s">
        <v>3102</v>
      </c>
      <c r="D5407">
        <v>1</v>
      </c>
      <c r="F5407" t="s">
        <v>3539</v>
      </c>
    </row>
    <row r="5408" spans="1:6" x14ac:dyDescent="0.25">
      <c r="A5408" t="s">
        <v>1203</v>
      </c>
      <c r="B5408" t="s">
        <v>795</v>
      </c>
      <c r="C5408" t="s">
        <v>3103</v>
      </c>
      <c r="D5408">
        <v>2</v>
      </c>
      <c r="F5408" t="s">
        <v>3539</v>
      </c>
    </row>
    <row r="5409" spans="1:6" x14ac:dyDescent="0.25">
      <c r="A5409" t="s">
        <v>1203</v>
      </c>
      <c r="B5409" t="s">
        <v>795</v>
      </c>
      <c r="C5409" t="s">
        <v>3104</v>
      </c>
      <c r="D5409">
        <v>1</v>
      </c>
      <c r="F5409" t="s">
        <v>3539</v>
      </c>
    </row>
    <row r="5410" spans="1:6" x14ac:dyDescent="0.25">
      <c r="A5410" t="s">
        <v>1203</v>
      </c>
      <c r="B5410" t="s">
        <v>795</v>
      </c>
      <c r="C5410" t="s">
        <v>3105</v>
      </c>
      <c r="D5410">
        <v>1</v>
      </c>
      <c r="F5410" t="s">
        <v>3539</v>
      </c>
    </row>
    <row r="5411" spans="1:6" x14ac:dyDescent="0.25">
      <c r="A5411" t="s">
        <v>1203</v>
      </c>
      <c r="B5411" t="s">
        <v>795</v>
      </c>
      <c r="C5411" t="s">
        <v>3106</v>
      </c>
      <c r="D5411">
        <v>1</v>
      </c>
      <c r="F5411" t="s">
        <v>3539</v>
      </c>
    </row>
    <row r="5412" spans="1:6" x14ac:dyDescent="0.25">
      <c r="A5412" t="s">
        <v>1203</v>
      </c>
      <c r="B5412" t="s">
        <v>795</v>
      </c>
      <c r="C5412" t="s">
        <v>3107</v>
      </c>
      <c r="D5412">
        <v>1</v>
      </c>
      <c r="F5412" t="s">
        <v>3539</v>
      </c>
    </row>
    <row r="5413" spans="1:6" x14ac:dyDescent="0.25">
      <c r="A5413" t="s">
        <v>1203</v>
      </c>
      <c r="B5413" t="s">
        <v>795</v>
      </c>
      <c r="C5413" t="s">
        <v>3108</v>
      </c>
      <c r="D5413">
        <v>1</v>
      </c>
      <c r="F5413" t="s">
        <v>3539</v>
      </c>
    </row>
    <row r="5414" spans="1:6" x14ac:dyDescent="0.25">
      <c r="A5414" t="s">
        <v>1203</v>
      </c>
      <c r="B5414" t="s">
        <v>795</v>
      </c>
      <c r="C5414" t="s">
        <v>3035</v>
      </c>
      <c r="D5414">
        <v>11689</v>
      </c>
      <c r="F5414" t="s">
        <v>3539</v>
      </c>
    </row>
    <row r="5415" spans="1:6" x14ac:dyDescent="0.25">
      <c r="A5415" t="s">
        <v>1203</v>
      </c>
      <c r="B5415" t="s">
        <v>795</v>
      </c>
      <c r="C5415" t="s">
        <v>3036</v>
      </c>
      <c r="D5415">
        <v>1196</v>
      </c>
      <c r="F5415" t="s">
        <v>3539</v>
      </c>
    </row>
    <row r="5416" spans="1:6" x14ac:dyDescent="0.25">
      <c r="A5416" t="s">
        <v>1203</v>
      </c>
      <c r="B5416" t="s">
        <v>795</v>
      </c>
      <c r="C5416" t="s">
        <v>2795</v>
      </c>
      <c r="D5416">
        <v>150</v>
      </c>
      <c r="F5416" t="s">
        <v>3539</v>
      </c>
    </row>
    <row r="5417" spans="1:6" x14ac:dyDescent="0.25">
      <c r="A5417" t="s">
        <v>1203</v>
      </c>
      <c r="B5417" t="s">
        <v>795</v>
      </c>
      <c r="C5417" t="s">
        <v>3109</v>
      </c>
      <c r="D5417">
        <v>2</v>
      </c>
      <c r="F5417" t="s">
        <v>3539</v>
      </c>
    </row>
    <row r="5418" spans="1:6" x14ac:dyDescent="0.25">
      <c r="A5418" t="s">
        <v>1203</v>
      </c>
      <c r="B5418" t="s">
        <v>795</v>
      </c>
      <c r="C5418" t="s">
        <v>2796</v>
      </c>
      <c r="D5418">
        <v>87</v>
      </c>
      <c r="F5418" t="s">
        <v>3539</v>
      </c>
    </row>
    <row r="5419" spans="1:6" x14ac:dyDescent="0.25">
      <c r="A5419" t="s">
        <v>1096</v>
      </c>
      <c r="B5419" t="s">
        <v>795</v>
      </c>
      <c r="C5419" t="s">
        <v>3267</v>
      </c>
      <c r="D5419">
        <v>1</v>
      </c>
      <c r="F5419" t="s">
        <v>3539</v>
      </c>
    </row>
    <row r="5420" spans="1:6" x14ac:dyDescent="0.25">
      <c r="A5420" t="s">
        <v>1096</v>
      </c>
      <c r="B5420" t="s">
        <v>795</v>
      </c>
      <c r="C5420" t="s">
        <v>3034</v>
      </c>
      <c r="D5420">
        <v>2</v>
      </c>
      <c r="F5420" t="s">
        <v>3539</v>
      </c>
    </row>
    <row r="5421" spans="1:6" x14ac:dyDescent="0.25">
      <c r="A5421" t="s">
        <v>1096</v>
      </c>
      <c r="B5421" t="s">
        <v>795</v>
      </c>
      <c r="C5421" t="s">
        <v>3098</v>
      </c>
      <c r="D5421">
        <v>2</v>
      </c>
      <c r="F5421" t="s">
        <v>3539</v>
      </c>
    </row>
    <row r="5422" spans="1:6" x14ac:dyDescent="0.25">
      <c r="A5422" t="s">
        <v>1096</v>
      </c>
      <c r="B5422" t="s">
        <v>795</v>
      </c>
      <c r="C5422" t="s">
        <v>3099</v>
      </c>
      <c r="D5422">
        <v>1</v>
      </c>
      <c r="F5422" t="s">
        <v>3539</v>
      </c>
    </row>
    <row r="5423" spans="1:6" x14ac:dyDescent="0.25">
      <c r="A5423" t="s">
        <v>1096</v>
      </c>
      <c r="B5423" t="s">
        <v>795</v>
      </c>
      <c r="C5423" t="s">
        <v>3268</v>
      </c>
      <c r="D5423">
        <v>1</v>
      </c>
      <c r="F5423" t="s">
        <v>3539</v>
      </c>
    </row>
    <row r="5424" spans="1:6" x14ac:dyDescent="0.25">
      <c r="A5424" t="s">
        <v>1096</v>
      </c>
      <c r="B5424" t="s">
        <v>795</v>
      </c>
      <c r="C5424" t="s">
        <v>3101</v>
      </c>
      <c r="D5424">
        <v>2</v>
      </c>
      <c r="F5424" t="s">
        <v>3539</v>
      </c>
    </row>
    <row r="5425" spans="1:6" x14ac:dyDescent="0.25">
      <c r="A5425" t="s">
        <v>1096</v>
      </c>
      <c r="B5425" t="s">
        <v>795</v>
      </c>
      <c r="C5425" t="s">
        <v>3269</v>
      </c>
      <c r="D5425">
        <v>1</v>
      </c>
      <c r="F5425" t="s">
        <v>3539</v>
      </c>
    </row>
    <row r="5426" spans="1:6" x14ac:dyDescent="0.25">
      <c r="A5426" t="s">
        <v>1096</v>
      </c>
      <c r="B5426" t="s">
        <v>795</v>
      </c>
      <c r="C5426" t="s">
        <v>3104</v>
      </c>
      <c r="D5426">
        <v>1</v>
      </c>
      <c r="F5426" t="s">
        <v>3539</v>
      </c>
    </row>
    <row r="5427" spans="1:6" x14ac:dyDescent="0.25">
      <c r="A5427" t="s">
        <v>1096</v>
      </c>
      <c r="B5427" t="s">
        <v>795</v>
      </c>
      <c r="C5427" t="s">
        <v>3270</v>
      </c>
      <c r="D5427">
        <v>1</v>
      </c>
      <c r="F5427" t="s">
        <v>3539</v>
      </c>
    </row>
    <row r="5428" spans="1:6" x14ac:dyDescent="0.25">
      <c r="A5428" t="s">
        <v>1096</v>
      </c>
      <c r="B5428" t="s">
        <v>795</v>
      </c>
      <c r="C5428" t="s">
        <v>3035</v>
      </c>
      <c r="D5428">
        <v>7088</v>
      </c>
      <c r="F5428" t="s">
        <v>3539</v>
      </c>
    </row>
    <row r="5429" spans="1:6" x14ac:dyDescent="0.25">
      <c r="A5429" t="s">
        <v>1096</v>
      </c>
      <c r="B5429" t="s">
        <v>795</v>
      </c>
      <c r="C5429" t="s">
        <v>3036</v>
      </c>
      <c r="D5429">
        <v>899</v>
      </c>
      <c r="F5429" t="s">
        <v>3539</v>
      </c>
    </row>
    <row r="5430" spans="1:6" x14ac:dyDescent="0.25">
      <c r="A5430" t="s">
        <v>1096</v>
      </c>
      <c r="B5430" t="s">
        <v>795</v>
      </c>
      <c r="C5430" t="s">
        <v>2795</v>
      </c>
      <c r="D5430">
        <v>13</v>
      </c>
      <c r="F5430" t="s">
        <v>3539</v>
      </c>
    </row>
    <row r="5431" spans="1:6" x14ac:dyDescent="0.25">
      <c r="A5431" t="s">
        <v>1096</v>
      </c>
      <c r="B5431" t="s">
        <v>795</v>
      </c>
      <c r="C5431" t="s">
        <v>2796</v>
      </c>
      <c r="D5431">
        <v>2</v>
      </c>
      <c r="F5431" t="s">
        <v>3539</v>
      </c>
    </row>
    <row r="5432" spans="1:6" x14ac:dyDescent="0.25">
      <c r="A5432" t="s">
        <v>1203</v>
      </c>
      <c r="B5432" t="s">
        <v>795</v>
      </c>
      <c r="C5432" t="s">
        <v>1078</v>
      </c>
      <c r="D5432" s="736">
        <v>1</v>
      </c>
      <c r="F5432" t="s">
        <v>3539</v>
      </c>
    </row>
    <row r="5433" spans="1:6" x14ac:dyDescent="0.25">
      <c r="A5433" t="s">
        <v>1203</v>
      </c>
      <c r="B5433" t="s">
        <v>795</v>
      </c>
      <c r="C5433" t="s">
        <v>1076</v>
      </c>
      <c r="D5433" s="736">
        <v>1</v>
      </c>
      <c r="F5433" t="s">
        <v>3539</v>
      </c>
    </row>
    <row r="5434" spans="1:6" x14ac:dyDescent="0.25">
      <c r="A5434" t="s">
        <v>1096</v>
      </c>
      <c r="B5434" t="s">
        <v>795</v>
      </c>
      <c r="C5434" t="s">
        <v>1065</v>
      </c>
      <c r="D5434" s="781">
        <v>1</v>
      </c>
      <c r="F5434" t="s">
        <v>3539</v>
      </c>
    </row>
    <row r="5435" spans="1:6" x14ac:dyDescent="0.25">
      <c r="A5435" t="s">
        <v>1096</v>
      </c>
      <c r="B5435" t="s">
        <v>795</v>
      </c>
      <c r="C5435" t="s">
        <v>1065</v>
      </c>
      <c r="D5435" s="781">
        <v>1</v>
      </c>
      <c r="F5435" t="s">
        <v>3539</v>
      </c>
    </row>
    <row r="5436" spans="1:6" x14ac:dyDescent="0.25">
      <c r="A5436" t="s">
        <v>1096</v>
      </c>
      <c r="B5436" t="s">
        <v>795</v>
      </c>
      <c r="C5436" t="s">
        <v>1065</v>
      </c>
      <c r="D5436" s="781">
        <v>1</v>
      </c>
      <c r="F5436" t="s">
        <v>3539</v>
      </c>
    </row>
    <row r="5437" spans="1:6" x14ac:dyDescent="0.25">
      <c r="A5437" t="s">
        <v>1096</v>
      </c>
      <c r="B5437" t="s">
        <v>795</v>
      </c>
      <c r="C5437" t="s">
        <v>1065</v>
      </c>
      <c r="D5437" s="781">
        <v>1</v>
      </c>
      <c r="F5437" t="s">
        <v>3539</v>
      </c>
    </row>
    <row r="5438" spans="1:6" x14ac:dyDescent="0.25">
      <c r="A5438" t="s">
        <v>1096</v>
      </c>
      <c r="B5438" t="s">
        <v>795</v>
      </c>
      <c r="C5438" t="s">
        <v>1065</v>
      </c>
      <c r="D5438" s="781">
        <v>1</v>
      </c>
      <c r="F5438" t="s">
        <v>3539</v>
      </c>
    </row>
    <row r="5439" spans="1:6" x14ac:dyDescent="0.25">
      <c r="A5439" t="s">
        <v>1096</v>
      </c>
      <c r="B5439" t="s">
        <v>795</v>
      </c>
      <c r="C5439" t="s">
        <v>1065</v>
      </c>
      <c r="D5439" s="781">
        <v>1</v>
      </c>
      <c r="F5439" t="s">
        <v>3539</v>
      </c>
    </row>
    <row r="5440" spans="1:6" x14ac:dyDescent="0.25">
      <c r="A5440" t="s">
        <v>1096</v>
      </c>
      <c r="B5440" t="s">
        <v>795</v>
      </c>
      <c r="C5440" t="s">
        <v>1065</v>
      </c>
      <c r="D5440" s="781">
        <v>1</v>
      </c>
      <c r="F5440" t="s">
        <v>3539</v>
      </c>
    </row>
    <row r="5441" spans="1:6" x14ac:dyDescent="0.25">
      <c r="A5441" t="s">
        <v>1096</v>
      </c>
      <c r="B5441" t="s">
        <v>795</v>
      </c>
      <c r="C5441" t="s">
        <v>1065</v>
      </c>
      <c r="D5441" s="781">
        <v>1</v>
      </c>
      <c r="F5441" t="s">
        <v>3539</v>
      </c>
    </row>
    <row r="5442" spans="1:6" x14ac:dyDescent="0.25">
      <c r="A5442" t="s">
        <v>1203</v>
      </c>
      <c r="B5442" t="s">
        <v>795</v>
      </c>
      <c r="C5442" t="s">
        <v>1065</v>
      </c>
      <c r="D5442" s="781">
        <v>1</v>
      </c>
      <c r="F5442" t="s">
        <v>3539</v>
      </c>
    </row>
    <row r="5443" spans="1:6" x14ac:dyDescent="0.25">
      <c r="A5443" t="s">
        <v>1203</v>
      </c>
      <c r="B5443" t="s">
        <v>795</v>
      </c>
      <c r="C5443" t="s">
        <v>1065</v>
      </c>
      <c r="D5443" s="781">
        <v>1</v>
      </c>
      <c r="F5443" t="s">
        <v>3539</v>
      </c>
    </row>
    <row r="5444" spans="1:6" x14ac:dyDescent="0.25">
      <c r="A5444" t="s">
        <v>1203</v>
      </c>
      <c r="B5444" t="s">
        <v>795</v>
      </c>
      <c r="C5444" t="s">
        <v>1065</v>
      </c>
      <c r="D5444" s="781">
        <v>1</v>
      </c>
      <c r="F5444" t="s">
        <v>3539</v>
      </c>
    </row>
    <row r="5445" spans="1:6" x14ac:dyDescent="0.25">
      <c r="A5445" t="s">
        <v>1203</v>
      </c>
      <c r="B5445" t="s">
        <v>795</v>
      </c>
      <c r="C5445" t="s">
        <v>1065</v>
      </c>
      <c r="D5445" s="781">
        <v>1</v>
      </c>
      <c r="F5445" t="s">
        <v>3539</v>
      </c>
    </row>
    <row r="5446" spans="1:6" x14ac:dyDescent="0.25">
      <c r="A5446" t="s">
        <v>1203</v>
      </c>
      <c r="B5446" t="s">
        <v>795</v>
      </c>
      <c r="C5446" t="s">
        <v>1065</v>
      </c>
      <c r="D5446" s="781">
        <v>2</v>
      </c>
      <c r="F5446" t="s">
        <v>3539</v>
      </c>
    </row>
    <row r="5447" spans="1:6" x14ac:dyDescent="0.25">
      <c r="A5447" t="s">
        <v>1203</v>
      </c>
      <c r="B5447" t="s">
        <v>795</v>
      </c>
      <c r="C5447" t="s">
        <v>1065</v>
      </c>
      <c r="D5447" s="781">
        <v>1</v>
      </c>
      <c r="F5447" t="s">
        <v>3539</v>
      </c>
    </row>
    <row r="5448" spans="1:6" x14ac:dyDescent="0.25">
      <c r="A5448" t="s">
        <v>1203</v>
      </c>
      <c r="B5448" t="s">
        <v>795</v>
      </c>
      <c r="C5448" t="s">
        <v>1065</v>
      </c>
      <c r="D5448" s="781">
        <v>1</v>
      </c>
      <c r="F5448" t="s">
        <v>3539</v>
      </c>
    </row>
    <row r="5449" spans="1:6" x14ac:dyDescent="0.25">
      <c r="A5449" t="s">
        <v>1203</v>
      </c>
      <c r="B5449" t="s">
        <v>795</v>
      </c>
      <c r="C5449" t="s">
        <v>1065</v>
      </c>
      <c r="D5449" s="781">
        <v>1</v>
      </c>
      <c r="F5449" t="s">
        <v>3539</v>
      </c>
    </row>
    <row r="5450" spans="1:6" x14ac:dyDescent="0.25">
      <c r="A5450" t="s">
        <v>1203</v>
      </c>
      <c r="B5450" t="s">
        <v>795</v>
      </c>
      <c r="C5450" t="s">
        <v>1065</v>
      </c>
      <c r="D5450" s="781">
        <v>1</v>
      </c>
      <c r="F5450" t="s">
        <v>3539</v>
      </c>
    </row>
    <row r="5451" spans="1:6" x14ac:dyDescent="0.25">
      <c r="A5451" t="s">
        <v>1203</v>
      </c>
      <c r="B5451" t="s">
        <v>795</v>
      </c>
      <c r="C5451" t="s">
        <v>1065</v>
      </c>
      <c r="D5451" s="781">
        <v>1</v>
      </c>
      <c r="F5451" t="s">
        <v>3539</v>
      </c>
    </row>
    <row r="5452" spans="1:6" x14ac:dyDescent="0.25">
      <c r="A5452" t="s">
        <v>1203</v>
      </c>
      <c r="B5452" t="s">
        <v>795</v>
      </c>
      <c r="C5452" t="s">
        <v>1065</v>
      </c>
      <c r="D5452" s="781">
        <v>1</v>
      </c>
      <c r="F5452" t="s">
        <v>3539</v>
      </c>
    </row>
    <row r="5453" spans="1:6" x14ac:dyDescent="0.25">
      <c r="A5453" t="s">
        <v>1203</v>
      </c>
      <c r="B5453" t="s">
        <v>795</v>
      </c>
      <c r="C5453" t="s">
        <v>1065</v>
      </c>
      <c r="D5453" s="781">
        <v>2</v>
      </c>
      <c r="F5453" t="s">
        <v>3539</v>
      </c>
    </row>
    <row r="5454" spans="1:6" x14ac:dyDescent="0.25">
      <c r="A5454" t="s">
        <v>1203</v>
      </c>
      <c r="B5454" t="s">
        <v>795</v>
      </c>
      <c r="C5454" t="s">
        <v>1065</v>
      </c>
      <c r="D5454" s="781">
        <v>1</v>
      </c>
      <c r="F5454" t="s">
        <v>3539</v>
      </c>
    </row>
    <row r="5455" spans="1:6" x14ac:dyDescent="0.25">
      <c r="A5455" t="s">
        <v>1203</v>
      </c>
      <c r="B5455" t="s">
        <v>795</v>
      </c>
      <c r="C5455" t="s">
        <v>1065</v>
      </c>
      <c r="D5455" s="781">
        <v>1</v>
      </c>
      <c r="F5455" t="s">
        <v>3539</v>
      </c>
    </row>
    <row r="5456" spans="1:6" x14ac:dyDescent="0.25">
      <c r="A5456" t="s">
        <v>1203</v>
      </c>
      <c r="B5456" t="s">
        <v>795</v>
      </c>
      <c r="C5456" t="s">
        <v>1065</v>
      </c>
      <c r="D5456" s="781">
        <v>1</v>
      </c>
      <c r="F5456" t="s">
        <v>3539</v>
      </c>
    </row>
    <row r="5457" spans="1:6" x14ac:dyDescent="0.25">
      <c r="A5457" t="s">
        <v>1203</v>
      </c>
      <c r="B5457" t="s">
        <v>795</v>
      </c>
      <c r="C5457" t="s">
        <v>1065</v>
      </c>
      <c r="D5457" s="781">
        <v>1</v>
      </c>
      <c r="F5457" t="s">
        <v>3539</v>
      </c>
    </row>
    <row r="5458" spans="1:6" x14ac:dyDescent="0.25">
      <c r="A5458" t="s">
        <v>1203</v>
      </c>
      <c r="B5458" t="s">
        <v>795</v>
      </c>
      <c r="C5458" t="s">
        <v>1065</v>
      </c>
      <c r="D5458" s="781">
        <v>1</v>
      </c>
      <c r="F5458" t="s">
        <v>3539</v>
      </c>
    </row>
    <row r="5459" spans="1:6" x14ac:dyDescent="0.25">
      <c r="A5459" t="s">
        <v>1203</v>
      </c>
      <c r="B5459" t="s">
        <v>795</v>
      </c>
      <c r="C5459" t="s">
        <v>1065</v>
      </c>
      <c r="D5459" s="781">
        <v>1</v>
      </c>
      <c r="F5459" t="s">
        <v>3539</v>
      </c>
    </row>
    <row r="5460" spans="1:6" x14ac:dyDescent="0.25">
      <c r="A5460" t="s">
        <v>1203</v>
      </c>
      <c r="B5460" t="s">
        <v>795</v>
      </c>
      <c r="C5460" t="s">
        <v>1065</v>
      </c>
      <c r="D5460" s="781">
        <v>1</v>
      </c>
      <c r="F5460" t="s">
        <v>3539</v>
      </c>
    </row>
    <row r="5461" spans="1:6" x14ac:dyDescent="0.25">
      <c r="A5461" t="s">
        <v>1203</v>
      </c>
      <c r="B5461" t="s">
        <v>795</v>
      </c>
      <c r="C5461" t="s">
        <v>1065</v>
      </c>
      <c r="D5461" s="781">
        <v>1</v>
      </c>
      <c r="F5461" t="s">
        <v>3539</v>
      </c>
    </row>
    <row r="5462" spans="1:6" x14ac:dyDescent="0.25">
      <c r="A5462" t="s">
        <v>1203</v>
      </c>
      <c r="B5462" t="s">
        <v>795</v>
      </c>
      <c r="C5462" t="s">
        <v>1065</v>
      </c>
      <c r="D5462" s="781">
        <v>1</v>
      </c>
      <c r="F5462" t="s">
        <v>3539</v>
      </c>
    </row>
    <row r="5463" spans="1:6" x14ac:dyDescent="0.25">
      <c r="A5463" t="s">
        <v>1203</v>
      </c>
      <c r="B5463" t="s">
        <v>795</v>
      </c>
      <c r="C5463" t="s">
        <v>1065</v>
      </c>
      <c r="D5463" s="781">
        <v>1</v>
      </c>
      <c r="F5463" t="s">
        <v>3539</v>
      </c>
    </row>
    <row r="5464" spans="1:6" x14ac:dyDescent="0.25">
      <c r="A5464" t="s">
        <v>1203</v>
      </c>
      <c r="B5464" t="s">
        <v>795</v>
      </c>
      <c r="C5464" t="s">
        <v>1065</v>
      </c>
      <c r="D5464" s="781">
        <v>1</v>
      </c>
      <c r="F5464" t="s">
        <v>3539</v>
      </c>
    </row>
    <row r="5465" spans="1:6" x14ac:dyDescent="0.25">
      <c r="A5465" t="s">
        <v>1203</v>
      </c>
      <c r="B5465" t="s">
        <v>795</v>
      </c>
      <c r="C5465" t="s">
        <v>1065</v>
      </c>
      <c r="D5465" s="781">
        <v>1</v>
      </c>
      <c r="F5465" t="s">
        <v>3539</v>
      </c>
    </row>
    <row r="5466" spans="1:6" x14ac:dyDescent="0.25">
      <c r="A5466" t="s">
        <v>1203</v>
      </c>
      <c r="B5466" t="s">
        <v>795</v>
      </c>
      <c r="C5466" t="s">
        <v>1065</v>
      </c>
      <c r="D5466" s="781">
        <v>1</v>
      </c>
      <c r="F5466" t="s">
        <v>3539</v>
      </c>
    </row>
    <row r="5467" spans="1:6" x14ac:dyDescent="0.25">
      <c r="A5467" t="s">
        <v>1203</v>
      </c>
      <c r="B5467" t="s">
        <v>795</v>
      </c>
      <c r="C5467" t="s">
        <v>1065</v>
      </c>
      <c r="D5467" s="781">
        <v>1</v>
      </c>
      <c r="F5467" t="s">
        <v>3539</v>
      </c>
    </row>
    <row r="5468" spans="1:6" x14ac:dyDescent="0.25">
      <c r="A5468" t="s">
        <v>1203</v>
      </c>
      <c r="B5468" t="s">
        <v>795</v>
      </c>
      <c r="C5468" t="s">
        <v>1065</v>
      </c>
      <c r="D5468" s="781">
        <v>2</v>
      </c>
      <c r="F5468" t="s">
        <v>3539</v>
      </c>
    </row>
    <row r="5469" spans="1:6" x14ac:dyDescent="0.25">
      <c r="A5469" t="s">
        <v>1203</v>
      </c>
      <c r="B5469" t="s">
        <v>795</v>
      </c>
      <c r="C5469" t="s">
        <v>1065</v>
      </c>
      <c r="D5469" s="781">
        <v>1</v>
      </c>
      <c r="F5469" t="s">
        <v>3539</v>
      </c>
    </row>
    <row r="5470" spans="1:6" x14ac:dyDescent="0.25">
      <c r="A5470" t="s">
        <v>1203</v>
      </c>
      <c r="B5470" t="s">
        <v>795</v>
      </c>
      <c r="C5470" t="s">
        <v>1065</v>
      </c>
      <c r="D5470" s="781">
        <v>3</v>
      </c>
      <c r="F5470" t="s">
        <v>3539</v>
      </c>
    </row>
    <row r="5471" spans="1:6" x14ac:dyDescent="0.25">
      <c r="A5471" t="s">
        <v>1203</v>
      </c>
      <c r="B5471" t="s">
        <v>795</v>
      </c>
      <c r="C5471" t="s">
        <v>1065</v>
      </c>
      <c r="D5471" s="781">
        <v>1</v>
      </c>
      <c r="F5471" t="s">
        <v>3539</v>
      </c>
    </row>
    <row r="5472" spans="1:6" x14ac:dyDescent="0.25">
      <c r="A5472" t="s">
        <v>1203</v>
      </c>
      <c r="B5472" t="s">
        <v>795</v>
      </c>
      <c r="C5472" t="s">
        <v>1065</v>
      </c>
      <c r="D5472" s="781">
        <v>1</v>
      </c>
      <c r="F5472" t="s">
        <v>3539</v>
      </c>
    </row>
    <row r="5473" spans="1:6" x14ac:dyDescent="0.25">
      <c r="A5473" t="s">
        <v>1203</v>
      </c>
      <c r="B5473" t="s">
        <v>795</v>
      </c>
      <c r="C5473" t="s">
        <v>1065</v>
      </c>
      <c r="D5473" s="781">
        <v>1</v>
      </c>
      <c r="F5473" t="s">
        <v>3539</v>
      </c>
    </row>
    <row r="5474" spans="1:6" x14ac:dyDescent="0.25">
      <c r="A5474" t="s">
        <v>1203</v>
      </c>
      <c r="B5474" t="s">
        <v>795</v>
      </c>
      <c r="C5474" t="s">
        <v>1065</v>
      </c>
      <c r="D5474" s="781">
        <v>2</v>
      </c>
      <c r="F5474" t="s">
        <v>3539</v>
      </c>
    </row>
    <row r="5475" spans="1:6" x14ac:dyDescent="0.25">
      <c r="A5475" t="s">
        <v>1203</v>
      </c>
      <c r="B5475" t="s">
        <v>795</v>
      </c>
      <c r="C5475" t="s">
        <v>1065</v>
      </c>
      <c r="D5475" s="781">
        <v>1</v>
      </c>
      <c r="F5475" t="s">
        <v>3539</v>
      </c>
    </row>
    <row r="5476" spans="1:6" x14ac:dyDescent="0.25">
      <c r="A5476" t="s">
        <v>1203</v>
      </c>
      <c r="B5476" t="s">
        <v>795</v>
      </c>
      <c r="C5476" t="s">
        <v>1065</v>
      </c>
      <c r="D5476" s="781">
        <v>1</v>
      </c>
      <c r="F5476" t="s">
        <v>3539</v>
      </c>
    </row>
    <row r="5477" spans="1:6" x14ac:dyDescent="0.25">
      <c r="A5477" t="s">
        <v>1203</v>
      </c>
      <c r="B5477" t="s">
        <v>795</v>
      </c>
      <c r="C5477" t="s">
        <v>1065</v>
      </c>
      <c r="D5477" s="781">
        <v>2</v>
      </c>
      <c r="F5477" t="s">
        <v>3539</v>
      </c>
    </row>
    <row r="5478" spans="1:6" x14ac:dyDescent="0.25">
      <c r="A5478" t="s">
        <v>1203</v>
      </c>
      <c r="B5478" t="s">
        <v>795</v>
      </c>
      <c r="C5478" t="s">
        <v>1065</v>
      </c>
      <c r="D5478" s="781">
        <v>1</v>
      </c>
      <c r="F5478" t="s">
        <v>3539</v>
      </c>
    </row>
    <row r="5479" spans="1:6" x14ac:dyDescent="0.25">
      <c r="A5479" t="s">
        <v>1203</v>
      </c>
      <c r="B5479" t="s">
        <v>795</v>
      </c>
      <c r="C5479" t="s">
        <v>1065</v>
      </c>
      <c r="D5479" s="781">
        <v>1</v>
      </c>
      <c r="F5479" t="s">
        <v>3539</v>
      </c>
    </row>
    <row r="5480" spans="1:6" x14ac:dyDescent="0.25">
      <c r="A5480" t="s">
        <v>1203</v>
      </c>
      <c r="B5480" t="s">
        <v>795</v>
      </c>
      <c r="C5480" t="s">
        <v>1065</v>
      </c>
      <c r="D5480" s="781">
        <v>1</v>
      </c>
      <c r="F5480" t="s">
        <v>3539</v>
      </c>
    </row>
    <row r="5481" spans="1:6" x14ac:dyDescent="0.25">
      <c r="A5481" t="s">
        <v>1203</v>
      </c>
      <c r="B5481" t="s">
        <v>795</v>
      </c>
      <c r="C5481" t="s">
        <v>1065</v>
      </c>
      <c r="D5481" s="781">
        <v>1</v>
      </c>
      <c r="F5481" t="s">
        <v>3539</v>
      </c>
    </row>
    <row r="5482" spans="1:6" x14ac:dyDescent="0.25">
      <c r="A5482" t="s">
        <v>1203</v>
      </c>
      <c r="B5482" t="s">
        <v>795</v>
      </c>
      <c r="C5482" t="s">
        <v>1065</v>
      </c>
      <c r="D5482" s="781">
        <v>2</v>
      </c>
      <c r="F5482" t="s">
        <v>3539</v>
      </c>
    </row>
    <row r="5483" spans="1:6" x14ac:dyDescent="0.25">
      <c r="A5483" t="s">
        <v>1203</v>
      </c>
      <c r="B5483" t="s">
        <v>795</v>
      </c>
      <c r="C5483" t="s">
        <v>1065</v>
      </c>
      <c r="D5483" s="781">
        <v>2</v>
      </c>
      <c r="F5483" t="s">
        <v>3539</v>
      </c>
    </row>
    <row r="5484" spans="1:6" x14ac:dyDescent="0.25">
      <c r="A5484" t="s">
        <v>1203</v>
      </c>
      <c r="B5484" t="s">
        <v>795</v>
      </c>
      <c r="C5484" t="s">
        <v>1065</v>
      </c>
      <c r="D5484" s="781">
        <v>1</v>
      </c>
      <c r="F5484" t="s">
        <v>3539</v>
      </c>
    </row>
    <row r="5485" spans="1:6" x14ac:dyDescent="0.25">
      <c r="A5485" t="s">
        <v>1203</v>
      </c>
      <c r="B5485" t="s">
        <v>795</v>
      </c>
      <c r="C5485" t="s">
        <v>1065</v>
      </c>
      <c r="D5485" s="781">
        <v>1</v>
      </c>
      <c r="F5485" t="s">
        <v>3539</v>
      </c>
    </row>
    <row r="5486" spans="1:6" x14ac:dyDescent="0.25">
      <c r="A5486" t="s">
        <v>1203</v>
      </c>
      <c r="B5486" t="s">
        <v>795</v>
      </c>
      <c r="C5486" t="s">
        <v>1065</v>
      </c>
      <c r="D5486" s="781">
        <v>1</v>
      </c>
      <c r="F5486" t="s">
        <v>3539</v>
      </c>
    </row>
    <row r="5487" spans="1:6" x14ac:dyDescent="0.25">
      <c r="A5487" t="s">
        <v>1203</v>
      </c>
      <c r="B5487" t="s">
        <v>795</v>
      </c>
      <c r="C5487" t="s">
        <v>1065</v>
      </c>
      <c r="D5487" s="781">
        <v>1</v>
      </c>
      <c r="F5487" t="s">
        <v>3539</v>
      </c>
    </row>
    <row r="5488" spans="1:6" x14ac:dyDescent="0.25">
      <c r="A5488" t="s">
        <v>1203</v>
      </c>
      <c r="B5488" t="s">
        <v>795</v>
      </c>
      <c r="C5488" t="s">
        <v>1065</v>
      </c>
      <c r="D5488" s="781">
        <v>1</v>
      </c>
      <c r="F5488" t="s">
        <v>3539</v>
      </c>
    </row>
    <row r="5489" spans="1:6" x14ac:dyDescent="0.25">
      <c r="A5489" t="s">
        <v>1203</v>
      </c>
      <c r="B5489" t="s">
        <v>795</v>
      </c>
      <c r="C5489" t="s">
        <v>1065</v>
      </c>
      <c r="D5489" s="781">
        <v>1</v>
      </c>
      <c r="F5489" t="s">
        <v>3539</v>
      </c>
    </row>
    <row r="5490" spans="1:6" x14ac:dyDescent="0.25">
      <c r="A5490" t="s">
        <v>1203</v>
      </c>
      <c r="B5490" t="s">
        <v>795</v>
      </c>
      <c r="C5490" t="s">
        <v>1065</v>
      </c>
      <c r="D5490" s="781">
        <v>1</v>
      </c>
      <c r="F5490" t="s">
        <v>3539</v>
      </c>
    </row>
    <row r="5491" spans="1:6" x14ac:dyDescent="0.25">
      <c r="A5491" t="s">
        <v>1203</v>
      </c>
      <c r="B5491" t="s">
        <v>795</v>
      </c>
      <c r="C5491" t="s">
        <v>1065</v>
      </c>
      <c r="D5491" s="781">
        <v>1</v>
      </c>
      <c r="F5491" t="s">
        <v>3539</v>
      </c>
    </row>
    <row r="5492" spans="1:6" x14ac:dyDescent="0.25">
      <c r="A5492" t="s">
        <v>1203</v>
      </c>
      <c r="B5492" t="s">
        <v>795</v>
      </c>
      <c r="C5492" t="s">
        <v>1065</v>
      </c>
      <c r="D5492" s="781">
        <v>1</v>
      </c>
      <c r="F5492" t="s">
        <v>3539</v>
      </c>
    </row>
    <row r="5493" spans="1:6" x14ac:dyDescent="0.25">
      <c r="A5493" t="s">
        <v>1203</v>
      </c>
      <c r="B5493" t="s">
        <v>795</v>
      </c>
      <c r="C5493" t="s">
        <v>1065</v>
      </c>
      <c r="D5493" s="781">
        <v>1</v>
      </c>
      <c r="F5493" t="s">
        <v>3539</v>
      </c>
    </row>
    <row r="5494" spans="1:6" x14ac:dyDescent="0.25">
      <c r="A5494" t="s">
        <v>1203</v>
      </c>
      <c r="B5494" t="s">
        <v>795</v>
      </c>
      <c r="C5494" t="s">
        <v>1065</v>
      </c>
      <c r="D5494" s="781">
        <v>1</v>
      </c>
      <c r="F5494" t="s">
        <v>3539</v>
      </c>
    </row>
    <row r="5495" spans="1:6" x14ac:dyDescent="0.25">
      <c r="A5495" t="s">
        <v>1203</v>
      </c>
      <c r="B5495" t="s">
        <v>795</v>
      </c>
      <c r="C5495" t="s">
        <v>1065</v>
      </c>
      <c r="D5495" s="781">
        <v>1</v>
      </c>
      <c r="F5495" t="s">
        <v>3539</v>
      </c>
    </row>
    <row r="5496" spans="1:6" x14ac:dyDescent="0.25">
      <c r="A5496" t="s">
        <v>1203</v>
      </c>
      <c r="B5496" t="s">
        <v>795</v>
      </c>
      <c r="C5496" t="s">
        <v>1065</v>
      </c>
      <c r="D5496" s="781">
        <v>2</v>
      </c>
      <c r="F5496" t="s">
        <v>3539</v>
      </c>
    </row>
    <row r="5497" spans="1:6" x14ac:dyDescent="0.25">
      <c r="A5497" t="s">
        <v>1203</v>
      </c>
      <c r="B5497" t="s">
        <v>795</v>
      </c>
      <c r="C5497" t="s">
        <v>1065</v>
      </c>
      <c r="D5497" s="781">
        <v>1</v>
      </c>
      <c r="F5497" t="s">
        <v>3539</v>
      </c>
    </row>
    <row r="5498" spans="1:6" x14ac:dyDescent="0.25">
      <c r="A5498" t="s">
        <v>1203</v>
      </c>
      <c r="B5498" t="s">
        <v>795</v>
      </c>
      <c r="C5498" t="s">
        <v>1065</v>
      </c>
      <c r="D5498" s="781">
        <v>1</v>
      </c>
      <c r="F5498" t="s">
        <v>3539</v>
      </c>
    </row>
    <row r="5499" spans="1:6" x14ac:dyDescent="0.25">
      <c r="A5499" t="s">
        <v>1203</v>
      </c>
      <c r="B5499" t="s">
        <v>795</v>
      </c>
      <c r="C5499" t="s">
        <v>1065</v>
      </c>
      <c r="D5499" s="781">
        <v>1</v>
      </c>
      <c r="F5499" t="s">
        <v>3539</v>
      </c>
    </row>
    <row r="5500" spans="1:6" x14ac:dyDescent="0.25">
      <c r="A5500" t="s">
        <v>1203</v>
      </c>
      <c r="B5500" t="s">
        <v>795</v>
      </c>
      <c r="C5500" t="s">
        <v>1065</v>
      </c>
      <c r="D5500" s="781">
        <v>1</v>
      </c>
      <c r="F5500" t="s">
        <v>3539</v>
      </c>
    </row>
    <row r="5501" spans="1:6" x14ac:dyDescent="0.25">
      <c r="A5501" t="s">
        <v>1203</v>
      </c>
      <c r="B5501" t="s">
        <v>795</v>
      </c>
      <c r="C5501" t="s">
        <v>1065</v>
      </c>
      <c r="D5501" s="781">
        <v>1</v>
      </c>
      <c r="F5501" t="s">
        <v>3539</v>
      </c>
    </row>
    <row r="5502" spans="1:6" x14ac:dyDescent="0.25">
      <c r="A5502" t="s">
        <v>1203</v>
      </c>
      <c r="B5502" t="s">
        <v>795</v>
      </c>
      <c r="C5502" t="s">
        <v>1065</v>
      </c>
      <c r="D5502" s="781">
        <v>4</v>
      </c>
      <c r="F5502" t="s">
        <v>3539</v>
      </c>
    </row>
    <row r="5503" spans="1:6" x14ac:dyDescent="0.25">
      <c r="A5503" t="s">
        <v>1203</v>
      </c>
      <c r="B5503" t="s">
        <v>795</v>
      </c>
      <c r="C5503" t="s">
        <v>1065</v>
      </c>
      <c r="D5503" s="781">
        <v>1</v>
      </c>
      <c r="F5503" t="s">
        <v>3539</v>
      </c>
    </row>
    <row r="5504" spans="1:6" x14ac:dyDescent="0.25">
      <c r="A5504" t="s">
        <v>1203</v>
      </c>
      <c r="B5504" t="s">
        <v>795</v>
      </c>
      <c r="C5504" t="s">
        <v>1065</v>
      </c>
      <c r="D5504" s="781">
        <v>-1</v>
      </c>
      <c r="F5504" t="s">
        <v>3539</v>
      </c>
    </row>
    <row r="5505" spans="1:6" x14ac:dyDescent="0.25">
      <c r="A5505" t="s">
        <v>1203</v>
      </c>
      <c r="B5505" t="s">
        <v>795</v>
      </c>
      <c r="C5505" t="s">
        <v>1065</v>
      </c>
      <c r="D5505" s="781">
        <v>1</v>
      </c>
      <c r="F5505" t="s">
        <v>3539</v>
      </c>
    </row>
    <row r="5506" spans="1:6" x14ac:dyDescent="0.25">
      <c r="A5506" t="s">
        <v>1203</v>
      </c>
      <c r="B5506" t="s">
        <v>795</v>
      </c>
      <c r="C5506" t="s">
        <v>1065</v>
      </c>
      <c r="D5506" s="781">
        <v>0.5</v>
      </c>
      <c r="F5506" t="s">
        <v>3539</v>
      </c>
    </row>
    <row r="5507" spans="1:6" x14ac:dyDescent="0.25">
      <c r="A5507" t="s">
        <v>1203</v>
      </c>
      <c r="B5507" t="s">
        <v>795</v>
      </c>
      <c r="C5507" t="s">
        <v>1065</v>
      </c>
      <c r="D5507" s="781">
        <v>1</v>
      </c>
      <c r="F5507" t="s">
        <v>3539</v>
      </c>
    </row>
    <row r="5508" spans="1:6" x14ac:dyDescent="0.25">
      <c r="A5508" t="s">
        <v>1203</v>
      </c>
      <c r="B5508" t="s">
        <v>795</v>
      </c>
      <c r="C5508" t="s">
        <v>1065</v>
      </c>
      <c r="D5508" s="781">
        <v>1</v>
      </c>
      <c r="F5508" t="s">
        <v>3539</v>
      </c>
    </row>
    <row r="5509" spans="1:6" x14ac:dyDescent="0.25">
      <c r="A5509" t="s">
        <v>1203</v>
      </c>
      <c r="B5509" t="s">
        <v>795</v>
      </c>
      <c r="C5509" t="s">
        <v>1065</v>
      </c>
      <c r="D5509" s="781">
        <v>2</v>
      </c>
      <c r="F5509" t="s">
        <v>3539</v>
      </c>
    </row>
    <row r="5510" spans="1:6" x14ac:dyDescent="0.25">
      <c r="A5510" t="s">
        <v>1203</v>
      </c>
      <c r="B5510" t="s">
        <v>795</v>
      </c>
      <c r="C5510" t="s">
        <v>1065</v>
      </c>
      <c r="D5510" s="781">
        <v>1</v>
      </c>
      <c r="F5510" t="s">
        <v>3539</v>
      </c>
    </row>
    <row r="5511" spans="1:6" x14ac:dyDescent="0.25">
      <c r="A5511" t="s">
        <v>1203</v>
      </c>
      <c r="B5511" t="s">
        <v>795</v>
      </c>
      <c r="C5511" t="s">
        <v>1065</v>
      </c>
      <c r="D5511" s="781">
        <v>1</v>
      </c>
      <c r="F5511" t="s">
        <v>3539</v>
      </c>
    </row>
    <row r="5512" spans="1:6" x14ac:dyDescent="0.25">
      <c r="A5512" t="s">
        <v>1203</v>
      </c>
      <c r="B5512" t="s">
        <v>795</v>
      </c>
      <c r="C5512" t="s">
        <v>1065</v>
      </c>
      <c r="D5512" s="781">
        <v>1</v>
      </c>
      <c r="F5512" t="s">
        <v>3539</v>
      </c>
    </row>
    <row r="5513" spans="1:6" x14ac:dyDescent="0.25">
      <c r="A5513" t="s">
        <v>1203</v>
      </c>
      <c r="B5513" t="s">
        <v>795</v>
      </c>
      <c r="C5513" t="s">
        <v>1065</v>
      </c>
      <c r="D5513" s="781">
        <v>1</v>
      </c>
      <c r="F5513" t="s">
        <v>3539</v>
      </c>
    </row>
    <row r="5514" spans="1:6" x14ac:dyDescent="0.25">
      <c r="A5514" t="s">
        <v>1203</v>
      </c>
      <c r="B5514" t="s">
        <v>795</v>
      </c>
      <c r="C5514" t="s">
        <v>1065</v>
      </c>
      <c r="D5514" s="781">
        <v>2</v>
      </c>
      <c r="F5514" t="s">
        <v>3539</v>
      </c>
    </row>
    <row r="5515" spans="1:6" x14ac:dyDescent="0.25">
      <c r="A5515" t="s">
        <v>1203</v>
      </c>
      <c r="B5515" t="s">
        <v>795</v>
      </c>
      <c r="C5515" t="s">
        <v>1065</v>
      </c>
      <c r="D5515" s="781">
        <v>1</v>
      </c>
      <c r="F5515" t="s">
        <v>3539</v>
      </c>
    </row>
    <row r="5516" spans="1:6" x14ac:dyDescent="0.25">
      <c r="A5516" t="s">
        <v>1203</v>
      </c>
      <c r="B5516" t="s">
        <v>795</v>
      </c>
      <c r="C5516" t="s">
        <v>1065</v>
      </c>
      <c r="D5516" s="781">
        <v>1</v>
      </c>
      <c r="F5516" t="s">
        <v>3539</v>
      </c>
    </row>
    <row r="5517" spans="1:6" x14ac:dyDescent="0.25">
      <c r="A5517" t="s">
        <v>1203</v>
      </c>
      <c r="B5517" t="s">
        <v>795</v>
      </c>
      <c r="C5517" t="s">
        <v>1065</v>
      </c>
      <c r="D5517" s="781">
        <v>1</v>
      </c>
      <c r="F5517" t="s">
        <v>3539</v>
      </c>
    </row>
    <row r="5518" spans="1:6" x14ac:dyDescent="0.25">
      <c r="A5518" t="s">
        <v>1203</v>
      </c>
      <c r="B5518" t="s">
        <v>795</v>
      </c>
      <c r="C5518" t="s">
        <v>1065</v>
      </c>
      <c r="D5518" s="781">
        <v>1</v>
      </c>
      <c r="F5518" t="s">
        <v>3539</v>
      </c>
    </row>
    <row r="5519" spans="1:6" x14ac:dyDescent="0.25">
      <c r="A5519" t="s">
        <v>1203</v>
      </c>
      <c r="B5519" t="s">
        <v>795</v>
      </c>
      <c r="C5519" t="s">
        <v>1065</v>
      </c>
      <c r="D5519" s="781">
        <v>2</v>
      </c>
      <c r="F5519" t="s">
        <v>3539</v>
      </c>
    </row>
    <row r="5520" spans="1:6" x14ac:dyDescent="0.25">
      <c r="A5520" t="s">
        <v>1203</v>
      </c>
      <c r="B5520" t="s">
        <v>795</v>
      </c>
      <c r="C5520" t="s">
        <v>1065</v>
      </c>
      <c r="D5520" s="781">
        <v>1</v>
      </c>
      <c r="F5520" t="s">
        <v>3539</v>
      </c>
    </row>
    <row r="5521" spans="1:6" x14ac:dyDescent="0.25">
      <c r="A5521" t="s">
        <v>1203</v>
      </c>
      <c r="B5521" t="s">
        <v>795</v>
      </c>
      <c r="C5521" t="s">
        <v>1065</v>
      </c>
      <c r="D5521" s="781">
        <v>1</v>
      </c>
      <c r="F5521" t="s">
        <v>3539</v>
      </c>
    </row>
    <row r="5522" spans="1:6" x14ac:dyDescent="0.25">
      <c r="A5522" t="s">
        <v>1203</v>
      </c>
      <c r="B5522" t="s">
        <v>795</v>
      </c>
      <c r="C5522" t="s">
        <v>1065</v>
      </c>
      <c r="D5522" s="781">
        <v>2</v>
      </c>
      <c r="F5522" t="s">
        <v>3539</v>
      </c>
    </row>
    <row r="5523" spans="1:6" x14ac:dyDescent="0.25">
      <c r="A5523" t="s">
        <v>1203</v>
      </c>
      <c r="B5523" t="s">
        <v>795</v>
      </c>
      <c r="C5523" t="s">
        <v>1065</v>
      </c>
      <c r="D5523" s="781">
        <v>3</v>
      </c>
      <c r="F5523" t="s">
        <v>3539</v>
      </c>
    </row>
    <row r="5524" spans="1:6" x14ac:dyDescent="0.25">
      <c r="A5524" t="s">
        <v>1203</v>
      </c>
      <c r="B5524" t="s">
        <v>795</v>
      </c>
      <c r="C5524" t="s">
        <v>1065</v>
      </c>
      <c r="D5524" s="781">
        <v>1</v>
      </c>
      <c r="F5524" t="s">
        <v>3539</v>
      </c>
    </row>
    <row r="5525" spans="1:6" x14ac:dyDescent="0.25">
      <c r="A5525" t="s">
        <v>1203</v>
      </c>
      <c r="B5525" t="s">
        <v>795</v>
      </c>
      <c r="C5525" t="s">
        <v>1065</v>
      </c>
      <c r="D5525" s="781">
        <v>2</v>
      </c>
      <c r="F5525" t="s">
        <v>3539</v>
      </c>
    </row>
    <row r="5526" spans="1:6" x14ac:dyDescent="0.25">
      <c r="A5526" t="s">
        <v>1203</v>
      </c>
      <c r="B5526" t="s">
        <v>795</v>
      </c>
      <c r="C5526" t="s">
        <v>1065</v>
      </c>
      <c r="D5526" s="781">
        <v>1</v>
      </c>
      <c r="F5526" t="s">
        <v>3539</v>
      </c>
    </row>
    <row r="5527" spans="1:6" x14ac:dyDescent="0.25">
      <c r="A5527" t="s">
        <v>1203</v>
      </c>
      <c r="B5527" t="s">
        <v>795</v>
      </c>
      <c r="C5527" t="s">
        <v>1065</v>
      </c>
      <c r="D5527" s="781">
        <v>1</v>
      </c>
      <c r="F5527" t="s">
        <v>3539</v>
      </c>
    </row>
    <row r="5528" spans="1:6" x14ac:dyDescent="0.25">
      <c r="A5528" t="s">
        <v>1203</v>
      </c>
      <c r="B5528" t="s">
        <v>795</v>
      </c>
      <c r="C5528" t="s">
        <v>1065</v>
      </c>
      <c r="D5528" s="781">
        <v>1</v>
      </c>
      <c r="F5528" t="s">
        <v>3539</v>
      </c>
    </row>
    <row r="5529" spans="1:6" x14ac:dyDescent="0.25">
      <c r="A5529" t="s">
        <v>1203</v>
      </c>
      <c r="B5529" t="s">
        <v>795</v>
      </c>
      <c r="C5529" t="s">
        <v>1065</v>
      </c>
      <c r="D5529" s="781">
        <v>1</v>
      </c>
      <c r="F5529" t="s">
        <v>3539</v>
      </c>
    </row>
    <row r="5530" spans="1:6" x14ac:dyDescent="0.25">
      <c r="A5530" t="s">
        <v>1203</v>
      </c>
      <c r="B5530" t="s">
        <v>795</v>
      </c>
      <c r="C5530" t="s">
        <v>1031</v>
      </c>
      <c r="D5530" s="736">
        <v>1</v>
      </c>
      <c r="F5530" t="s">
        <v>3539</v>
      </c>
    </row>
    <row r="5531" spans="1:6" x14ac:dyDescent="0.25">
      <c r="A5531" t="s">
        <v>1203</v>
      </c>
      <c r="B5531" t="s">
        <v>795</v>
      </c>
      <c r="C5531" t="s">
        <v>1031</v>
      </c>
      <c r="D5531" s="736">
        <v>1</v>
      </c>
      <c r="F5531" t="s">
        <v>3539</v>
      </c>
    </row>
    <row r="5532" spans="1:6" x14ac:dyDescent="0.25">
      <c r="A5532" t="s">
        <v>1096</v>
      </c>
      <c r="B5532" t="s">
        <v>795</v>
      </c>
      <c r="C5532" t="s">
        <v>1062</v>
      </c>
      <c r="D5532" s="781">
        <v>1</v>
      </c>
      <c r="F5532" t="s">
        <v>3539</v>
      </c>
    </row>
    <row r="5533" spans="1:6" x14ac:dyDescent="0.25">
      <c r="A5533" t="s">
        <v>1096</v>
      </c>
      <c r="B5533" t="s">
        <v>795</v>
      </c>
      <c r="C5533" t="s">
        <v>1062</v>
      </c>
      <c r="D5533" s="781">
        <v>1</v>
      </c>
      <c r="F5533" t="s">
        <v>3539</v>
      </c>
    </row>
    <row r="5534" spans="1:6" x14ac:dyDescent="0.25">
      <c r="A5534" t="s">
        <v>1096</v>
      </c>
      <c r="B5534" t="s">
        <v>795</v>
      </c>
      <c r="C5534" t="s">
        <v>1062</v>
      </c>
      <c r="D5534" s="781">
        <v>1</v>
      </c>
      <c r="F5534" t="s">
        <v>3539</v>
      </c>
    </row>
    <row r="5535" spans="1:6" x14ac:dyDescent="0.25">
      <c r="A5535" t="s">
        <v>1096</v>
      </c>
      <c r="B5535" t="s">
        <v>795</v>
      </c>
      <c r="C5535" t="s">
        <v>1062</v>
      </c>
      <c r="D5535" s="781">
        <v>2</v>
      </c>
      <c r="F5535" t="s">
        <v>3539</v>
      </c>
    </row>
    <row r="5536" spans="1:6" x14ac:dyDescent="0.25">
      <c r="A5536" t="s">
        <v>1096</v>
      </c>
      <c r="B5536" t="s">
        <v>795</v>
      </c>
      <c r="C5536" t="s">
        <v>1062</v>
      </c>
      <c r="D5536" s="781">
        <v>1</v>
      </c>
      <c r="F5536" t="s">
        <v>3539</v>
      </c>
    </row>
    <row r="5537" spans="1:6" x14ac:dyDescent="0.25">
      <c r="A5537" t="s">
        <v>1096</v>
      </c>
      <c r="B5537" t="s">
        <v>795</v>
      </c>
      <c r="C5537" t="s">
        <v>1062</v>
      </c>
      <c r="D5537" s="781">
        <v>-2</v>
      </c>
      <c r="F5537" t="s">
        <v>3539</v>
      </c>
    </row>
    <row r="5538" spans="1:6" x14ac:dyDescent="0.25">
      <c r="A5538" t="s">
        <v>1096</v>
      </c>
      <c r="B5538" t="s">
        <v>795</v>
      </c>
      <c r="C5538" t="s">
        <v>1062</v>
      </c>
      <c r="D5538" s="781">
        <v>-1</v>
      </c>
      <c r="F5538" t="s">
        <v>3539</v>
      </c>
    </row>
    <row r="5539" spans="1:6" x14ac:dyDescent="0.25">
      <c r="A5539" t="s">
        <v>1096</v>
      </c>
      <c r="B5539" t="s">
        <v>795</v>
      </c>
      <c r="C5539" t="s">
        <v>1062</v>
      </c>
      <c r="D5539" s="781">
        <v>-1</v>
      </c>
      <c r="F5539" t="s">
        <v>3539</v>
      </c>
    </row>
    <row r="5540" spans="1:6" x14ac:dyDescent="0.25">
      <c r="A5540" t="s">
        <v>1096</v>
      </c>
      <c r="B5540" t="s">
        <v>795</v>
      </c>
      <c r="C5540" t="s">
        <v>1062</v>
      </c>
      <c r="D5540" s="781">
        <v>-1</v>
      </c>
      <c r="F5540" t="s">
        <v>3539</v>
      </c>
    </row>
    <row r="5541" spans="1:6" x14ac:dyDescent="0.25">
      <c r="A5541" t="s">
        <v>1096</v>
      </c>
      <c r="B5541" t="s">
        <v>795</v>
      </c>
      <c r="C5541" t="s">
        <v>1062</v>
      </c>
      <c r="D5541" s="781">
        <v>-1</v>
      </c>
      <c r="F5541" t="s">
        <v>3539</v>
      </c>
    </row>
    <row r="5542" spans="1:6" x14ac:dyDescent="0.25">
      <c r="A5542" t="s">
        <v>1096</v>
      </c>
      <c r="B5542" t="s">
        <v>795</v>
      </c>
      <c r="C5542" t="s">
        <v>1062</v>
      </c>
      <c r="D5542" s="781">
        <v>1</v>
      </c>
      <c r="F5542" t="s">
        <v>3539</v>
      </c>
    </row>
    <row r="5543" spans="1:6" x14ac:dyDescent="0.25">
      <c r="A5543" t="s">
        <v>1096</v>
      </c>
      <c r="B5543" t="s">
        <v>795</v>
      </c>
      <c r="C5543" t="s">
        <v>1062</v>
      </c>
      <c r="D5543" s="781">
        <v>1</v>
      </c>
      <c r="F5543" t="s">
        <v>3539</v>
      </c>
    </row>
    <row r="5544" spans="1:6" x14ac:dyDescent="0.25">
      <c r="A5544" t="s">
        <v>1096</v>
      </c>
      <c r="B5544" t="s">
        <v>795</v>
      </c>
      <c r="C5544" t="s">
        <v>1062</v>
      </c>
      <c r="D5544" s="781">
        <v>1</v>
      </c>
      <c r="F5544" t="s">
        <v>3539</v>
      </c>
    </row>
    <row r="5545" spans="1:6" x14ac:dyDescent="0.25">
      <c r="A5545" t="s">
        <v>1096</v>
      </c>
      <c r="B5545" t="s">
        <v>795</v>
      </c>
      <c r="C5545" t="s">
        <v>1062</v>
      </c>
      <c r="D5545" s="781">
        <v>1</v>
      </c>
      <c r="F5545" t="s">
        <v>3539</v>
      </c>
    </row>
    <row r="5546" spans="1:6" x14ac:dyDescent="0.25">
      <c r="A5546" t="s">
        <v>1096</v>
      </c>
      <c r="B5546" t="s">
        <v>795</v>
      </c>
      <c r="C5546" t="s">
        <v>1062</v>
      </c>
      <c r="D5546" s="781">
        <v>1</v>
      </c>
      <c r="F5546" t="s">
        <v>3539</v>
      </c>
    </row>
    <row r="5547" spans="1:6" x14ac:dyDescent="0.25">
      <c r="A5547" t="s">
        <v>1096</v>
      </c>
      <c r="B5547" t="s">
        <v>795</v>
      </c>
      <c r="C5547" t="s">
        <v>1062</v>
      </c>
      <c r="D5547" s="781">
        <v>1</v>
      </c>
      <c r="F5547" t="s">
        <v>3539</v>
      </c>
    </row>
    <row r="5548" spans="1:6" x14ac:dyDescent="0.25">
      <c r="A5548" t="s">
        <v>1096</v>
      </c>
      <c r="B5548" t="s">
        <v>795</v>
      </c>
      <c r="C5548" t="s">
        <v>1062</v>
      </c>
      <c r="D5548" s="781">
        <v>1</v>
      </c>
      <c r="F5548" t="s">
        <v>3539</v>
      </c>
    </row>
    <row r="5549" spans="1:6" x14ac:dyDescent="0.25">
      <c r="A5549" t="s">
        <v>1096</v>
      </c>
      <c r="B5549" t="s">
        <v>795</v>
      </c>
      <c r="C5549" t="s">
        <v>1062</v>
      </c>
      <c r="D5549" s="781">
        <v>4</v>
      </c>
      <c r="F5549" t="s">
        <v>3539</v>
      </c>
    </row>
    <row r="5550" spans="1:6" x14ac:dyDescent="0.25">
      <c r="A5550" t="s">
        <v>1096</v>
      </c>
      <c r="B5550" t="s">
        <v>795</v>
      </c>
      <c r="C5550" t="s">
        <v>1062</v>
      </c>
      <c r="D5550" s="781">
        <v>1</v>
      </c>
      <c r="F5550" t="s">
        <v>3539</v>
      </c>
    </row>
    <row r="5551" spans="1:6" x14ac:dyDescent="0.25">
      <c r="A5551" t="s">
        <v>1096</v>
      </c>
      <c r="B5551" t="s">
        <v>795</v>
      </c>
      <c r="C5551" t="s">
        <v>1062</v>
      </c>
      <c r="D5551" s="781">
        <v>1</v>
      </c>
      <c r="F5551" t="s">
        <v>3539</v>
      </c>
    </row>
    <row r="5552" spans="1:6" x14ac:dyDescent="0.25">
      <c r="A5552" t="s">
        <v>1096</v>
      </c>
      <c r="B5552" t="s">
        <v>795</v>
      </c>
      <c r="C5552" t="s">
        <v>1062</v>
      </c>
      <c r="D5552" s="781">
        <v>1</v>
      </c>
      <c r="F5552" t="s">
        <v>3539</v>
      </c>
    </row>
    <row r="5553" spans="1:6" x14ac:dyDescent="0.25">
      <c r="A5553" t="s">
        <v>1096</v>
      </c>
      <c r="B5553" t="s">
        <v>795</v>
      </c>
      <c r="C5553" t="s">
        <v>1062</v>
      </c>
      <c r="D5553" s="781">
        <v>1</v>
      </c>
      <c r="F5553" t="s">
        <v>3539</v>
      </c>
    </row>
    <row r="5554" spans="1:6" x14ac:dyDescent="0.25">
      <c r="A5554" t="s">
        <v>1096</v>
      </c>
      <c r="B5554" t="s">
        <v>795</v>
      </c>
      <c r="C5554" t="s">
        <v>1062</v>
      </c>
      <c r="D5554" s="781">
        <v>1</v>
      </c>
      <c r="F5554" t="s">
        <v>3539</v>
      </c>
    </row>
    <row r="5555" spans="1:6" x14ac:dyDescent="0.25">
      <c r="A5555" t="s">
        <v>1096</v>
      </c>
      <c r="B5555" t="s">
        <v>795</v>
      </c>
      <c r="C5555" t="s">
        <v>1062</v>
      </c>
      <c r="D5555" s="781">
        <v>1</v>
      </c>
      <c r="F5555" t="s">
        <v>3539</v>
      </c>
    </row>
    <row r="5556" spans="1:6" x14ac:dyDescent="0.25">
      <c r="A5556" t="s">
        <v>1096</v>
      </c>
      <c r="B5556" t="s">
        <v>795</v>
      </c>
      <c r="C5556" t="s">
        <v>1062</v>
      </c>
      <c r="D5556" s="781">
        <v>1</v>
      </c>
      <c r="F5556" t="s">
        <v>3539</v>
      </c>
    </row>
    <row r="5557" spans="1:6" x14ac:dyDescent="0.25">
      <c r="A5557" t="s">
        <v>1096</v>
      </c>
      <c r="B5557" t="s">
        <v>795</v>
      </c>
      <c r="C5557" t="s">
        <v>1062</v>
      </c>
      <c r="D5557" s="781">
        <v>1</v>
      </c>
      <c r="F5557" t="s">
        <v>3539</v>
      </c>
    </row>
    <row r="5558" spans="1:6" x14ac:dyDescent="0.25">
      <c r="A5558" t="s">
        <v>1096</v>
      </c>
      <c r="B5558" t="s">
        <v>795</v>
      </c>
      <c r="C5558" t="s">
        <v>1062</v>
      </c>
      <c r="D5558" s="781">
        <v>1</v>
      </c>
      <c r="F5558" t="s">
        <v>3539</v>
      </c>
    </row>
    <row r="5559" spans="1:6" x14ac:dyDescent="0.25">
      <c r="A5559" t="s">
        <v>1096</v>
      </c>
      <c r="B5559" t="s">
        <v>795</v>
      </c>
      <c r="C5559" t="s">
        <v>1062</v>
      </c>
      <c r="D5559" s="781">
        <v>2</v>
      </c>
      <c r="F5559" t="s">
        <v>3539</v>
      </c>
    </row>
    <row r="5560" spans="1:6" x14ac:dyDescent="0.25">
      <c r="A5560" t="s">
        <v>1096</v>
      </c>
      <c r="B5560" t="s">
        <v>795</v>
      </c>
      <c r="C5560" t="s">
        <v>1062</v>
      </c>
      <c r="D5560" s="781">
        <v>1</v>
      </c>
      <c r="F5560" t="s">
        <v>3539</v>
      </c>
    </row>
    <row r="5561" spans="1:6" x14ac:dyDescent="0.25">
      <c r="A5561" t="s">
        <v>1096</v>
      </c>
      <c r="B5561" t="s">
        <v>795</v>
      </c>
      <c r="C5561" t="s">
        <v>1062</v>
      </c>
      <c r="D5561" s="781">
        <v>1</v>
      </c>
      <c r="F5561" t="s">
        <v>3539</v>
      </c>
    </row>
    <row r="5562" spans="1:6" x14ac:dyDescent="0.25">
      <c r="A5562" t="s">
        <v>1096</v>
      </c>
      <c r="B5562" t="s">
        <v>795</v>
      </c>
      <c r="C5562" t="s">
        <v>1062</v>
      </c>
      <c r="D5562" s="781">
        <v>2</v>
      </c>
      <c r="F5562" t="s">
        <v>3539</v>
      </c>
    </row>
    <row r="5563" spans="1:6" x14ac:dyDescent="0.25">
      <c r="A5563" t="s">
        <v>1096</v>
      </c>
      <c r="B5563" t="s">
        <v>795</v>
      </c>
      <c r="C5563" t="s">
        <v>1062</v>
      </c>
      <c r="D5563" s="781">
        <v>1</v>
      </c>
      <c r="F5563" t="s">
        <v>3539</v>
      </c>
    </row>
    <row r="5564" spans="1:6" x14ac:dyDescent="0.25">
      <c r="A5564" t="s">
        <v>1096</v>
      </c>
      <c r="B5564" t="s">
        <v>795</v>
      </c>
      <c r="C5564" t="s">
        <v>1062</v>
      </c>
      <c r="D5564" s="781">
        <v>2</v>
      </c>
      <c r="F5564" t="s">
        <v>3539</v>
      </c>
    </row>
    <row r="5565" spans="1:6" x14ac:dyDescent="0.25">
      <c r="A5565" t="s">
        <v>1096</v>
      </c>
      <c r="B5565" t="s">
        <v>795</v>
      </c>
      <c r="C5565" t="s">
        <v>1062</v>
      </c>
      <c r="D5565" s="781">
        <v>3</v>
      </c>
      <c r="F5565" t="s">
        <v>3539</v>
      </c>
    </row>
    <row r="5566" spans="1:6" x14ac:dyDescent="0.25">
      <c r="A5566" t="s">
        <v>1096</v>
      </c>
      <c r="B5566" t="s">
        <v>795</v>
      </c>
      <c r="C5566" t="s">
        <v>1062</v>
      </c>
      <c r="D5566" s="781">
        <v>1</v>
      </c>
      <c r="F5566" t="s">
        <v>3539</v>
      </c>
    </row>
    <row r="5567" spans="1:6" x14ac:dyDescent="0.25">
      <c r="A5567" t="s">
        <v>1096</v>
      </c>
      <c r="B5567" t="s">
        <v>795</v>
      </c>
      <c r="C5567" t="s">
        <v>1062</v>
      </c>
      <c r="D5567" s="781">
        <v>1</v>
      </c>
      <c r="F5567" t="s">
        <v>3539</v>
      </c>
    </row>
    <row r="5568" spans="1:6" x14ac:dyDescent="0.25">
      <c r="A5568" t="s">
        <v>1096</v>
      </c>
      <c r="B5568" t="s">
        <v>795</v>
      </c>
      <c r="C5568" t="s">
        <v>1062</v>
      </c>
      <c r="D5568" s="781">
        <v>1</v>
      </c>
      <c r="F5568" t="s">
        <v>3539</v>
      </c>
    </row>
    <row r="5569" spans="1:6" x14ac:dyDescent="0.25">
      <c r="A5569" t="s">
        <v>1096</v>
      </c>
      <c r="B5569" t="s">
        <v>795</v>
      </c>
      <c r="C5569" t="s">
        <v>1062</v>
      </c>
      <c r="D5569" s="781">
        <v>1</v>
      </c>
      <c r="F5569" t="s">
        <v>3539</v>
      </c>
    </row>
    <row r="5570" spans="1:6" x14ac:dyDescent="0.25">
      <c r="A5570" t="s">
        <v>1096</v>
      </c>
      <c r="B5570" t="s">
        <v>795</v>
      </c>
      <c r="C5570" t="s">
        <v>1062</v>
      </c>
      <c r="D5570" s="781">
        <v>1</v>
      </c>
      <c r="F5570" t="s">
        <v>3539</v>
      </c>
    </row>
    <row r="5571" spans="1:6" x14ac:dyDescent="0.25">
      <c r="A5571" t="s">
        <v>1096</v>
      </c>
      <c r="B5571" t="s">
        <v>795</v>
      </c>
      <c r="C5571" t="s">
        <v>1062</v>
      </c>
      <c r="D5571" s="781">
        <v>2</v>
      </c>
      <c r="F5571" t="s">
        <v>3539</v>
      </c>
    </row>
    <row r="5572" spans="1:6" x14ac:dyDescent="0.25">
      <c r="A5572" t="s">
        <v>1096</v>
      </c>
      <c r="B5572" t="s">
        <v>795</v>
      </c>
      <c r="C5572" t="s">
        <v>1062</v>
      </c>
      <c r="D5572" s="781">
        <v>1</v>
      </c>
      <c r="F5572" t="s">
        <v>3539</v>
      </c>
    </row>
    <row r="5573" spans="1:6" x14ac:dyDescent="0.25">
      <c r="A5573" t="s">
        <v>1096</v>
      </c>
      <c r="B5573" t="s">
        <v>795</v>
      </c>
      <c r="C5573" t="s">
        <v>1062</v>
      </c>
      <c r="D5573" s="781">
        <v>2</v>
      </c>
      <c r="F5573" t="s">
        <v>3539</v>
      </c>
    </row>
    <row r="5574" spans="1:6" x14ac:dyDescent="0.25">
      <c r="A5574" t="s">
        <v>1096</v>
      </c>
      <c r="B5574" t="s">
        <v>795</v>
      </c>
      <c r="C5574" t="s">
        <v>1062</v>
      </c>
      <c r="D5574" s="781">
        <v>1</v>
      </c>
      <c r="F5574" t="s">
        <v>3539</v>
      </c>
    </row>
    <row r="5575" spans="1:6" x14ac:dyDescent="0.25">
      <c r="A5575" t="s">
        <v>1096</v>
      </c>
      <c r="B5575" t="s">
        <v>795</v>
      </c>
      <c r="C5575" t="s">
        <v>1062</v>
      </c>
      <c r="D5575" s="781">
        <v>1</v>
      </c>
      <c r="F5575" t="s">
        <v>3539</v>
      </c>
    </row>
    <row r="5576" spans="1:6" x14ac:dyDescent="0.25">
      <c r="A5576" t="s">
        <v>1096</v>
      </c>
      <c r="B5576" t="s">
        <v>795</v>
      </c>
      <c r="C5576" t="s">
        <v>1062</v>
      </c>
      <c r="D5576" s="781">
        <v>2</v>
      </c>
      <c r="F5576" t="s">
        <v>3539</v>
      </c>
    </row>
    <row r="5577" spans="1:6" x14ac:dyDescent="0.25">
      <c r="A5577" t="s">
        <v>1096</v>
      </c>
      <c r="B5577" t="s">
        <v>795</v>
      </c>
      <c r="C5577" t="s">
        <v>1062</v>
      </c>
      <c r="D5577" s="781">
        <v>2</v>
      </c>
      <c r="F5577" t="s">
        <v>3539</v>
      </c>
    </row>
    <row r="5578" spans="1:6" x14ac:dyDescent="0.25">
      <c r="A5578" t="s">
        <v>1096</v>
      </c>
      <c r="B5578" t="s">
        <v>795</v>
      </c>
      <c r="C5578" t="s">
        <v>1062</v>
      </c>
      <c r="D5578" s="781">
        <v>2</v>
      </c>
      <c r="F5578" t="s">
        <v>3539</v>
      </c>
    </row>
    <row r="5579" spans="1:6" x14ac:dyDescent="0.25">
      <c r="A5579" t="s">
        <v>1096</v>
      </c>
      <c r="B5579" t="s">
        <v>795</v>
      </c>
      <c r="C5579" t="s">
        <v>1062</v>
      </c>
      <c r="D5579" s="781">
        <v>1</v>
      </c>
      <c r="F5579" t="s">
        <v>3539</v>
      </c>
    </row>
    <row r="5580" spans="1:6" x14ac:dyDescent="0.25">
      <c r="A5580" t="s">
        <v>1096</v>
      </c>
      <c r="B5580" t="s">
        <v>795</v>
      </c>
      <c r="C5580" t="s">
        <v>1062</v>
      </c>
      <c r="D5580" s="781">
        <v>2</v>
      </c>
      <c r="F5580" t="s">
        <v>3539</v>
      </c>
    </row>
    <row r="5581" spans="1:6" x14ac:dyDescent="0.25">
      <c r="A5581" t="s">
        <v>1096</v>
      </c>
      <c r="B5581" t="s">
        <v>795</v>
      </c>
      <c r="C5581" t="s">
        <v>1062</v>
      </c>
      <c r="D5581" s="781">
        <v>1</v>
      </c>
      <c r="F5581" t="s">
        <v>3539</v>
      </c>
    </row>
    <row r="5582" spans="1:6" x14ac:dyDescent="0.25">
      <c r="A5582" t="s">
        <v>1096</v>
      </c>
      <c r="B5582" t="s">
        <v>795</v>
      </c>
      <c r="C5582" t="s">
        <v>1062</v>
      </c>
      <c r="D5582" s="781">
        <v>1</v>
      </c>
      <c r="F5582" t="s">
        <v>3539</v>
      </c>
    </row>
    <row r="5583" spans="1:6" x14ac:dyDescent="0.25">
      <c r="A5583" t="s">
        <v>1096</v>
      </c>
      <c r="B5583" t="s">
        <v>795</v>
      </c>
      <c r="C5583" t="s">
        <v>1062</v>
      </c>
      <c r="D5583" s="781">
        <v>1</v>
      </c>
      <c r="F5583" t="s">
        <v>3539</v>
      </c>
    </row>
    <row r="5584" spans="1:6" x14ac:dyDescent="0.25">
      <c r="A5584" t="s">
        <v>1096</v>
      </c>
      <c r="B5584" t="s">
        <v>795</v>
      </c>
      <c r="C5584" t="s">
        <v>1062</v>
      </c>
      <c r="D5584" s="781">
        <v>2</v>
      </c>
      <c r="F5584" t="s">
        <v>3539</v>
      </c>
    </row>
    <row r="5585" spans="1:6" x14ac:dyDescent="0.25">
      <c r="A5585" t="s">
        <v>1096</v>
      </c>
      <c r="B5585" t="s">
        <v>795</v>
      </c>
      <c r="C5585" t="s">
        <v>1062</v>
      </c>
      <c r="D5585" s="781">
        <v>1</v>
      </c>
      <c r="F5585" t="s">
        <v>3539</v>
      </c>
    </row>
    <row r="5586" spans="1:6" x14ac:dyDescent="0.25">
      <c r="A5586" t="s">
        <v>1096</v>
      </c>
      <c r="B5586" t="s">
        <v>795</v>
      </c>
      <c r="C5586" t="s">
        <v>1062</v>
      </c>
      <c r="D5586" s="781">
        <v>1</v>
      </c>
      <c r="F5586" t="s">
        <v>3539</v>
      </c>
    </row>
    <row r="5587" spans="1:6" x14ac:dyDescent="0.25">
      <c r="A5587" t="s">
        <v>1096</v>
      </c>
      <c r="B5587" t="s">
        <v>795</v>
      </c>
      <c r="C5587" t="s">
        <v>1062</v>
      </c>
      <c r="D5587" s="781">
        <v>3</v>
      </c>
      <c r="F5587" t="s">
        <v>3539</v>
      </c>
    </row>
    <row r="5588" spans="1:6" x14ac:dyDescent="0.25">
      <c r="A5588" t="s">
        <v>1096</v>
      </c>
      <c r="B5588" t="s">
        <v>795</v>
      </c>
      <c r="C5588" t="s">
        <v>1062</v>
      </c>
      <c r="D5588" s="781">
        <v>1</v>
      </c>
      <c r="F5588" t="s">
        <v>3539</v>
      </c>
    </row>
    <row r="5589" spans="1:6" x14ac:dyDescent="0.25">
      <c r="A5589" t="s">
        <v>1096</v>
      </c>
      <c r="B5589" t="s">
        <v>795</v>
      </c>
      <c r="C5589" t="s">
        <v>1062</v>
      </c>
      <c r="D5589" s="781">
        <v>1</v>
      </c>
      <c r="F5589" t="s">
        <v>3539</v>
      </c>
    </row>
    <row r="5590" spans="1:6" x14ac:dyDescent="0.25">
      <c r="A5590" t="s">
        <v>1096</v>
      </c>
      <c r="B5590" t="s">
        <v>795</v>
      </c>
      <c r="C5590" t="s">
        <v>1062</v>
      </c>
      <c r="D5590" s="781">
        <v>1</v>
      </c>
      <c r="F5590" t="s">
        <v>3539</v>
      </c>
    </row>
    <row r="5591" spans="1:6" x14ac:dyDescent="0.25">
      <c r="A5591" t="s">
        <v>1096</v>
      </c>
      <c r="B5591" t="s">
        <v>795</v>
      </c>
      <c r="C5591" t="s">
        <v>1062</v>
      </c>
      <c r="D5591" s="781">
        <v>1</v>
      </c>
      <c r="F5591" t="s">
        <v>3539</v>
      </c>
    </row>
    <row r="5592" spans="1:6" x14ac:dyDescent="0.25">
      <c r="A5592" t="s">
        <v>1096</v>
      </c>
      <c r="B5592" t="s">
        <v>795</v>
      </c>
      <c r="C5592" t="s">
        <v>1062</v>
      </c>
      <c r="D5592" s="781">
        <v>1</v>
      </c>
      <c r="F5592" t="s">
        <v>3539</v>
      </c>
    </row>
    <row r="5593" spans="1:6" x14ac:dyDescent="0.25">
      <c r="A5593" t="s">
        <v>1096</v>
      </c>
      <c r="B5593" t="s">
        <v>795</v>
      </c>
      <c r="C5593" t="s">
        <v>1062</v>
      </c>
      <c r="D5593" s="781">
        <v>2</v>
      </c>
      <c r="F5593" t="s">
        <v>3539</v>
      </c>
    </row>
    <row r="5594" spans="1:6" x14ac:dyDescent="0.25">
      <c r="A5594" t="s">
        <v>1096</v>
      </c>
      <c r="B5594" t="s">
        <v>795</v>
      </c>
      <c r="C5594" t="s">
        <v>1062</v>
      </c>
      <c r="D5594" s="781">
        <v>3</v>
      </c>
      <c r="F5594" t="s">
        <v>3539</v>
      </c>
    </row>
    <row r="5595" spans="1:6" x14ac:dyDescent="0.25">
      <c r="A5595" t="s">
        <v>1096</v>
      </c>
      <c r="B5595" t="s">
        <v>795</v>
      </c>
      <c r="C5595" t="s">
        <v>1062</v>
      </c>
      <c r="D5595" s="781">
        <v>1</v>
      </c>
      <c r="F5595" t="s">
        <v>3539</v>
      </c>
    </row>
    <row r="5596" spans="1:6" x14ac:dyDescent="0.25">
      <c r="A5596" t="s">
        <v>1096</v>
      </c>
      <c r="B5596" t="s">
        <v>795</v>
      </c>
      <c r="C5596" t="s">
        <v>1062</v>
      </c>
      <c r="D5596" s="781">
        <v>1</v>
      </c>
      <c r="F5596" t="s">
        <v>3539</v>
      </c>
    </row>
    <row r="5597" spans="1:6" x14ac:dyDescent="0.25">
      <c r="A5597" t="s">
        <v>1096</v>
      </c>
      <c r="B5597" t="s">
        <v>795</v>
      </c>
      <c r="C5597" t="s">
        <v>1062</v>
      </c>
      <c r="D5597" s="781">
        <v>3</v>
      </c>
      <c r="F5597" t="s">
        <v>3539</v>
      </c>
    </row>
    <row r="5598" spans="1:6" x14ac:dyDescent="0.25">
      <c r="A5598" t="s">
        <v>1096</v>
      </c>
      <c r="B5598" t="s">
        <v>795</v>
      </c>
      <c r="C5598" t="s">
        <v>1062</v>
      </c>
      <c r="D5598" s="781">
        <v>1</v>
      </c>
      <c r="F5598" t="s">
        <v>3539</v>
      </c>
    </row>
    <row r="5599" spans="1:6" x14ac:dyDescent="0.25">
      <c r="A5599" t="s">
        <v>1096</v>
      </c>
      <c r="B5599" t="s">
        <v>795</v>
      </c>
      <c r="C5599" t="s">
        <v>1062</v>
      </c>
      <c r="D5599" s="781">
        <v>1</v>
      </c>
      <c r="F5599" t="s">
        <v>3539</v>
      </c>
    </row>
    <row r="5600" spans="1:6" x14ac:dyDescent="0.25">
      <c r="A5600" t="s">
        <v>1096</v>
      </c>
      <c r="B5600" t="s">
        <v>795</v>
      </c>
      <c r="C5600" t="s">
        <v>1062</v>
      </c>
      <c r="D5600" s="781">
        <v>2</v>
      </c>
      <c r="F5600" t="s">
        <v>3539</v>
      </c>
    </row>
    <row r="5601" spans="1:6" x14ac:dyDescent="0.25">
      <c r="A5601" t="s">
        <v>1096</v>
      </c>
      <c r="B5601" t="s">
        <v>795</v>
      </c>
      <c r="C5601" t="s">
        <v>1062</v>
      </c>
      <c r="D5601" s="781">
        <v>1</v>
      </c>
      <c r="F5601" t="s">
        <v>3539</v>
      </c>
    </row>
    <row r="5602" spans="1:6" x14ac:dyDescent="0.25">
      <c r="A5602" t="s">
        <v>1096</v>
      </c>
      <c r="B5602" t="s">
        <v>795</v>
      </c>
      <c r="C5602" t="s">
        <v>1062</v>
      </c>
      <c r="D5602" s="781">
        <v>3</v>
      </c>
      <c r="F5602" t="s">
        <v>3539</v>
      </c>
    </row>
    <row r="5603" spans="1:6" x14ac:dyDescent="0.25">
      <c r="A5603" t="s">
        <v>1096</v>
      </c>
      <c r="B5603" t="s">
        <v>795</v>
      </c>
      <c r="C5603" t="s">
        <v>1062</v>
      </c>
      <c r="D5603" s="781">
        <v>1</v>
      </c>
      <c r="F5603" t="s">
        <v>3539</v>
      </c>
    </row>
    <row r="5604" spans="1:6" x14ac:dyDescent="0.25">
      <c r="A5604" t="s">
        <v>1096</v>
      </c>
      <c r="B5604" t="s">
        <v>795</v>
      </c>
      <c r="C5604" t="s">
        <v>1062</v>
      </c>
      <c r="D5604" s="781">
        <v>1</v>
      </c>
      <c r="F5604" t="s">
        <v>3539</v>
      </c>
    </row>
    <row r="5605" spans="1:6" x14ac:dyDescent="0.25">
      <c r="A5605" t="s">
        <v>1096</v>
      </c>
      <c r="B5605" t="s">
        <v>795</v>
      </c>
      <c r="C5605" t="s">
        <v>1062</v>
      </c>
      <c r="D5605" s="781">
        <v>1</v>
      </c>
      <c r="F5605" t="s">
        <v>3539</v>
      </c>
    </row>
    <row r="5606" spans="1:6" x14ac:dyDescent="0.25">
      <c r="A5606" t="s">
        <v>1096</v>
      </c>
      <c r="B5606" t="s">
        <v>795</v>
      </c>
      <c r="C5606" t="s">
        <v>1062</v>
      </c>
      <c r="D5606" s="781">
        <v>1</v>
      </c>
      <c r="F5606" t="s">
        <v>3539</v>
      </c>
    </row>
    <row r="5607" spans="1:6" x14ac:dyDescent="0.25">
      <c r="A5607" t="s">
        <v>1096</v>
      </c>
      <c r="B5607" t="s">
        <v>795</v>
      </c>
      <c r="C5607" t="s">
        <v>1062</v>
      </c>
      <c r="D5607" s="781">
        <v>1</v>
      </c>
      <c r="F5607" t="s">
        <v>3539</v>
      </c>
    </row>
    <row r="5608" spans="1:6" x14ac:dyDescent="0.25">
      <c r="A5608" t="s">
        <v>1096</v>
      </c>
      <c r="B5608" t="s">
        <v>795</v>
      </c>
      <c r="C5608" t="s">
        <v>1062</v>
      </c>
      <c r="D5608" s="781">
        <v>1</v>
      </c>
      <c r="F5608" t="s">
        <v>3539</v>
      </c>
    </row>
    <row r="5609" spans="1:6" x14ac:dyDescent="0.25">
      <c r="A5609" t="s">
        <v>1096</v>
      </c>
      <c r="B5609" t="s">
        <v>795</v>
      </c>
      <c r="C5609" t="s">
        <v>1062</v>
      </c>
      <c r="D5609" s="781">
        <v>1</v>
      </c>
      <c r="F5609" t="s">
        <v>3539</v>
      </c>
    </row>
    <row r="5610" spans="1:6" x14ac:dyDescent="0.25">
      <c r="A5610" t="s">
        <v>1096</v>
      </c>
      <c r="B5610" t="s">
        <v>795</v>
      </c>
      <c r="C5610" t="s">
        <v>1062</v>
      </c>
      <c r="D5610" s="781">
        <v>1</v>
      </c>
      <c r="F5610" t="s">
        <v>3539</v>
      </c>
    </row>
    <row r="5611" spans="1:6" x14ac:dyDescent="0.25">
      <c r="A5611" t="s">
        <v>1096</v>
      </c>
      <c r="B5611" t="s">
        <v>795</v>
      </c>
      <c r="C5611" t="s">
        <v>1062</v>
      </c>
      <c r="D5611" s="781">
        <v>2</v>
      </c>
      <c r="F5611" t="s">
        <v>3539</v>
      </c>
    </row>
    <row r="5612" spans="1:6" x14ac:dyDescent="0.25">
      <c r="A5612" t="s">
        <v>1096</v>
      </c>
      <c r="B5612" t="s">
        <v>795</v>
      </c>
      <c r="C5612" t="s">
        <v>1062</v>
      </c>
      <c r="D5612" s="781">
        <v>1</v>
      </c>
      <c r="F5612" t="s">
        <v>3539</v>
      </c>
    </row>
    <row r="5613" spans="1:6" x14ac:dyDescent="0.25">
      <c r="A5613" t="s">
        <v>1096</v>
      </c>
      <c r="B5613" t="s">
        <v>795</v>
      </c>
      <c r="C5613" t="s">
        <v>1062</v>
      </c>
      <c r="D5613" s="781">
        <v>2</v>
      </c>
      <c r="F5613" t="s">
        <v>3539</v>
      </c>
    </row>
    <row r="5614" spans="1:6" x14ac:dyDescent="0.25">
      <c r="A5614" t="s">
        <v>1096</v>
      </c>
      <c r="B5614" t="s">
        <v>795</v>
      </c>
      <c r="C5614" t="s">
        <v>1062</v>
      </c>
      <c r="D5614" s="781">
        <v>1</v>
      </c>
      <c r="F5614" t="s">
        <v>3539</v>
      </c>
    </row>
    <row r="5615" spans="1:6" x14ac:dyDescent="0.25">
      <c r="A5615" t="s">
        <v>1096</v>
      </c>
      <c r="B5615" t="s">
        <v>795</v>
      </c>
      <c r="C5615" t="s">
        <v>1062</v>
      </c>
      <c r="D5615" s="781">
        <v>1</v>
      </c>
      <c r="F5615" t="s">
        <v>3539</v>
      </c>
    </row>
    <row r="5616" spans="1:6" x14ac:dyDescent="0.25">
      <c r="A5616" t="s">
        <v>1096</v>
      </c>
      <c r="B5616" t="s">
        <v>795</v>
      </c>
      <c r="C5616" t="s">
        <v>1062</v>
      </c>
      <c r="D5616" s="781">
        <v>1</v>
      </c>
      <c r="F5616" t="s">
        <v>3539</v>
      </c>
    </row>
    <row r="5617" spans="1:6" x14ac:dyDescent="0.25">
      <c r="A5617" t="s">
        <v>1096</v>
      </c>
      <c r="B5617" t="s">
        <v>795</v>
      </c>
      <c r="C5617" t="s">
        <v>1062</v>
      </c>
      <c r="D5617" s="781">
        <v>1</v>
      </c>
      <c r="F5617" t="s">
        <v>3539</v>
      </c>
    </row>
    <row r="5618" spans="1:6" x14ac:dyDescent="0.25">
      <c r="A5618" t="s">
        <v>1096</v>
      </c>
      <c r="B5618" t="s">
        <v>795</v>
      </c>
      <c r="C5618" t="s">
        <v>1062</v>
      </c>
      <c r="D5618" s="781">
        <v>1</v>
      </c>
      <c r="F5618" t="s">
        <v>3539</v>
      </c>
    </row>
    <row r="5619" spans="1:6" x14ac:dyDescent="0.25">
      <c r="A5619" t="s">
        <v>1096</v>
      </c>
      <c r="B5619" t="s">
        <v>795</v>
      </c>
      <c r="C5619" t="s">
        <v>1062</v>
      </c>
      <c r="D5619" s="781">
        <v>2</v>
      </c>
      <c r="F5619" t="s">
        <v>3539</v>
      </c>
    </row>
    <row r="5620" spans="1:6" x14ac:dyDescent="0.25">
      <c r="A5620" t="s">
        <v>1096</v>
      </c>
      <c r="B5620" t="s">
        <v>795</v>
      </c>
      <c r="C5620" t="s">
        <v>1062</v>
      </c>
      <c r="D5620" s="781">
        <v>3</v>
      </c>
      <c r="F5620" t="s">
        <v>3539</v>
      </c>
    </row>
    <row r="5621" spans="1:6" x14ac:dyDescent="0.25">
      <c r="A5621" t="s">
        <v>1096</v>
      </c>
      <c r="B5621" t="s">
        <v>795</v>
      </c>
      <c r="C5621" t="s">
        <v>1062</v>
      </c>
      <c r="D5621" s="781">
        <v>1</v>
      </c>
      <c r="F5621" t="s">
        <v>3539</v>
      </c>
    </row>
    <row r="5622" spans="1:6" x14ac:dyDescent="0.25">
      <c r="A5622" t="s">
        <v>1096</v>
      </c>
      <c r="B5622" t="s">
        <v>795</v>
      </c>
      <c r="C5622" t="s">
        <v>1062</v>
      </c>
      <c r="D5622" s="781">
        <v>1</v>
      </c>
      <c r="F5622" t="s">
        <v>3539</v>
      </c>
    </row>
    <row r="5623" spans="1:6" x14ac:dyDescent="0.25">
      <c r="A5623" t="s">
        <v>1096</v>
      </c>
      <c r="B5623" t="s">
        <v>795</v>
      </c>
      <c r="C5623" t="s">
        <v>1062</v>
      </c>
      <c r="D5623" s="781">
        <v>1</v>
      </c>
      <c r="F5623" t="s">
        <v>3539</v>
      </c>
    </row>
    <row r="5624" spans="1:6" x14ac:dyDescent="0.25">
      <c r="A5624" t="s">
        <v>1096</v>
      </c>
      <c r="B5624" t="s">
        <v>795</v>
      </c>
      <c r="C5624" t="s">
        <v>1062</v>
      </c>
      <c r="D5624" s="781">
        <v>1</v>
      </c>
      <c r="F5624" t="s">
        <v>3539</v>
      </c>
    </row>
    <row r="5625" spans="1:6" x14ac:dyDescent="0.25">
      <c r="A5625" t="s">
        <v>1096</v>
      </c>
      <c r="B5625" t="s">
        <v>795</v>
      </c>
      <c r="C5625" t="s">
        <v>1062</v>
      </c>
      <c r="D5625" s="781">
        <v>2</v>
      </c>
      <c r="F5625" t="s">
        <v>3539</v>
      </c>
    </row>
    <row r="5626" spans="1:6" x14ac:dyDescent="0.25">
      <c r="A5626" t="s">
        <v>1096</v>
      </c>
      <c r="B5626" t="s">
        <v>795</v>
      </c>
      <c r="C5626" t="s">
        <v>1062</v>
      </c>
      <c r="D5626" s="781">
        <v>1</v>
      </c>
      <c r="F5626" t="s">
        <v>3539</v>
      </c>
    </row>
    <row r="5627" spans="1:6" x14ac:dyDescent="0.25">
      <c r="A5627" t="s">
        <v>1096</v>
      </c>
      <c r="B5627" t="s">
        <v>795</v>
      </c>
      <c r="C5627" t="s">
        <v>1062</v>
      </c>
      <c r="D5627" s="781">
        <v>1</v>
      </c>
      <c r="F5627" t="s">
        <v>3539</v>
      </c>
    </row>
    <row r="5628" spans="1:6" x14ac:dyDescent="0.25">
      <c r="A5628" t="s">
        <v>1096</v>
      </c>
      <c r="B5628" t="s">
        <v>795</v>
      </c>
      <c r="C5628" t="s">
        <v>1062</v>
      </c>
      <c r="D5628" s="781">
        <v>2</v>
      </c>
      <c r="F5628" t="s">
        <v>3539</v>
      </c>
    </row>
    <row r="5629" spans="1:6" x14ac:dyDescent="0.25">
      <c r="A5629" t="s">
        <v>1096</v>
      </c>
      <c r="B5629" t="s">
        <v>795</v>
      </c>
      <c r="C5629" t="s">
        <v>1062</v>
      </c>
      <c r="D5629" s="781">
        <v>2</v>
      </c>
      <c r="F5629" t="s">
        <v>3539</v>
      </c>
    </row>
    <row r="5630" spans="1:6" x14ac:dyDescent="0.25">
      <c r="A5630" t="s">
        <v>1096</v>
      </c>
      <c r="B5630" t="s">
        <v>795</v>
      </c>
      <c r="C5630" t="s">
        <v>1062</v>
      </c>
      <c r="D5630" s="781">
        <v>1</v>
      </c>
      <c r="F5630" t="s">
        <v>3539</v>
      </c>
    </row>
    <row r="5631" spans="1:6" x14ac:dyDescent="0.25">
      <c r="A5631" t="s">
        <v>1096</v>
      </c>
      <c r="B5631" t="s">
        <v>795</v>
      </c>
      <c r="C5631" t="s">
        <v>1062</v>
      </c>
      <c r="D5631" s="781">
        <v>1</v>
      </c>
      <c r="F5631" t="s">
        <v>3539</v>
      </c>
    </row>
    <row r="5632" spans="1:6" x14ac:dyDescent="0.25">
      <c r="A5632" t="s">
        <v>1096</v>
      </c>
      <c r="B5632" t="s">
        <v>795</v>
      </c>
      <c r="C5632" t="s">
        <v>1062</v>
      </c>
      <c r="D5632" s="781">
        <v>1</v>
      </c>
      <c r="F5632" t="s">
        <v>3539</v>
      </c>
    </row>
    <row r="5633" spans="1:6" x14ac:dyDescent="0.25">
      <c r="A5633" t="s">
        <v>1096</v>
      </c>
      <c r="B5633" t="s">
        <v>795</v>
      </c>
      <c r="C5633" t="s">
        <v>1062</v>
      </c>
      <c r="D5633" s="781">
        <v>2</v>
      </c>
      <c r="F5633" t="s">
        <v>3539</v>
      </c>
    </row>
    <row r="5634" spans="1:6" x14ac:dyDescent="0.25">
      <c r="A5634" t="s">
        <v>1096</v>
      </c>
      <c r="B5634" t="s">
        <v>795</v>
      </c>
      <c r="C5634" t="s">
        <v>1062</v>
      </c>
      <c r="D5634" s="781">
        <v>2</v>
      </c>
      <c r="F5634" t="s">
        <v>3539</v>
      </c>
    </row>
    <row r="5635" spans="1:6" x14ac:dyDescent="0.25">
      <c r="A5635" t="s">
        <v>1096</v>
      </c>
      <c r="B5635" t="s">
        <v>795</v>
      </c>
      <c r="C5635" t="s">
        <v>1062</v>
      </c>
      <c r="D5635" s="781">
        <v>1</v>
      </c>
      <c r="F5635" t="s">
        <v>3539</v>
      </c>
    </row>
    <row r="5636" spans="1:6" x14ac:dyDescent="0.25">
      <c r="A5636" t="s">
        <v>1096</v>
      </c>
      <c r="B5636" t="s">
        <v>795</v>
      </c>
      <c r="C5636" t="s">
        <v>1062</v>
      </c>
      <c r="D5636" s="781">
        <v>1</v>
      </c>
      <c r="F5636" t="s">
        <v>3539</v>
      </c>
    </row>
    <row r="5637" spans="1:6" x14ac:dyDescent="0.25">
      <c r="A5637" t="s">
        <v>1096</v>
      </c>
      <c r="B5637" t="s">
        <v>795</v>
      </c>
      <c r="C5637" t="s">
        <v>1062</v>
      </c>
      <c r="D5637" s="781">
        <v>1</v>
      </c>
      <c r="F5637" t="s">
        <v>3539</v>
      </c>
    </row>
    <row r="5638" spans="1:6" x14ac:dyDescent="0.25">
      <c r="A5638" t="s">
        <v>1096</v>
      </c>
      <c r="B5638" t="s">
        <v>795</v>
      </c>
      <c r="C5638" t="s">
        <v>1062</v>
      </c>
      <c r="D5638" s="781">
        <v>1</v>
      </c>
      <c r="F5638" t="s">
        <v>3539</v>
      </c>
    </row>
    <row r="5639" spans="1:6" x14ac:dyDescent="0.25">
      <c r="A5639" t="s">
        <v>1096</v>
      </c>
      <c r="B5639" t="s">
        <v>795</v>
      </c>
      <c r="C5639" t="s">
        <v>1062</v>
      </c>
      <c r="D5639" s="781">
        <v>3</v>
      </c>
      <c r="F5639" t="s">
        <v>3539</v>
      </c>
    </row>
    <row r="5640" spans="1:6" x14ac:dyDescent="0.25">
      <c r="A5640" t="s">
        <v>1096</v>
      </c>
      <c r="B5640" t="s">
        <v>795</v>
      </c>
      <c r="C5640" t="s">
        <v>1062</v>
      </c>
      <c r="D5640" s="781">
        <v>2</v>
      </c>
      <c r="F5640" t="s">
        <v>3539</v>
      </c>
    </row>
    <row r="5641" spans="1:6" x14ac:dyDescent="0.25">
      <c r="A5641" t="s">
        <v>1096</v>
      </c>
      <c r="B5641" t="s">
        <v>795</v>
      </c>
      <c r="C5641" t="s">
        <v>1062</v>
      </c>
      <c r="D5641" s="781">
        <v>1</v>
      </c>
      <c r="F5641" t="s">
        <v>3539</v>
      </c>
    </row>
    <row r="5642" spans="1:6" x14ac:dyDescent="0.25">
      <c r="A5642" t="s">
        <v>1096</v>
      </c>
      <c r="B5642" t="s">
        <v>795</v>
      </c>
      <c r="C5642" t="s">
        <v>1062</v>
      </c>
      <c r="D5642" s="781">
        <v>2</v>
      </c>
      <c r="F5642" t="s">
        <v>3539</v>
      </c>
    </row>
    <row r="5643" spans="1:6" x14ac:dyDescent="0.25">
      <c r="A5643" t="s">
        <v>1096</v>
      </c>
      <c r="B5643" t="s">
        <v>795</v>
      </c>
      <c r="C5643" t="s">
        <v>1062</v>
      </c>
      <c r="D5643" s="781">
        <v>1</v>
      </c>
      <c r="F5643" t="s">
        <v>3539</v>
      </c>
    </row>
    <row r="5644" spans="1:6" x14ac:dyDescent="0.25">
      <c r="A5644" t="s">
        <v>1096</v>
      </c>
      <c r="B5644" t="s">
        <v>795</v>
      </c>
      <c r="C5644" t="s">
        <v>1062</v>
      </c>
      <c r="D5644" s="781">
        <v>1</v>
      </c>
      <c r="F5644" t="s">
        <v>3539</v>
      </c>
    </row>
    <row r="5645" spans="1:6" x14ac:dyDescent="0.25">
      <c r="A5645" t="s">
        <v>1096</v>
      </c>
      <c r="B5645" t="s">
        <v>795</v>
      </c>
      <c r="C5645" t="s">
        <v>1062</v>
      </c>
      <c r="D5645" s="781">
        <v>2</v>
      </c>
      <c r="F5645" t="s">
        <v>3539</v>
      </c>
    </row>
    <row r="5646" spans="1:6" x14ac:dyDescent="0.25">
      <c r="A5646" t="s">
        <v>1096</v>
      </c>
      <c r="B5646" t="s">
        <v>795</v>
      </c>
      <c r="C5646" t="s">
        <v>1062</v>
      </c>
      <c r="D5646" s="781">
        <v>2</v>
      </c>
      <c r="F5646" t="s">
        <v>3539</v>
      </c>
    </row>
    <row r="5647" spans="1:6" x14ac:dyDescent="0.25">
      <c r="A5647" t="s">
        <v>1096</v>
      </c>
      <c r="B5647" t="s">
        <v>795</v>
      </c>
      <c r="C5647" t="s">
        <v>1062</v>
      </c>
      <c r="D5647" s="781">
        <v>4</v>
      </c>
      <c r="F5647" t="s">
        <v>3539</v>
      </c>
    </row>
    <row r="5648" spans="1:6" x14ac:dyDescent="0.25">
      <c r="A5648" t="s">
        <v>1096</v>
      </c>
      <c r="B5648" t="s">
        <v>795</v>
      </c>
      <c r="C5648" t="s">
        <v>1062</v>
      </c>
      <c r="D5648" s="781">
        <v>2</v>
      </c>
      <c r="F5648" t="s">
        <v>3539</v>
      </c>
    </row>
    <row r="5649" spans="1:6" x14ac:dyDescent="0.25">
      <c r="A5649" t="s">
        <v>1096</v>
      </c>
      <c r="B5649" t="s">
        <v>795</v>
      </c>
      <c r="C5649" t="s">
        <v>1062</v>
      </c>
      <c r="D5649" s="781">
        <v>1</v>
      </c>
      <c r="F5649" t="s">
        <v>3539</v>
      </c>
    </row>
    <row r="5650" spans="1:6" x14ac:dyDescent="0.25">
      <c r="A5650" t="s">
        <v>1096</v>
      </c>
      <c r="B5650" t="s">
        <v>795</v>
      </c>
      <c r="C5650" t="s">
        <v>1062</v>
      </c>
      <c r="D5650" s="781">
        <v>1</v>
      </c>
      <c r="F5650" t="s">
        <v>3539</v>
      </c>
    </row>
    <row r="5651" spans="1:6" x14ac:dyDescent="0.25">
      <c r="A5651" t="s">
        <v>1096</v>
      </c>
      <c r="B5651" t="s">
        <v>795</v>
      </c>
      <c r="C5651" t="s">
        <v>1062</v>
      </c>
      <c r="D5651" s="781">
        <v>3</v>
      </c>
      <c r="F5651" t="s">
        <v>3539</v>
      </c>
    </row>
    <row r="5652" spans="1:6" x14ac:dyDescent="0.25">
      <c r="A5652" t="s">
        <v>1096</v>
      </c>
      <c r="B5652" t="s">
        <v>795</v>
      </c>
      <c r="C5652" t="s">
        <v>1062</v>
      </c>
      <c r="D5652" s="781">
        <v>1</v>
      </c>
      <c r="F5652" t="s">
        <v>3539</v>
      </c>
    </row>
    <row r="5653" spans="1:6" x14ac:dyDescent="0.25">
      <c r="A5653" t="s">
        <v>1096</v>
      </c>
      <c r="B5653" t="s">
        <v>795</v>
      </c>
      <c r="C5653" t="s">
        <v>1062</v>
      </c>
      <c r="D5653" s="781">
        <v>-1</v>
      </c>
      <c r="F5653" t="s">
        <v>3539</v>
      </c>
    </row>
    <row r="5654" spans="1:6" x14ac:dyDescent="0.25">
      <c r="A5654" t="s">
        <v>1096</v>
      </c>
      <c r="B5654" t="s">
        <v>795</v>
      </c>
      <c r="C5654" t="s">
        <v>1062</v>
      </c>
      <c r="D5654" s="781">
        <v>1</v>
      </c>
      <c r="F5654" t="s">
        <v>3539</v>
      </c>
    </row>
    <row r="5655" spans="1:6" x14ac:dyDescent="0.25">
      <c r="A5655" t="s">
        <v>1096</v>
      </c>
      <c r="B5655" t="s">
        <v>795</v>
      </c>
      <c r="C5655" t="s">
        <v>1062</v>
      </c>
      <c r="D5655" s="781">
        <v>1</v>
      </c>
      <c r="F5655" t="s">
        <v>3539</v>
      </c>
    </row>
    <row r="5656" spans="1:6" x14ac:dyDescent="0.25">
      <c r="A5656" t="s">
        <v>1096</v>
      </c>
      <c r="B5656" t="s">
        <v>795</v>
      </c>
      <c r="C5656" t="s">
        <v>1062</v>
      </c>
      <c r="D5656" s="781">
        <v>1</v>
      </c>
      <c r="F5656" t="s">
        <v>3539</v>
      </c>
    </row>
    <row r="5657" spans="1:6" x14ac:dyDescent="0.25">
      <c r="A5657" t="s">
        <v>1096</v>
      </c>
      <c r="B5657" t="s">
        <v>795</v>
      </c>
      <c r="C5657" t="s">
        <v>1062</v>
      </c>
      <c r="D5657" s="781">
        <v>1</v>
      </c>
      <c r="F5657" t="s">
        <v>3539</v>
      </c>
    </row>
    <row r="5658" spans="1:6" x14ac:dyDescent="0.25">
      <c r="A5658" t="s">
        <v>1096</v>
      </c>
      <c r="B5658" t="s">
        <v>795</v>
      </c>
      <c r="C5658" t="s">
        <v>1062</v>
      </c>
      <c r="D5658" s="781">
        <v>1</v>
      </c>
      <c r="F5658" t="s">
        <v>3539</v>
      </c>
    </row>
    <row r="5659" spans="1:6" x14ac:dyDescent="0.25">
      <c r="A5659" t="s">
        <v>1096</v>
      </c>
      <c r="B5659" t="s">
        <v>795</v>
      </c>
      <c r="C5659" t="s">
        <v>1062</v>
      </c>
      <c r="D5659" s="781">
        <v>1</v>
      </c>
      <c r="F5659" t="s">
        <v>3539</v>
      </c>
    </row>
    <row r="5660" spans="1:6" x14ac:dyDescent="0.25">
      <c r="A5660" t="s">
        <v>1096</v>
      </c>
      <c r="B5660" t="s">
        <v>795</v>
      </c>
      <c r="C5660" t="s">
        <v>1062</v>
      </c>
      <c r="D5660" s="781">
        <v>1</v>
      </c>
      <c r="F5660" t="s">
        <v>3539</v>
      </c>
    </row>
    <row r="5661" spans="1:6" x14ac:dyDescent="0.25">
      <c r="A5661" t="s">
        <v>1096</v>
      </c>
      <c r="B5661" t="s">
        <v>795</v>
      </c>
      <c r="C5661" t="s">
        <v>1062</v>
      </c>
      <c r="D5661" s="781">
        <v>1</v>
      </c>
      <c r="F5661" t="s">
        <v>3539</v>
      </c>
    </row>
    <row r="5662" spans="1:6" x14ac:dyDescent="0.25">
      <c r="A5662" t="s">
        <v>1096</v>
      </c>
      <c r="B5662" t="s">
        <v>795</v>
      </c>
      <c r="C5662" t="s">
        <v>1062</v>
      </c>
      <c r="D5662" s="781">
        <v>1</v>
      </c>
      <c r="F5662" t="s">
        <v>3539</v>
      </c>
    </row>
    <row r="5663" spans="1:6" x14ac:dyDescent="0.25">
      <c r="A5663" t="s">
        <v>1096</v>
      </c>
      <c r="B5663" t="s">
        <v>795</v>
      </c>
      <c r="C5663" t="s">
        <v>1062</v>
      </c>
      <c r="D5663" s="781">
        <v>1</v>
      </c>
      <c r="F5663" t="s">
        <v>3539</v>
      </c>
    </row>
    <row r="5664" spans="1:6" x14ac:dyDescent="0.25">
      <c r="A5664" t="s">
        <v>1096</v>
      </c>
      <c r="B5664" t="s">
        <v>795</v>
      </c>
      <c r="C5664" t="s">
        <v>1062</v>
      </c>
      <c r="D5664" s="781">
        <v>1</v>
      </c>
      <c r="F5664" t="s">
        <v>3539</v>
      </c>
    </row>
    <row r="5665" spans="1:6" x14ac:dyDescent="0.25">
      <c r="A5665" t="s">
        <v>1096</v>
      </c>
      <c r="B5665" t="s">
        <v>795</v>
      </c>
      <c r="C5665" t="s">
        <v>1062</v>
      </c>
      <c r="D5665" s="781">
        <v>1</v>
      </c>
      <c r="F5665" t="s">
        <v>3539</v>
      </c>
    </row>
    <row r="5666" spans="1:6" x14ac:dyDescent="0.25">
      <c r="A5666" t="s">
        <v>1096</v>
      </c>
      <c r="B5666" t="s">
        <v>795</v>
      </c>
      <c r="C5666" t="s">
        <v>1062</v>
      </c>
      <c r="D5666" s="781">
        <v>1</v>
      </c>
      <c r="F5666" t="s">
        <v>3539</v>
      </c>
    </row>
    <row r="5667" spans="1:6" x14ac:dyDescent="0.25">
      <c r="A5667" t="s">
        <v>1096</v>
      </c>
      <c r="B5667" t="s">
        <v>795</v>
      </c>
      <c r="C5667" t="s">
        <v>1062</v>
      </c>
      <c r="D5667" s="781">
        <v>1</v>
      </c>
      <c r="F5667" t="s">
        <v>3539</v>
      </c>
    </row>
    <row r="5668" spans="1:6" x14ac:dyDescent="0.25">
      <c r="A5668" t="s">
        <v>1096</v>
      </c>
      <c r="B5668" t="s">
        <v>795</v>
      </c>
      <c r="C5668" t="s">
        <v>1062</v>
      </c>
      <c r="D5668" s="781">
        <v>1</v>
      </c>
      <c r="F5668" t="s">
        <v>3539</v>
      </c>
    </row>
    <row r="5669" spans="1:6" x14ac:dyDescent="0.25">
      <c r="A5669" t="s">
        <v>1096</v>
      </c>
      <c r="B5669" t="s">
        <v>795</v>
      </c>
      <c r="C5669" t="s">
        <v>1062</v>
      </c>
      <c r="D5669" s="781">
        <v>2</v>
      </c>
      <c r="F5669" t="s">
        <v>3539</v>
      </c>
    </row>
    <row r="5670" spans="1:6" x14ac:dyDescent="0.25">
      <c r="A5670" t="s">
        <v>1096</v>
      </c>
      <c r="B5670" t="s">
        <v>795</v>
      </c>
      <c r="C5670" t="s">
        <v>1062</v>
      </c>
      <c r="D5670" s="781">
        <v>2</v>
      </c>
      <c r="F5670" t="s">
        <v>3539</v>
      </c>
    </row>
    <row r="5671" spans="1:6" x14ac:dyDescent="0.25">
      <c r="A5671" t="s">
        <v>1096</v>
      </c>
      <c r="B5671" t="s">
        <v>795</v>
      </c>
      <c r="C5671" t="s">
        <v>1062</v>
      </c>
      <c r="D5671" s="781">
        <v>1</v>
      </c>
      <c r="F5671" t="s">
        <v>3539</v>
      </c>
    </row>
    <row r="5672" spans="1:6" x14ac:dyDescent="0.25">
      <c r="A5672" t="s">
        <v>1096</v>
      </c>
      <c r="B5672" t="s">
        <v>795</v>
      </c>
      <c r="C5672" t="s">
        <v>1062</v>
      </c>
      <c r="D5672" s="781">
        <v>1</v>
      </c>
      <c r="F5672" t="s">
        <v>3539</v>
      </c>
    </row>
    <row r="5673" spans="1:6" x14ac:dyDescent="0.25">
      <c r="A5673" t="s">
        <v>1096</v>
      </c>
      <c r="B5673" t="s">
        <v>795</v>
      </c>
      <c r="C5673" t="s">
        <v>1062</v>
      </c>
      <c r="D5673" s="781">
        <v>1</v>
      </c>
      <c r="F5673" t="s">
        <v>3539</v>
      </c>
    </row>
    <row r="5674" spans="1:6" x14ac:dyDescent="0.25">
      <c r="A5674" t="s">
        <v>1096</v>
      </c>
      <c r="B5674" t="s">
        <v>795</v>
      </c>
      <c r="C5674" t="s">
        <v>1062</v>
      </c>
      <c r="D5674" s="781">
        <v>1</v>
      </c>
      <c r="F5674" t="s">
        <v>3539</v>
      </c>
    </row>
    <row r="5675" spans="1:6" x14ac:dyDescent="0.25">
      <c r="A5675" t="s">
        <v>1096</v>
      </c>
      <c r="B5675" t="s">
        <v>795</v>
      </c>
      <c r="C5675" t="s">
        <v>1062</v>
      </c>
      <c r="D5675" s="781">
        <v>2</v>
      </c>
      <c r="F5675" t="s">
        <v>3539</v>
      </c>
    </row>
    <row r="5676" spans="1:6" x14ac:dyDescent="0.25">
      <c r="A5676" t="s">
        <v>1096</v>
      </c>
      <c r="B5676" t="s">
        <v>795</v>
      </c>
      <c r="C5676" t="s">
        <v>1062</v>
      </c>
      <c r="D5676" s="781">
        <v>1</v>
      </c>
      <c r="F5676" t="s">
        <v>3539</v>
      </c>
    </row>
    <row r="5677" spans="1:6" x14ac:dyDescent="0.25">
      <c r="A5677" t="s">
        <v>1096</v>
      </c>
      <c r="B5677" t="s">
        <v>795</v>
      </c>
      <c r="C5677" t="s">
        <v>1062</v>
      </c>
      <c r="D5677" s="781">
        <v>1</v>
      </c>
      <c r="F5677" t="s">
        <v>3539</v>
      </c>
    </row>
    <row r="5678" spans="1:6" x14ac:dyDescent="0.25">
      <c r="A5678" t="s">
        <v>1096</v>
      </c>
      <c r="B5678" t="s">
        <v>795</v>
      </c>
      <c r="C5678" t="s">
        <v>1062</v>
      </c>
      <c r="D5678" s="781">
        <v>1</v>
      </c>
      <c r="F5678" t="s">
        <v>3539</v>
      </c>
    </row>
    <row r="5679" spans="1:6" x14ac:dyDescent="0.25">
      <c r="A5679" t="s">
        <v>1096</v>
      </c>
      <c r="B5679" t="s">
        <v>795</v>
      </c>
      <c r="C5679" t="s">
        <v>1062</v>
      </c>
      <c r="D5679" s="781">
        <v>2</v>
      </c>
      <c r="F5679" t="s">
        <v>3539</v>
      </c>
    </row>
    <row r="5680" spans="1:6" x14ac:dyDescent="0.25">
      <c r="A5680" t="s">
        <v>1096</v>
      </c>
      <c r="B5680" t="s">
        <v>795</v>
      </c>
      <c r="C5680" t="s">
        <v>1062</v>
      </c>
      <c r="D5680" s="781">
        <v>1</v>
      </c>
      <c r="F5680" t="s">
        <v>3539</v>
      </c>
    </row>
    <row r="5681" spans="1:6" x14ac:dyDescent="0.25">
      <c r="A5681" t="s">
        <v>1096</v>
      </c>
      <c r="B5681" t="s">
        <v>795</v>
      </c>
      <c r="C5681" t="s">
        <v>1062</v>
      </c>
      <c r="D5681" s="781">
        <v>1</v>
      </c>
      <c r="F5681" t="s">
        <v>3539</v>
      </c>
    </row>
    <row r="5682" spans="1:6" x14ac:dyDescent="0.25">
      <c r="A5682" t="s">
        <v>1096</v>
      </c>
      <c r="B5682" t="s">
        <v>795</v>
      </c>
      <c r="C5682" t="s">
        <v>1062</v>
      </c>
      <c r="D5682" s="781">
        <v>1</v>
      </c>
      <c r="F5682" t="s">
        <v>3539</v>
      </c>
    </row>
    <row r="5683" spans="1:6" x14ac:dyDescent="0.25">
      <c r="A5683" t="s">
        <v>1096</v>
      </c>
      <c r="B5683" t="s">
        <v>795</v>
      </c>
      <c r="C5683" t="s">
        <v>1062</v>
      </c>
      <c r="D5683" s="781">
        <v>2</v>
      </c>
      <c r="F5683" t="s">
        <v>3539</v>
      </c>
    </row>
    <row r="5684" spans="1:6" x14ac:dyDescent="0.25">
      <c r="A5684" t="s">
        <v>1096</v>
      </c>
      <c r="B5684" t="s">
        <v>795</v>
      </c>
      <c r="C5684" t="s">
        <v>1062</v>
      </c>
      <c r="D5684" s="781">
        <v>1</v>
      </c>
      <c r="F5684" t="s">
        <v>3539</v>
      </c>
    </row>
    <row r="5685" spans="1:6" x14ac:dyDescent="0.25">
      <c r="A5685" t="s">
        <v>1096</v>
      </c>
      <c r="B5685" t="s">
        <v>795</v>
      </c>
      <c r="C5685" t="s">
        <v>1062</v>
      </c>
      <c r="D5685" s="781">
        <v>2</v>
      </c>
      <c r="F5685" t="s">
        <v>3539</v>
      </c>
    </row>
    <row r="5686" spans="1:6" x14ac:dyDescent="0.25">
      <c r="A5686" t="s">
        <v>1096</v>
      </c>
      <c r="B5686" t="s">
        <v>795</v>
      </c>
      <c r="C5686" t="s">
        <v>1062</v>
      </c>
      <c r="D5686" s="781">
        <v>2</v>
      </c>
      <c r="F5686" t="s">
        <v>3539</v>
      </c>
    </row>
    <row r="5687" spans="1:6" x14ac:dyDescent="0.25">
      <c r="A5687" t="s">
        <v>1096</v>
      </c>
      <c r="B5687" t="s">
        <v>795</v>
      </c>
      <c r="C5687" t="s">
        <v>1062</v>
      </c>
      <c r="D5687" s="781">
        <v>1</v>
      </c>
      <c r="F5687" t="s">
        <v>3539</v>
      </c>
    </row>
    <row r="5688" spans="1:6" x14ac:dyDescent="0.25">
      <c r="A5688" t="s">
        <v>1096</v>
      </c>
      <c r="B5688" t="s">
        <v>795</v>
      </c>
      <c r="C5688" t="s">
        <v>1062</v>
      </c>
      <c r="D5688" s="781">
        <v>1</v>
      </c>
      <c r="F5688" t="s">
        <v>3539</v>
      </c>
    </row>
    <row r="5689" spans="1:6" x14ac:dyDescent="0.25">
      <c r="A5689" t="s">
        <v>1096</v>
      </c>
      <c r="B5689" t="s">
        <v>795</v>
      </c>
      <c r="C5689" t="s">
        <v>1062</v>
      </c>
      <c r="D5689" s="781">
        <v>1</v>
      </c>
      <c r="F5689" t="s">
        <v>3539</v>
      </c>
    </row>
    <row r="5690" spans="1:6" x14ac:dyDescent="0.25">
      <c r="A5690" t="s">
        <v>1096</v>
      </c>
      <c r="B5690" t="s">
        <v>795</v>
      </c>
      <c r="C5690" t="s">
        <v>1062</v>
      </c>
      <c r="D5690" s="781">
        <v>1</v>
      </c>
      <c r="F5690" t="s">
        <v>3539</v>
      </c>
    </row>
    <row r="5691" spans="1:6" x14ac:dyDescent="0.25">
      <c r="A5691" t="s">
        <v>1096</v>
      </c>
      <c r="B5691" t="s">
        <v>795</v>
      </c>
      <c r="C5691" t="s">
        <v>1062</v>
      </c>
      <c r="D5691" s="781">
        <v>1</v>
      </c>
      <c r="F5691" t="s">
        <v>3539</v>
      </c>
    </row>
    <row r="5692" spans="1:6" x14ac:dyDescent="0.25">
      <c r="A5692" t="s">
        <v>1096</v>
      </c>
      <c r="B5692" t="s">
        <v>795</v>
      </c>
      <c r="C5692" t="s">
        <v>1062</v>
      </c>
      <c r="D5692" s="781">
        <v>1</v>
      </c>
      <c r="F5692" t="s">
        <v>3539</v>
      </c>
    </row>
    <row r="5693" spans="1:6" x14ac:dyDescent="0.25">
      <c r="A5693" t="s">
        <v>1096</v>
      </c>
      <c r="B5693" t="s">
        <v>795</v>
      </c>
      <c r="C5693" t="s">
        <v>1062</v>
      </c>
      <c r="D5693" s="781">
        <v>1</v>
      </c>
      <c r="F5693" t="s">
        <v>3539</v>
      </c>
    </row>
    <row r="5694" spans="1:6" x14ac:dyDescent="0.25">
      <c r="A5694" t="s">
        <v>1096</v>
      </c>
      <c r="B5694" t="s">
        <v>795</v>
      </c>
      <c r="C5694" t="s">
        <v>1062</v>
      </c>
      <c r="D5694" s="781">
        <v>1</v>
      </c>
      <c r="F5694" t="s">
        <v>3539</v>
      </c>
    </row>
    <row r="5695" spans="1:6" x14ac:dyDescent="0.25">
      <c r="A5695" t="s">
        <v>1096</v>
      </c>
      <c r="B5695" t="s">
        <v>795</v>
      </c>
      <c r="C5695" t="s">
        <v>1062</v>
      </c>
      <c r="D5695" s="781">
        <v>1</v>
      </c>
      <c r="F5695" t="s">
        <v>3539</v>
      </c>
    </row>
    <row r="5696" spans="1:6" x14ac:dyDescent="0.25">
      <c r="A5696" t="s">
        <v>1096</v>
      </c>
      <c r="B5696" t="s">
        <v>795</v>
      </c>
      <c r="C5696" t="s">
        <v>1062</v>
      </c>
      <c r="D5696" s="781">
        <v>1</v>
      </c>
      <c r="F5696" t="s">
        <v>3539</v>
      </c>
    </row>
    <row r="5697" spans="1:6" x14ac:dyDescent="0.25">
      <c r="A5697" t="s">
        <v>1096</v>
      </c>
      <c r="B5697" t="s">
        <v>795</v>
      </c>
      <c r="C5697" t="s">
        <v>1062</v>
      </c>
      <c r="D5697" s="781">
        <v>1</v>
      </c>
      <c r="F5697" t="s">
        <v>3539</v>
      </c>
    </row>
    <row r="5698" spans="1:6" x14ac:dyDescent="0.25">
      <c r="A5698" t="s">
        <v>1096</v>
      </c>
      <c r="B5698" t="s">
        <v>795</v>
      </c>
      <c r="C5698" t="s">
        <v>1062</v>
      </c>
      <c r="D5698" s="781">
        <v>1</v>
      </c>
      <c r="F5698" t="s">
        <v>3539</v>
      </c>
    </row>
    <row r="5699" spans="1:6" x14ac:dyDescent="0.25">
      <c r="A5699" t="s">
        <v>1096</v>
      </c>
      <c r="B5699" t="s">
        <v>795</v>
      </c>
      <c r="C5699" t="s">
        <v>1062</v>
      </c>
      <c r="D5699" s="781">
        <v>1</v>
      </c>
      <c r="F5699" t="s">
        <v>3539</v>
      </c>
    </row>
    <row r="5700" spans="1:6" x14ac:dyDescent="0.25">
      <c r="A5700" t="s">
        <v>1096</v>
      </c>
      <c r="B5700" t="s">
        <v>795</v>
      </c>
      <c r="C5700" t="s">
        <v>1062</v>
      </c>
      <c r="D5700" s="781">
        <v>1</v>
      </c>
      <c r="F5700" t="s">
        <v>3539</v>
      </c>
    </row>
    <row r="5701" spans="1:6" x14ac:dyDescent="0.25">
      <c r="A5701" t="s">
        <v>1096</v>
      </c>
      <c r="B5701" t="s">
        <v>795</v>
      </c>
      <c r="C5701" t="s">
        <v>1062</v>
      </c>
      <c r="D5701" s="781">
        <v>1</v>
      </c>
      <c r="F5701" t="s">
        <v>3539</v>
      </c>
    </row>
    <row r="5702" spans="1:6" x14ac:dyDescent="0.25">
      <c r="A5702" t="s">
        <v>1096</v>
      </c>
      <c r="B5702" t="s">
        <v>795</v>
      </c>
      <c r="C5702" t="s">
        <v>1062</v>
      </c>
      <c r="D5702" s="781">
        <v>1</v>
      </c>
      <c r="F5702" t="s">
        <v>3539</v>
      </c>
    </row>
    <row r="5703" spans="1:6" x14ac:dyDescent="0.25">
      <c r="A5703" t="s">
        <v>1096</v>
      </c>
      <c r="B5703" t="s">
        <v>795</v>
      </c>
      <c r="C5703" t="s">
        <v>1062</v>
      </c>
      <c r="D5703" s="781">
        <v>1</v>
      </c>
      <c r="F5703" t="s">
        <v>3539</v>
      </c>
    </row>
    <row r="5704" spans="1:6" x14ac:dyDescent="0.25">
      <c r="A5704" t="s">
        <v>1096</v>
      </c>
      <c r="B5704" t="s">
        <v>795</v>
      </c>
      <c r="C5704" t="s">
        <v>1062</v>
      </c>
      <c r="D5704" s="781">
        <v>2</v>
      </c>
      <c r="F5704" t="s">
        <v>3539</v>
      </c>
    </row>
    <row r="5705" spans="1:6" x14ac:dyDescent="0.25">
      <c r="A5705" t="s">
        <v>1096</v>
      </c>
      <c r="B5705" t="s">
        <v>795</v>
      </c>
      <c r="C5705" t="s">
        <v>1062</v>
      </c>
      <c r="D5705" s="781">
        <v>1</v>
      </c>
      <c r="F5705" t="s">
        <v>3539</v>
      </c>
    </row>
    <row r="5706" spans="1:6" x14ac:dyDescent="0.25">
      <c r="A5706" t="s">
        <v>1096</v>
      </c>
      <c r="B5706" t="s">
        <v>795</v>
      </c>
      <c r="C5706" t="s">
        <v>1062</v>
      </c>
      <c r="D5706" s="781">
        <v>1</v>
      </c>
      <c r="F5706" t="s">
        <v>3539</v>
      </c>
    </row>
    <row r="5707" spans="1:6" x14ac:dyDescent="0.25">
      <c r="A5707" t="s">
        <v>1096</v>
      </c>
      <c r="B5707" t="s">
        <v>795</v>
      </c>
      <c r="C5707" t="s">
        <v>1062</v>
      </c>
      <c r="D5707" s="781">
        <v>1</v>
      </c>
      <c r="F5707" t="s">
        <v>3539</v>
      </c>
    </row>
    <row r="5708" spans="1:6" x14ac:dyDescent="0.25">
      <c r="A5708" t="s">
        <v>1096</v>
      </c>
      <c r="B5708" t="s">
        <v>795</v>
      </c>
      <c r="C5708" t="s">
        <v>1062</v>
      </c>
      <c r="D5708" s="781">
        <v>2</v>
      </c>
      <c r="F5708" t="s">
        <v>3539</v>
      </c>
    </row>
    <row r="5709" spans="1:6" x14ac:dyDescent="0.25">
      <c r="A5709" t="s">
        <v>1096</v>
      </c>
      <c r="B5709" t="s">
        <v>795</v>
      </c>
      <c r="C5709" t="s">
        <v>1062</v>
      </c>
      <c r="D5709" s="781">
        <v>1</v>
      </c>
      <c r="F5709" t="s">
        <v>3539</v>
      </c>
    </row>
    <row r="5710" spans="1:6" x14ac:dyDescent="0.25">
      <c r="A5710" t="s">
        <v>1096</v>
      </c>
      <c r="B5710" t="s">
        <v>795</v>
      </c>
      <c r="C5710" t="s">
        <v>1062</v>
      </c>
      <c r="D5710" s="781">
        <v>3</v>
      </c>
      <c r="F5710" t="s">
        <v>3539</v>
      </c>
    </row>
    <row r="5711" spans="1:6" x14ac:dyDescent="0.25">
      <c r="A5711" t="s">
        <v>1096</v>
      </c>
      <c r="B5711" t="s">
        <v>795</v>
      </c>
      <c r="C5711" t="s">
        <v>1062</v>
      </c>
      <c r="D5711" s="781">
        <v>2</v>
      </c>
      <c r="F5711" t="s">
        <v>3539</v>
      </c>
    </row>
    <row r="5712" spans="1:6" x14ac:dyDescent="0.25">
      <c r="A5712" t="s">
        <v>1096</v>
      </c>
      <c r="B5712" t="s">
        <v>795</v>
      </c>
      <c r="C5712" t="s">
        <v>1062</v>
      </c>
      <c r="D5712" s="781">
        <v>1</v>
      </c>
      <c r="F5712" t="s">
        <v>3539</v>
      </c>
    </row>
    <row r="5713" spans="1:6" x14ac:dyDescent="0.25">
      <c r="A5713" t="s">
        <v>1096</v>
      </c>
      <c r="B5713" t="s">
        <v>795</v>
      </c>
      <c r="C5713" t="s">
        <v>1062</v>
      </c>
      <c r="D5713" s="781">
        <v>1</v>
      </c>
      <c r="F5713" t="s">
        <v>3539</v>
      </c>
    </row>
    <row r="5714" spans="1:6" x14ac:dyDescent="0.25">
      <c r="A5714" t="s">
        <v>1096</v>
      </c>
      <c r="B5714" t="s">
        <v>795</v>
      </c>
      <c r="C5714" t="s">
        <v>1062</v>
      </c>
      <c r="D5714" s="781">
        <v>1</v>
      </c>
      <c r="F5714" t="s">
        <v>3539</v>
      </c>
    </row>
    <row r="5715" spans="1:6" x14ac:dyDescent="0.25">
      <c r="A5715" t="s">
        <v>1096</v>
      </c>
      <c r="B5715" t="s">
        <v>795</v>
      </c>
      <c r="C5715" t="s">
        <v>1062</v>
      </c>
      <c r="D5715" s="781">
        <v>1</v>
      </c>
      <c r="F5715" t="s">
        <v>3539</v>
      </c>
    </row>
    <row r="5716" spans="1:6" x14ac:dyDescent="0.25">
      <c r="A5716" t="s">
        <v>1096</v>
      </c>
      <c r="B5716" t="s">
        <v>795</v>
      </c>
      <c r="C5716" t="s">
        <v>1062</v>
      </c>
      <c r="D5716" s="781">
        <v>1</v>
      </c>
      <c r="F5716" t="s">
        <v>3539</v>
      </c>
    </row>
    <row r="5717" spans="1:6" x14ac:dyDescent="0.25">
      <c r="A5717" t="s">
        <v>1096</v>
      </c>
      <c r="B5717" t="s">
        <v>795</v>
      </c>
      <c r="C5717" t="s">
        <v>1062</v>
      </c>
      <c r="D5717" s="781">
        <v>1</v>
      </c>
      <c r="F5717" t="s">
        <v>3539</v>
      </c>
    </row>
    <row r="5718" spans="1:6" x14ac:dyDescent="0.25">
      <c r="A5718" t="s">
        <v>1096</v>
      </c>
      <c r="B5718" t="s">
        <v>795</v>
      </c>
      <c r="C5718" t="s">
        <v>1062</v>
      </c>
      <c r="D5718" s="781">
        <v>2</v>
      </c>
      <c r="F5718" t="s">
        <v>3539</v>
      </c>
    </row>
    <row r="5719" spans="1:6" x14ac:dyDescent="0.25">
      <c r="A5719" t="s">
        <v>1096</v>
      </c>
      <c r="B5719" t="s">
        <v>795</v>
      </c>
      <c r="C5719" t="s">
        <v>1062</v>
      </c>
      <c r="D5719" s="781">
        <v>1</v>
      </c>
      <c r="F5719" t="s">
        <v>3539</v>
      </c>
    </row>
    <row r="5720" spans="1:6" x14ac:dyDescent="0.25">
      <c r="A5720" t="s">
        <v>1096</v>
      </c>
      <c r="B5720" t="s">
        <v>795</v>
      </c>
      <c r="C5720" t="s">
        <v>1062</v>
      </c>
      <c r="D5720" s="781">
        <v>3</v>
      </c>
      <c r="F5720" t="s">
        <v>3539</v>
      </c>
    </row>
    <row r="5721" spans="1:6" x14ac:dyDescent="0.25">
      <c r="A5721" t="s">
        <v>1096</v>
      </c>
      <c r="B5721" t="s">
        <v>795</v>
      </c>
      <c r="C5721" t="s">
        <v>1062</v>
      </c>
      <c r="D5721" s="781">
        <v>1</v>
      </c>
      <c r="F5721" t="s">
        <v>3539</v>
      </c>
    </row>
    <row r="5722" spans="1:6" x14ac:dyDescent="0.25">
      <c r="A5722" t="s">
        <v>1096</v>
      </c>
      <c r="B5722" t="s">
        <v>795</v>
      </c>
      <c r="C5722" t="s">
        <v>1062</v>
      </c>
      <c r="D5722" s="781">
        <v>1</v>
      </c>
      <c r="F5722" t="s">
        <v>3539</v>
      </c>
    </row>
    <row r="5723" spans="1:6" x14ac:dyDescent="0.25">
      <c r="A5723" t="s">
        <v>1096</v>
      </c>
      <c r="B5723" t="s">
        <v>795</v>
      </c>
      <c r="C5723" t="s">
        <v>1062</v>
      </c>
      <c r="D5723" s="781">
        <v>1</v>
      </c>
      <c r="F5723" t="s">
        <v>3539</v>
      </c>
    </row>
    <row r="5724" spans="1:6" x14ac:dyDescent="0.25">
      <c r="A5724" t="s">
        <v>1096</v>
      </c>
      <c r="B5724" t="s">
        <v>795</v>
      </c>
      <c r="C5724" t="s">
        <v>1062</v>
      </c>
      <c r="D5724" s="781">
        <v>1</v>
      </c>
      <c r="F5724" t="s">
        <v>3539</v>
      </c>
    </row>
    <row r="5725" spans="1:6" x14ac:dyDescent="0.25">
      <c r="A5725" t="s">
        <v>1096</v>
      </c>
      <c r="B5725" t="s">
        <v>795</v>
      </c>
      <c r="C5725" t="s">
        <v>1062</v>
      </c>
      <c r="D5725" s="781">
        <v>1</v>
      </c>
      <c r="F5725" t="s">
        <v>3539</v>
      </c>
    </row>
    <row r="5726" spans="1:6" x14ac:dyDescent="0.25">
      <c r="A5726" t="s">
        <v>1096</v>
      </c>
      <c r="B5726" t="s">
        <v>795</v>
      </c>
      <c r="C5726" t="s">
        <v>1062</v>
      </c>
      <c r="D5726" s="781">
        <v>1</v>
      </c>
      <c r="F5726" t="s">
        <v>3539</v>
      </c>
    </row>
    <row r="5727" spans="1:6" x14ac:dyDescent="0.25">
      <c r="A5727" t="s">
        <v>1096</v>
      </c>
      <c r="B5727" t="s">
        <v>795</v>
      </c>
      <c r="C5727" t="s">
        <v>1062</v>
      </c>
      <c r="D5727" s="781">
        <v>1</v>
      </c>
      <c r="F5727" t="s">
        <v>3539</v>
      </c>
    </row>
    <row r="5728" spans="1:6" x14ac:dyDescent="0.25">
      <c r="A5728" t="s">
        <v>1096</v>
      </c>
      <c r="B5728" t="s">
        <v>795</v>
      </c>
      <c r="C5728" t="s">
        <v>1062</v>
      </c>
      <c r="D5728" s="781">
        <v>1</v>
      </c>
      <c r="F5728" t="s">
        <v>3539</v>
      </c>
    </row>
    <row r="5729" spans="1:6" x14ac:dyDescent="0.25">
      <c r="A5729" t="s">
        <v>1203</v>
      </c>
      <c r="B5729" t="s">
        <v>795</v>
      </c>
      <c r="C5729" t="s">
        <v>1062</v>
      </c>
      <c r="D5729" s="781">
        <v>2</v>
      </c>
      <c r="F5729" t="s">
        <v>3539</v>
      </c>
    </row>
    <row r="5730" spans="1:6" x14ac:dyDescent="0.25">
      <c r="A5730" t="s">
        <v>1203</v>
      </c>
      <c r="B5730" t="s">
        <v>795</v>
      </c>
      <c r="C5730" t="s">
        <v>1062</v>
      </c>
      <c r="D5730" s="781">
        <v>1</v>
      </c>
      <c r="F5730" t="s">
        <v>3539</v>
      </c>
    </row>
    <row r="5731" spans="1:6" x14ac:dyDescent="0.25">
      <c r="A5731" t="s">
        <v>1203</v>
      </c>
      <c r="B5731" t="s">
        <v>795</v>
      </c>
      <c r="C5731" t="s">
        <v>1062</v>
      </c>
      <c r="D5731" s="781">
        <v>2</v>
      </c>
      <c r="F5731" t="s">
        <v>3539</v>
      </c>
    </row>
    <row r="5732" spans="1:6" x14ac:dyDescent="0.25">
      <c r="A5732" t="s">
        <v>1203</v>
      </c>
      <c r="B5732" t="s">
        <v>795</v>
      </c>
      <c r="C5732" t="s">
        <v>1062</v>
      </c>
      <c r="D5732" s="781">
        <v>1</v>
      </c>
      <c r="F5732" t="s">
        <v>3539</v>
      </c>
    </row>
    <row r="5733" spans="1:6" x14ac:dyDescent="0.25">
      <c r="A5733" t="s">
        <v>1203</v>
      </c>
      <c r="B5733" t="s">
        <v>795</v>
      </c>
      <c r="C5733" t="s">
        <v>1062</v>
      </c>
      <c r="D5733" s="781">
        <v>1</v>
      </c>
      <c r="F5733" t="s">
        <v>3539</v>
      </c>
    </row>
    <row r="5734" spans="1:6" x14ac:dyDescent="0.25">
      <c r="A5734" t="s">
        <v>1203</v>
      </c>
      <c r="B5734" t="s">
        <v>795</v>
      </c>
      <c r="C5734" t="s">
        <v>1062</v>
      </c>
      <c r="D5734" s="781">
        <v>2</v>
      </c>
      <c r="F5734" t="s">
        <v>3539</v>
      </c>
    </row>
    <row r="5735" spans="1:6" x14ac:dyDescent="0.25">
      <c r="A5735" t="s">
        <v>1203</v>
      </c>
      <c r="B5735" t="s">
        <v>795</v>
      </c>
      <c r="C5735" t="s">
        <v>1062</v>
      </c>
      <c r="D5735" s="781">
        <v>2</v>
      </c>
      <c r="F5735" t="s">
        <v>3539</v>
      </c>
    </row>
    <row r="5736" spans="1:6" x14ac:dyDescent="0.25">
      <c r="A5736" t="s">
        <v>1203</v>
      </c>
      <c r="B5736" t="s">
        <v>795</v>
      </c>
      <c r="C5736" t="s">
        <v>1062</v>
      </c>
      <c r="D5736" s="781">
        <v>2</v>
      </c>
      <c r="F5736" t="s">
        <v>3539</v>
      </c>
    </row>
    <row r="5737" spans="1:6" x14ac:dyDescent="0.25">
      <c r="A5737" t="s">
        <v>1203</v>
      </c>
      <c r="B5737" t="s">
        <v>795</v>
      </c>
      <c r="C5737" t="s">
        <v>1062</v>
      </c>
      <c r="D5737" s="781">
        <v>2</v>
      </c>
      <c r="F5737" t="s">
        <v>3539</v>
      </c>
    </row>
    <row r="5738" spans="1:6" x14ac:dyDescent="0.25">
      <c r="A5738" t="s">
        <v>1203</v>
      </c>
      <c r="B5738" t="s">
        <v>795</v>
      </c>
      <c r="C5738" t="s">
        <v>1062</v>
      </c>
      <c r="D5738" s="781">
        <v>3</v>
      </c>
      <c r="F5738" t="s">
        <v>3539</v>
      </c>
    </row>
    <row r="5739" spans="1:6" x14ac:dyDescent="0.25">
      <c r="A5739" t="s">
        <v>1203</v>
      </c>
      <c r="B5739" t="s">
        <v>795</v>
      </c>
      <c r="C5739" t="s">
        <v>1062</v>
      </c>
      <c r="D5739" s="781">
        <v>2</v>
      </c>
      <c r="F5739" t="s">
        <v>3539</v>
      </c>
    </row>
    <row r="5740" spans="1:6" x14ac:dyDescent="0.25">
      <c r="A5740" t="s">
        <v>1203</v>
      </c>
      <c r="B5740" t="s">
        <v>795</v>
      </c>
      <c r="C5740" t="s">
        <v>1062</v>
      </c>
      <c r="D5740" s="781">
        <v>2</v>
      </c>
      <c r="F5740" t="s">
        <v>3539</v>
      </c>
    </row>
    <row r="5741" spans="1:6" x14ac:dyDescent="0.25">
      <c r="A5741" t="s">
        <v>1203</v>
      </c>
      <c r="B5741" t="s">
        <v>795</v>
      </c>
      <c r="C5741" t="s">
        <v>1062</v>
      </c>
      <c r="D5741" s="781">
        <v>3</v>
      </c>
      <c r="F5741" t="s">
        <v>3539</v>
      </c>
    </row>
    <row r="5742" spans="1:6" x14ac:dyDescent="0.25">
      <c r="A5742" t="s">
        <v>1203</v>
      </c>
      <c r="B5742" t="s">
        <v>795</v>
      </c>
      <c r="C5742" t="s">
        <v>1062</v>
      </c>
      <c r="D5742" s="781">
        <v>2</v>
      </c>
      <c r="F5742" t="s">
        <v>3539</v>
      </c>
    </row>
    <row r="5743" spans="1:6" x14ac:dyDescent="0.25">
      <c r="A5743" t="s">
        <v>1203</v>
      </c>
      <c r="B5743" t="s">
        <v>795</v>
      </c>
      <c r="C5743" t="s">
        <v>1062</v>
      </c>
      <c r="D5743" s="781">
        <v>1</v>
      </c>
      <c r="F5743" t="s">
        <v>3539</v>
      </c>
    </row>
    <row r="5744" spans="1:6" x14ac:dyDescent="0.25">
      <c r="A5744" t="s">
        <v>1203</v>
      </c>
      <c r="B5744" t="s">
        <v>795</v>
      </c>
      <c r="C5744" t="s">
        <v>1062</v>
      </c>
      <c r="D5744" s="781">
        <v>1</v>
      </c>
      <c r="F5744" t="s">
        <v>3539</v>
      </c>
    </row>
    <row r="5745" spans="1:6" x14ac:dyDescent="0.25">
      <c r="A5745" t="s">
        <v>1203</v>
      </c>
      <c r="B5745" t="s">
        <v>795</v>
      </c>
      <c r="C5745" t="s">
        <v>1062</v>
      </c>
      <c r="D5745" s="781">
        <v>3</v>
      </c>
      <c r="F5745" t="s">
        <v>3539</v>
      </c>
    </row>
    <row r="5746" spans="1:6" x14ac:dyDescent="0.25">
      <c r="A5746" t="s">
        <v>1203</v>
      </c>
      <c r="B5746" t="s">
        <v>795</v>
      </c>
      <c r="C5746" t="s">
        <v>1062</v>
      </c>
      <c r="D5746" s="781">
        <v>1</v>
      </c>
      <c r="F5746" t="s">
        <v>3539</v>
      </c>
    </row>
    <row r="5747" spans="1:6" x14ac:dyDescent="0.25">
      <c r="A5747" t="s">
        <v>1203</v>
      </c>
      <c r="B5747" t="s">
        <v>795</v>
      </c>
      <c r="C5747" t="s">
        <v>1062</v>
      </c>
      <c r="D5747" s="781">
        <v>2</v>
      </c>
      <c r="F5747" t="s">
        <v>3539</v>
      </c>
    </row>
    <row r="5748" spans="1:6" x14ac:dyDescent="0.25">
      <c r="A5748" t="s">
        <v>1203</v>
      </c>
      <c r="B5748" t="s">
        <v>795</v>
      </c>
      <c r="C5748" t="s">
        <v>1062</v>
      </c>
      <c r="D5748" s="781">
        <v>2</v>
      </c>
      <c r="F5748" t="s">
        <v>3539</v>
      </c>
    </row>
    <row r="5749" spans="1:6" x14ac:dyDescent="0.25">
      <c r="A5749" t="s">
        <v>1203</v>
      </c>
      <c r="B5749" t="s">
        <v>795</v>
      </c>
      <c r="C5749" t="s">
        <v>1062</v>
      </c>
      <c r="D5749" s="781">
        <v>1</v>
      </c>
      <c r="F5749" t="s">
        <v>3539</v>
      </c>
    </row>
    <row r="5750" spans="1:6" x14ac:dyDescent="0.25">
      <c r="A5750" t="s">
        <v>1203</v>
      </c>
      <c r="B5750" t="s">
        <v>795</v>
      </c>
      <c r="C5750" t="s">
        <v>1062</v>
      </c>
      <c r="D5750" s="781">
        <v>2</v>
      </c>
      <c r="F5750" t="s">
        <v>3539</v>
      </c>
    </row>
    <row r="5751" spans="1:6" x14ac:dyDescent="0.25">
      <c r="A5751" t="s">
        <v>1203</v>
      </c>
      <c r="B5751" t="s">
        <v>795</v>
      </c>
      <c r="C5751" t="s">
        <v>1062</v>
      </c>
      <c r="D5751" s="781">
        <v>3</v>
      </c>
      <c r="F5751" t="s">
        <v>3539</v>
      </c>
    </row>
    <row r="5752" spans="1:6" x14ac:dyDescent="0.25">
      <c r="A5752" t="s">
        <v>1203</v>
      </c>
      <c r="B5752" t="s">
        <v>795</v>
      </c>
      <c r="C5752" t="s">
        <v>1062</v>
      </c>
      <c r="D5752" s="781">
        <v>2</v>
      </c>
      <c r="F5752" t="s">
        <v>3539</v>
      </c>
    </row>
    <row r="5753" spans="1:6" x14ac:dyDescent="0.25">
      <c r="A5753" t="s">
        <v>1203</v>
      </c>
      <c r="B5753" t="s">
        <v>795</v>
      </c>
      <c r="C5753" t="s">
        <v>1062</v>
      </c>
      <c r="D5753" s="781">
        <v>3</v>
      </c>
      <c r="F5753" t="s">
        <v>3539</v>
      </c>
    </row>
    <row r="5754" spans="1:6" x14ac:dyDescent="0.25">
      <c r="A5754" t="s">
        <v>1203</v>
      </c>
      <c r="B5754" t="s">
        <v>795</v>
      </c>
      <c r="C5754" t="s">
        <v>1062</v>
      </c>
      <c r="D5754" s="781">
        <v>3</v>
      </c>
      <c r="F5754" t="s">
        <v>3539</v>
      </c>
    </row>
    <row r="5755" spans="1:6" x14ac:dyDescent="0.25">
      <c r="A5755" t="s">
        <v>1203</v>
      </c>
      <c r="B5755" t="s">
        <v>795</v>
      </c>
      <c r="C5755" t="s">
        <v>1062</v>
      </c>
      <c r="D5755" s="781">
        <v>2</v>
      </c>
      <c r="F5755" t="s">
        <v>3539</v>
      </c>
    </row>
    <row r="5756" spans="1:6" x14ac:dyDescent="0.25">
      <c r="A5756" t="s">
        <v>1203</v>
      </c>
      <c r="B5756" t="s">
        <v>795</v>
      </c>
      <c r="C5756" t="s">
        <v>1062</v>
      </c>
      <c r="D5756" s="781">
        <v>1</v>
      </c>
      <c r="F5756" t="s">
        <v>3539</v>
      </c>
    </row>
    <row r="5757" spans="1:6" x14ac:dyDescent="0.25">
      <c r="A5757" t="s">
        <v>1203</v>
      </c>
      <c r="B5757" t="s">
        <v>795</v>
      </c>
      <c r="C5757" t="s">
        <v>1062</v>
      </c>
      <c r="D5757" s="781">
        <v>1</v>
      </c>
      <c r="F5757" t="s">
        <v>3539</v>
      </c>
    </row>
    <row r="5758" spans="1:6" x14ac:dyDescent="0.25">
      <c r="A5758" t="s">
        <v>1203</v>
      </c>
      <c r="B5758" t="s">
        <v>795</v>
      </c>
      <c r="C5758" t="s">
        <v>1062</v>
      </c>
      <c r="D5758" s="781">
        <v>1</v>
      </c>
      <c r="F5758" t="s">
        <v>3539</v>
      </c>
    </row>
    <row r="5759" spans="1:6" x14ac:dyDescent="0.25">
      <c r="A5759" t="s">
        <v>1203</v>
      </c>
      <c r="B5759" t="s">
        <v>795</v>
      </c>
      <c r="C5759" t="s">
        <v>1062</v>
      </c>
      <c r="D5759" s="781">
        <v>1</v>
      </c>
      <c r="F5759" t="s">
        <v>3539</v>
      </c>
    </row>
    <row r="5760" spans="1:6" x14ac:dyDescent="0.25">
      <c r="A5760" t="s">
        <v>1203</v>
      </c>
      <c r="B5760" t="s">
        <v>795</v>
      </c>
      <c r="C5760" t="s">
        <v>1062</v>
      </c>
      <c r="D5760" s="781">
        <v>2</v>
      </c>
      <c r="F5760" t="s">
        <v>3539</v>
      </c>
    </row>
    <row r="5761" spans="1:6" x14ac:dyDescent="0.25">
      <c r="A5761" t="s">
        <v>1203</v>
      </c>
      <c r="B5761" t="s">
        <v>795</v>
      </c>
      <c r="C5761" t="s">
        <v>1062</v>
      </c>
      <c r="D5761" s="781">
        <v>2</v>
      </c>
      <c r="F5761" t="s">
        <v>3539</v>
      </c>
    </row>
    <row r="5762" spans="1:6" x14ac:dyDescent="0.25">
      <c r="A5762" t="s">
        <v>1203</v>
      </c>
      <c r="B5762" t="s">
        <v>795</v>
      </c>
      <c r="C5762" t="s">
        <v>1062</v>
      </c>
      <c r="D5762" s="781">
        <v>1</v>
      </c>
      <c r="F5762" t="s">
        <v>3539</v>
      </c>
    </row>
    <row r="5763" spans="1:6" x14ac:dyDescent="0.25">
      <c r="A5763" t="s">
        <v>1203</v>
      </c>
      <c r="B5763" t="s">
        <v>795</v>
      </c>
      <c r="C5763" t="s">
        <v>1062</v>
      </c>
      <c r="D5763" s="781">
        <v>1</v>
      </c>
      <c r="F5763" t="s">
        <v>3539</v>
      </c>
    </row>
    <row r="5764" spans="1:6" x14ac:dyDescent="0.25">
      <c r="A5764" t="s">
        <v>1203</v>
      </c>
      <c r="B5764" t="s">
        <v>795</v>
      </c>
      <c r="C5764" t="s">
        <v>1062</v>
      </c>
      <c r="D5764" s="781">
        <v>1</v>
      </c>
      <c r="F5764" t="s">
        <v>3539</v>
      </c>
    </row>
    <row r="5765" spans="1:6" x14ac:dyDescent="0.25">
      <c r="A5765" t="s">
        <v>1203</v>
      </c>
      <c r="B5765" t="s">
        <v>795</v>
      </c>
      <c r="C5765" t="s">
        <v>1062</v>
      </c>
      <c r="D5765" s="781">
        <v>2</v>
      </c>
      <c r="F5765" t="s">
        <v>3539</v>
      </c>
    </row>
    <row r="5766" spans="1:6" x14ac:dyDescent="0.25">
      <c r="A5766" t="s">
        <v>1203</v>
      </c>
      <c r="B5766" t="s">
        <v>795</v>
      </c>
      <c r="C5766" t="s">
        <v>1062</v>
      </c>
      <c r="D5766" s="781">
        <v>1</v>
      </c>
      <c r="F5766" t="s">
        <v>3539</v>
      </c>
    </row>
    <row r="5767" spans="1:6" x14ac:dyDescent="0.25">
      <c r="A5767" t="s">
        <v>1203</v>
      </c>
      <c r="B5767" t="s">
        <v>795</v>
      </c>
      <c r="C5767" t="s">
        <v>1062</v>
      </c>
      <c r="D5767" s="781">
        <v>1</v>
      </c>
      <c r="F5767" t="s">
        <v>3539</v>
      </c>
    </row>
    <row r="5768" spans="1:6" x14ac:dyDescent="0.25">
      <c r="A5768" t="s">
        <v>1203</v>
      </c>
      <c r="B5768" t="s">
        <v>795</v>
      </c>
      <c r="C5768" t="s">
        <v>1062</v>
      </c>
      <c r="D5768" s="781">
        <v>2</v>
      </c>
      <c r="F5768" t="s">
        <v>3539</v>
      </c>
    </row>
    <row r="5769" spans="1:6" x14ac:dyDescent="0.25">
      <c r="A5769" t="s">
        <v>1203</v>
      </c>
      <c r="B5769" t="s">
        <v>795</v>
      </c>
      <c r="C5769" t="s">
        <v>1062</v>
      </c>
      <c r="D5769" s="781">
        <v>2</v>
      </c>
      <c r="F5769" t="s">
        <v>3539</v>
      </c>
    </row>
    <row r="5770" spans="1:6" x14ac:dyDescent="0.25">
      <c r="A5770" t="s">
        <v>1203</v>
      </c>
      <c r="B5770" t="s">
        <v>795</v>
      </c>
      <c r="C5770" t="s">
        <v>1062</v>
      </c>
      <c r="D5770" s="781">
        <v>1</v>
      </c>
      <c r="F5770" t="s">
        <v>3539</v>
      </c>
    </row>
    <row r="5771" spans="1:6" x14ac:dyDescent="0.25">
      <c r="A5771" t="s">
        <v>1203</v>
      </c>
      <c r="B5771" t="s">
        <v>795</v>
      </c>
      <c r="C5771" t="s">
        <v>1062</v>
      </c>
      <c r="D5771" s="781">
        <v>1</v>
      </c>
      <c r="F5771" t="s">
        <v>3539</v>
      </c>
    </row>
    <row r="5772" spans="1:6" x14ac:dyDescent="0.25">
      <c r="A5772" t="s">
        <v>1203</v>
      </c>
      <c r="B5772" t="s">
        <v>795</v>
      </c>
      <c r="C5772" t="s">
        <v>1062</v>
      </c>
      <c r="D5772" s="781">
        <v>2</v>
      </c>
      <c r="F5772" t="s">
        <v>3539</v>
      </c>
    </row>
    <row r="5773" spans="1:6" x14ac:dyDescent="0.25">
      <c r="A5773" t="s">
        <v>1203</v>
      </c>
      <c r="B5773" t="s">
        <v>795</v>
      </c>
      <c r="C5773" t="s">
        <v>1062</v>
      </c>
      <c r="D5773" s="781">
        <v>2</v>
      </c>
      <c r="F5773" t="s">
        <v>3539</v>
      </c>
    </row>
    <row r="5774" spans="1:6" x14ac:dyDescent="0.25">
      <c r="A5774" t="s">
        <v>1203</v>
      </c>
      <c r="B5774" t="s">
        <v>795</v>
      </c>
      <c r="C5774" t="s">
        <v>1062</v>
      </c>
      <c r="D5774" s="781">
        <v>1</v>
      </c>
      <c r="F5774" t="s">
        <v>3539</v>
      </c>
    </row>
    <row r="5775" spans="1:6" x14ac:dyDescent="0.25">
      <c r="A5775" t="s">
        <v>1203</v>
      </c>
      <c r="B5775" t="s">
        <v>795</v>
      </c>
      <c r="C5775" t="s">
        <v>1062</v>
      </c>
      <c r="D5775" s="781">
        <v>2</v>
      </c>
      <c r="F5775" t="s">
        <v>3539</v>
      </c>
    </row>
    <row r="5776" spans="1:6" x14ac:dyDescent="0.25">
      <c r="A5776" t="s">
        <v>1203</v>
      </c>
      <c r="B5776" t="s">
        <v>795</v>
      </c>
      <c r="C5776" t="s">
        <v>1062</v>
      </c>
      <c r="D5776" s="781">
        <v>1</v>
      </c>
      <c r="F5776" t="s">
        <v>3539</v>
      </c>
    </row>
    <row r="5777" spans="1:6" x14ac:dyDescent="0.25">
      <c r="A5777" t="s">
        <v>1203</v>
      </c>
      <c r="B5777" t="s">
        <v>795</v>
      </c>
      <c r="C5777" t="s">
        <v>1062</v>
      </c>
      <c r="D5777" s="781">
        <v>1</v>
      </c>
      <c r="F5777" t="s">
        <v>3539</v>
      </c>
    </row>
    <row r="5778" spans="1:6" x14ac:dyDescent="0.25">
      <c r="A5778" t="s">
        <v>1203</v>
      </c>
      <c r="B5778" t="s">
        <v>795</v>
      </c>
      <c r="C5778" t="s">
        <v>1062</v>
      </c>
      <c r="D5778" s="781">
        <v>2</v>
      </c>
      <c r="F5778" t="s">
        <v>3539</v>
      </c>
    </row>
    <row r="5779" spans="1:6" x14ac:dyDescent="0.25">
      <c r="A5779" t="s">
        <v>1203</v>
      </c>
      <c r="B5779" t="s">
        <v>795</v>
      </c>
      <c r="C5779" t="s">
        <v>1062</v>
      </c>
      <c r="D5779" s="781">
        <v>4</v>
      </c>
      <c r="F5779" t="s">
        <v>3539</v>
      </c>
    </row>
    <row r="5780" spans="1:6" x14ac:dyDescent="0.25">
      <c r="A5780" t="s">
        <v>1203</v>
      </c>
      <c r="B5780" t="s">
        <v>795</v>
      </c>
      <c r="C5780" t="s">
        <v>1062</v>
      </c>
      <c r="D5780" s="781">
        <v>2</v>
      </c>
      <c r="F5780" t="s">
        <v>3539</v>
      </c>
    </row>
    <row r="5781" spans="1:6" x14ac:dyDescent="0.25">
      <c r="A5781" t="s">
        <v>1203</v>
      </c>
      <c r="B5781" t="s">
        <v>795</v>
      </c>
      <c r="C5781" t="s">
        <v>1062</v>
      </c>
      <c r="D5781" s="781">
        <v>1</v>
      </c>
      <c r="F5781" t="s">
        <v>3539</v>
      </c>
    </row>
    <row r="5782" spans="1:6" x14ac:dyDescent="0.25">
      <c r="A5782" t="s">
        <v>1203</v>
      </c>
      <c r="B5782" t="s">
        <v>795</v>
      </c>
      <c r="C5782" t="s">
        <v>1062</v>
      </c>
      <c r="D5782" s="781">
        <v>1</v>
      </c>
      <c r="F5782" t="s">
        <v>3539</v>
      </c>
    </row>
    <row r="5783" spans="1:6" x14ac:dyDescent="0.25">
      <c r="A5783" t="s">
        <v>1203</v>
      </c>
      <c r="B5783" t="s">
        <v>795</v>
      </c>
      <c r="C5783" t="s">
        <v>1062</v>
      </c>
      <c r="D5783" s="781">
        <v>2</v>
      </c>
      <c r="F5783" t="s">
        <v>3539</v>
      </c>
    </row>
    <row r="5784" spans="1:6" x14ac:dyDescent="0.25">
      <c r="A5784" t="s">
        <v>1203</v>
      </c>
      <c r="B5784" t="s">
        <v>795</v>
      </c>
      <c r="C5784" t="s">
        <v>1062</v>
      </c>
      <c r="D5784" s="781">
        <v>1</v>
      </c>
      <c r="F5784" t="s">
        <v>3539</v>
      </c>
    </row>
    <row r="5785" spans="1:6" x14ac:dyDescent="0.25">
      <c r="A5785" t="s">
        <v>1203</v>
      </c>
      <c r="B5785" t="s">
        <v>795</v>
      </c>
      <c r="C5785" t="s">
        <v>1062</v>
      </c>
      <c r="D5785" s="781">
        <v>1</v>
      </c>
      <c r="F5785" t="s">
        <v>3539</v>
      </c>
    </row>
    <row r="5786" spans="1:6" x14ac:dyDescent="0.25">
      <c r="A5786" t="s">
        <v>1203</v>
      </c>
      <c r="B5786" t="s">
        <v>795</v>
      </c>
      <c r="C5786" t="s">
        <v>1062</v>
      </c>
      <c r="D5786" s="781">
        <v>3</v>
      </c>
      <c r="F5786" t="s">
        <v>3539</v>
      </c>
    </row>
    <row r="5787" spans="1:6" x14ac:dyDescent="0.25">
      <c r="A5787" t="s">
        <v>1203</v>
      </c>
      <c r="B5787" t="s">
        <v>795</v>
      </c>
      <c r="C5787" t="s">
        <v>1062</v>
      </c>
      <c r="D5787" s="781">
        <v>1</v>
      </c>
      <c r="F5787" t="s">
        <v>3539</v>
      </c>
    </row>
    <row r="5788" spans="1:6" x14ac:dyDescent="0.25">
      <c r="A5788" t="s">
        <v>1203</v>
      </c>
      <c r="B5788" t="s">
        <v>795</v>
      </c>
      <c r="C5788" t="s">
        <v>1062</v>
      </c>
      <c r="D5788" s="781">
        <v>2</v>
      </c>
      <c r="F5788" t="s">
        <v>3539</v>
      </c>
    </row>
    <row r="5789" spans="1:6" x14ac:dyDescent="0.25">
      <c r="A5789" t="s">
        <v>1203</v>
      </c>
      <c r="B5789" t="s">
        <v>795</v>
      </c>
      <c r="C5789" t="s">
        <v>1062</v>
      </c>
      <c r="D5789" s="781">
        <v>2</v>
      </c>
      <c r="F5789" t="s">
        <v>3539</v>
      </c>
    </row>
    <row r="5790" spans="1:6" x14ac:dyDescent="0.25">
      <c r="A5790" t="s">
        <v>1203</v>
      </c>
      <c r="B5790" t="s">
        <v>795</v>
      </c>
      <c r="C5790" t="s">
        <v>1062</v>
      </c>
      <c r="D5790" s="781">
        <v>1</v>
      </c>
      <c r="F5790" t="s">
        <v>3539</v>
      </c>
    </row>
    <row r="5791" spans="1:6" x14ac:dyDescent="0.25">
      <c r="A5791" t="s">
        <v>1203</v>
      </c>
      <c r="B5791" t="s">
        <v>795</v>
      </c>
      <c r="C5791" t="s">
        <v>1062</v>
      </c>
      <c r="D5791" s="781">
        <v>1</v>
      </c>
      <c r="F5791" t="s">
        <v>3539</v>
      </c>
    </row>
    <row r="5792" spans="1:6" x14ac:dyDescent="0.25">
      <c r="A5792" t="s">
        <v>1203</v>
      </c>
      <c r="B5792" t="s">
        <v>795</v>
      </c>
      <c r="C5792" t="s">
        <v>1062</v>
      </c>
      <c r="D5792" s="781">
        <v>2</v>
      </c>
      <c r="F5792" t="s">
        <v>3539</v>
      </c>
    </row>
    <row r="5793" spans="1:6" x14ac:dyDescent="0.25">
      <c r="A5793" t="s">
        <v>1203</v>
      </c>
      <c r="B5793" t="s">
        <v>795</v>
      </c>
      <c r="C5793" t="s">
        <v>1062</v>
      </c>
      <c r="D5793" s="781">
        <v>2</v>
      </c>
      <c r="F5793" t="s">
        <v>3539</v>
      </c>
    </row>
    <row r="5794" spans="1:6" x14ac:dyDescent="0.25">
      <c r="A5794" t="s">
        <v>1203</v>
      </c>
      <c r="B5794" t="s">
        <v>795</v>
      </c>
      <c r="C5794" t="s">
        <v>1062</v>
      </c>
      <c r="D5794" s="781">
        <v>2</v>
      </c>
      <c r="F5794" t="s">
        <v>3539</v>
      </c>
    </row>
    <row r="5795" spans="1:6" x14ac:dyDescent="0.25">
      <c r="A5795" t="s">
        <v>1203</v>
      </c>
      <c r="B5795" t="s">
        <v>795</v>
      </c>
      <c r="C5795" t="s">
        <v>1062</v>
      </c>
      <c r="D5795" s="781">
        <v>1</v>
      </c>
      <c r="F5795" t="s">
        <v>3539</v>
      </c>
    </row>
    <row r="5796" spans="1:6" x14ac:dyDescent="0.25">
      <c r="A5796" t="s">
        <v>1203</v>
      </c>
      <c r="B5796" t="s">
        <v>795</v>
      </c>
      <c r="C5796" t="s">
        <v>1062</v>
      </c>
      <c r="D5796" s="781">
        <v>2</v>
      </c>
      <c r="F5796" t="s">
        <v>3539</v>
      </c>
    </row>
    <row r="5797" spans="1:6" x14ac:dyDescent="0.25">
      <c r="A5797" t="s">
        <v>1203</v>
      </c>
      <c r="B5797" t="s">
        <v>795</v>
      </c>
      <c r="C5797" t="s">
        <v>1062</v>
      </c>
      <c r="D5797" s="781">
        <v>1</v>
      </c>
      <c r="F5797" t="s">
        <v>3539</v>
      </c>
    </row>
    <row r="5798" spans="1:6" x14ac:dyDescent="0.25">
      <c r="A5798" t="s">
        <v>1203</v>
      </c>
      <c r="B5798" t="s">
        <v>795</v>
      </c>
      <c r="C5798" t="s">
        <v>1062</v>
      </c>
      <c r="D5798" s="781">
        <v>1</v>
      </c>
      <c r="F5798" t="s">
        <v>3539</v>
      </c>
    </row>
    <row r="5799" spans="1:6" x14ac:dyDescent="0.25">
      <c r="A5799" t="s">
        <v>1203</v>
      </c>
      <c r="B5799" t="s">
        <v>795</v>
      </c>
      <c r="C5799" t="s">
        <v>1062</v>
      </c>
      <c r="D5799" s="781">
        <v>1</v>
      </c>
      <c r="F5799" t="s">
        <v>3539</v>
      </c>
    </row>
    <row r="5800" spans="1:6" x14ac:dyDescent="0.25">
      <c r="A5800" t="s">
        <v>1203</v>
      </c>
      <c r="B5800" t="s">
        <v>795</v>
      </c>
      <c r="C5800" t="s">
        <v>1062</v>
      </c>
      <c r="D5800" s="781">
        <v>2</v>
      </c>
      <c r="F5800" t="s">
        <v>3539</v>
      </c>
    </row>
    <row r="5801" spans="1:6" x14ac:dyDescent="0.25">
      <c r="A5801" t="s">
        <v>1203</v>
      </c>
      <c r="B5801" t="s">
        <v>795</v>
      </c>
      <c r="C5801" t="s">
        <v>1062</v>
      </c>
      <c r="D5801" s="781">
        <v>1</v>
      </c>
      <c r="F5801" t="s">
        <v>3539</v>
      </c>
    </row>
    <row r="5802" spans="1:6" x14ac:dyDescent="0.25">
      <c r="A5802" t="s">
        <v>1203</v>
      </c>
      <c r="B5802" t="s">
        <v>795</v>
      </c>
      <c r="C5802" t="s">
        <v>1062</v>
      </c>
      <c r="D5802" s="781">
        <v>1</v>
      </c>
      <c r="F5802" t="s">
        <v>3539</v>
      </c>
    </row>
    <row r="5803" spans="1:6" x14ac:dyDescent="0.25">
      <c r="A5803" t="s">
        <v>1203</v>
      </c>
      <c r="B5803" t="s">
        <v>795</v>
      </c>
      <c r="C5803" t="s">
        <v>1062</v>
      </c>
      <c r="D5803" s="781">
        <v>1</v>
      </c>
      <c r="F5803" t="s">
        <v>3539</v>
      </c>
    </row>
    <row r="5804" spans="1:6" x14ac:dyDescent="0.25">
      <c r="A5804" t="s">
        <v>1203</v>
      </c>
      <c r="B5804" t="s">
        <v>795</v>
      </c>
      <c r="C5804" t="s">
        <v>1062</v>
      </c>
      <c r="D5804" s="781">
        <v>1</v>
      </c>
      <c r="F5804" t="s">
        <v>3539</v>
      </c>
    </row>
    <row r="5805" spans="1:6" x14ac:dyDescent="0.25">
      <c r="A5805" t="s">
        <v>1203</v>
      </c>
      <c r="B5805" t="s">
        <v>795</v>
      </c>
      <c r="C5805" t="s">
        <v>1062</v>
      </c>
      <c r="D5805" s="781">
        <v>1</v>
      </c>
      <c r="F5805" t="s">
        <v>3539</v>
      </c>
    </row>
    <row r="5806" spans="1:6" x14ac:dyDescent="0.25">
      <c r="A5806" t="s">
        <v>1203</v>
      </c>
      <c r="B5806" t="s">
        <v>795</v>
      </c>
      <c r="C5806" t="s">
        <v>1062</v>
      </c>
      <c r="D5806" s="781">
        <v>1</v>
      </c>
      <c r="F5806" t="s">
        <v>3539</v>
      </c>
    </row>
    <row r="5807" spans="1:6" x14ac:dyDescent="0.25">
      <c r="A5807" t="s">
        <v>1203</v>
      </c>
      <c r="B5807" t="s">
        <v>795</v>
      </c>
      <c r="C5807" t="s">
        <v>1062</v>
      </c>
      <c r="D5807" s="781">
        <v>1</v>
      </c>
      <c r="F5807" t="s">
        <v>3539</v>
      </c>
    </row>
    <row r="5808" spans="1:6" x14ac:dyDescent="0.25">
      <c r="A5808" t="s">
        <v>1203</v>
      </c>
      <c r="B5808" t="s">
        <v>795</v>
      </c>
      <c r="C5808" t="s">
        <v>1062</v>
      </c>
      <c r="D5808" s="781">
        <v>3</v>
      </c>
      <c r="F5808" t="s">
        <v>3539</v>
      </c>
    </row>
    <row r="5809" spans="1:6" x14ac:dyDescent="0.25">
      <c r="A5809" t="s">
        <v>1203</v>
      </c>
      <c r="B5809" t="s">
        <v>795</v>
      </c>
      <c r="C5809" t="s">
        <v>1062</v>
      </c>
      <c r="D5809" s="781">
        <v>1</v>
      </c>
      <c r="F5809" t="s">
        <v>3539</v>
      </c>
    </row>
    <row r="5810" spans="1:6" x14ac:dyDescent="0.25">
      <c r="A5810" t="s">
        <v>1203</v>
      </c>
      <c r="B5810" t="s">
        <v>795</v>
      </c>
      <c r="C5810" t="s">
        <v>1062</v>
      </c>
      <c r="D5810" s="781">
        <v>1</v>
      </c>
      <c r="F5810" t="s">
        <v>3539</v>
      </c>
    </row>
    <row r="5811" spans="1:6" x14ac:dyDescent="0.25">
      <c r="A5811" t="s">
        <v>1203</v>
      </c>
      <c r="B5811" t="s">
        <v>795</v>
      </c>
      <c r="C5811" t="s">
        <v>1062</v>
      </c>
      <c r="D5811" s="781">
        <v>1</v>
      </c>
      <c r="F5811" t="s">
        <v>3539</v>
      </c>
    </row>
    <row r="5812" spans="1:6" x14ac:dyDescent="0.25">
      <c r="A5812" t="s">
        <v>1203</v>
      </c>
      <c r="B5812" t="s">
        <v>795</v>
      </c>
      <c r="C5812" t="s">
        <v>1062</v>
      </c>
      <c r="D5812" s="781">
        <v>2</v>
      </c>
      <c r="F5812" t="s">
        <v>3539</v>
      </c>
    </row>
    <row r="5813" spans="1:6" x14ac:dyDescent="0.25">
      <c r="A5813" t="s">
        <v>1203</v>
      </c>
      <c r="B5813" t="s">
        <v>795</v>
      </c>
      <c r="C5813" t="s">
        <v>1062</v>
      </c>
      <c r="D5813" s="781">
        <v>1</v>
      </c>
      <c r="F5813" t="s">
        <v>3539</v>
      </c>
    </row>
    <row r="5814" spans="1:6" x14ac:dyDescent="0.25">
      <c r="A5814" t="s">
        <v>1203</v>
      </c>
      <c r="B5814" t="s">
        <v>795</v>
      </c>
      <c r="C5814" t="s">
        <v>1062</v>
      </c>
      <c r="D5814" s="781">
        <v>1</v>
      </c>
      <c r="F5814" t="s">
        <v>3539</v>
      </c>
    </row>
    <row r="5815" spans="1:6" x14ac:dyDescent="0.25">
      <c r="A5815" t="s">
        <v>1203</v>
      </c>
      <c r="B5815" t="s">
        <v>795</v>
      </c>
      <c r="C5815" t="s">
        <v>1062</v>
      </c>
      <c r="D5815" s="781">
        <v>2</v>
      </c>
      <c r="F5815" t="s">
        <v>3539</v>
      </c>
    </row>
    <row r="5816" spans="1:6" x14ac:dyDescent="0.25">
      <c r="A5816" t="s">
        <v>1203</v>
      </c>
      <c r="B5816" t="s">
        <v>795</v>
      </c>
      <c r="C5816" t="s">
        <v>1062</v>
      </c>
      <c r="D5816" s="781">
        <v>2</v>
      </c>
      <c r="F5816" t="s">
        <v>3539</v>
      </c>
    </row>
    <row r="5817" spans="1:6" x14ac:dyDescent="0.25">
      <c r="A5817" t="s">
        <v>1203</v>
      </c>
      <c r="B5817" t="s">
        <v>795</v>
      </c>
      <c r="C5817" t="s">
        <v>1062</v>
      </c>
      <c r="D5817" s="781">
        <v>1</v>
      </c>
      <c r="F5817" t="s">
        <v>3539</v>
      </c>
    </row>
    <row r="5818" spans="1:6" x14ac:dyDescent="0.25">
      <c r="A5818" t="s">
        <v>1203</v>
      </c>
      <c r="B5818" t="s">
        <v>795</v>
      </c>
      <c r="C5818" t="s">
        <v>1062</v>
      </c>
      <c r="D5818" s="781">
        <v>1</v>
      </c>
      <c r="F5818" t="s">
        <v>3539</v>
      </c>
    </row>
    <row r="5819" spans="1:6" x14ac:dyDescent="0.25">
      <c r="A5819" t="s">
        <v>1203</v>
      </c>
      <c r="B5819" t="s">
        <v>795</v>
      </c>
      <c r="C5819" t="s">
        <v>1062</v>
      </c>
      <c r="D5819" s="781">
        <v>2</v>
      </c>
      <c r="F5819" t="s">
        <v>3539</v>
      </c>
    </row>
    <row r="5820" spans="1:6" x14ac:dyDescent="0.25">
      <c r="A5820" t="s">
        <v>1203</v>
      </c>
      <c r="B5820" t="s">
        <v>795</v>
      </c>
      <c r="C5820" t="s">
        <v>1062</v>
      </c>
      <c r="D5820" s="781">
        <v>2</v>
      </c>
      <c r="F5820" t="s">
        <v>3539</v>
      </c>
    </row>
    <row r="5821" spans="1:6" x14ac:dyDescent="0.25">
      <c r="A5821" t="s">
        <v>1203</v>
      </c>
      <c r="B5821" t="s">
        <v>795</v>
      </c>
      <c r="C5821" t="s">
        <v>1062</v>
      </c>
      <c r="D5821" s="781">
        <v>1</v>
      </c>
      <c r="F5821" t="s">
        <v>3539</v>
      </c>
    </row>
    <row r="5822" spans="1:6" x14ac:dyDescent="0.25">
      <c r="A5822" t="s">
        <v>1203</v>
      </c>
      <c r="B5822" t="s">
        <v>795</v>
      </c>
      <c r="C5822" t="s">
        <v>1062</v>
      </c>
      <c r="D5822" s="781">
        <v>1</v>
      </c>
      <c r="F5822" t="s">
        <v>3539</v>
      </c>
    </row>
    <row r="5823" spans="1:6" x14ac:dyDescent="0.25">
      <c r="A5823" t="s">
        <v>1203</v>
      </c>
      <c r="B5823" t="s">
        <v>795</v>
      </c>
      <c r="C5823" t="s">
        <v>1062</v>
      </c>
      <c r="D5823" s="781">
        <v>1</v>
      </c>
      <c r="F5823" t="s">
        <v>3539</v>
      </c>
    </row>
    <row r="5824" spans="1:6" x14ac:dyDescent="0.25">
      <c r="A5824" t="s">
        <v>1203</v>
      </c>
      <c r="B5824" t="s">
        <v>795</v>
      </c>
      <c r="C5824" t="s">
        <v>1062</v>
      </c>
      <c r="D5824" s="781">
        <v>1</v>
      </c>
      <c r="F5824" t="s">
        <v>3539</v>
      </c>
    </row>
    <row r="5825" spans="1:6" x14ac:dyDescent="0.25">
      <c r="A5825" t="s">
        <v>1203</v>
      </c>
      <c r="B5825" t="s">
        <v>795</v>
      </c>
      <c r="C5825" t="s">
        <v>1062</v>
      </c>
      <c r="D5825" s="781">
        <v>2</v>
      </c>
      <c r="F5825" t="s">
        <v>3539</v>
      </c>
    </row>
    <row r="5826" spans="1:6" x14ac:dyDescent="0.25">
      <c r="A5826" t="s">
        <v>1203</v>
      </c>
      <c r="B5826" t="s">
        <v>795</v>
      </c>
      <c r="C5826" t="s">
        <v>1062</v>
      </c>
      <c r="D5826" s="781">
        <v>1</v>
      </c>
      <c r="F5826" t="s">
        <v>3539</v>
      </c>
    </row>
    <row r="5827" spans="1:6" x14ac:dyDescent="0.25">
      <c r="A5827" t="s">
        <v>1203</v>
      </c>
      <c r="B5827" t="s">
        <v>795</v>
      </c>
      <c r="C5827" t="s">
        <v>1062</v>
      </c>
      <c r="D5827" s="781">
        <v>2</v>
      </c>
      <c r="F5827" t="s">
        <v>3539</v>
      </c>
    </row>
    <row r="5828" spans="1:6" x14ac:dyDescent="0.25">
      <c r="A5828" t="s">
        <v>1203</v>
      </c>
      <c r="B5828" t="s">
        <v>795</v>
      </c>
      <c r="C5828" t="s">
        <v>1062</v>
      </c>
      <c r="D5828" s="781">
        <v>4</v>
      </c>
      <c r="F5828" t="s">
        <v>3539</v>
      </c>
    </row>
    <row r="5829" spans="1:6" x14ac:dyDescent="0.25">
      <c r="A5829" t="s">
        <v>1203</v>
      </c>
      <c r="B5829" t="s">
        <v>795</v>
      </c>
      <c r="C5829" t="s">
        <v>1062</v>
      </c>
      <c r="D5829" s="781">
        <v>2</v>
      </c>
      <c r="F5829" t="s">
        <v>3539</v>
      </c>
    </row>
    <row r="5830" spans="1:6" x14ac:dyDescent="0.25">
      <c r="A5830" t="s">
        <v>1203</v>
      </c>
      <c r="B5830" t="s">
        <v>795</v>
      </c>
      <c r="C5830" t="s">
        <v>1062</v>
      </c>
      <c r="D5830" s="781">
        <v>2</v>
      </c>
      <c r="F5830" t="s">
        <v>3539</v>
      </c>
    </row>
    <row r="5831" spans="1:6" x14ac:dyDescent="0.25">
      <c r="A5831" t="s">
        <v>1203</v>
      </c>
      <c r="B5831" t="s">
        <v>795</v>
      </c>
      <c r="C5831" t="s">
        <v>1062</v>
      </c>
      <c r="D5831" s="781">
        <v>1</v>
      </c>
      <c r="F5831" t="s">
        <v>3539</v>
      </c>
    </row>
    <row r="5832" spans="1:6" x14ac:dyDescent="0.25">
      <c r="A5832" t="s">
        <v>1203</v>
      </c>
      <c r="B5832" t="s">
        <v>795</v>
      </c>
      <c r="C5832" t="s">
        <v>1062</v>
      </c>
      <c r="D5832" s="781">
        <v>2</v>
      </c>
      <c r="F5832" t="s">
        <v>3539</v>
      </c>
    </row>
    <row r="5833" spans="1:6" x14ac:dyDescent="0.25">
      <c r="A5833" t="s">
        <v>1203</v>
      </c>
      <c r="B5833" t="s">
        <v>795</v>
      </c>
      <c r="C5833" t="s">
        <v>1062</v>
      </c>
      <c r="D5833" s="781">
        <v>1</v>
      </c>
      <c r="F5833" t="s">
        <v>3539</v>
      </c>
    </row>
    <row r="5834" spans="1:6" x14ac:dyDescent="0.25">
      <c r="A5834" t="s">
        <v>1203</v>
      </c>
      <c r="B5834" t="s">
        <v>795</v>
      </c>
      <c r="C5834" t="s">
        <v>1062</v>
      </c>
      <c r="D5834" s="781">
        <v>1</v>
      </c>
      <c r="F5834" t="s">
        <v>3539</v>
      </c>
    </row>
    <row r="5835" spans="1:6" x14ac:dyDescent="0.25">
      <c r="A5835" t="s">
        <v>1203</v>
      </c>
      <c r="B5835" t="s">
        <v>795</v>
      </c>
      <c r="C5835" t="s">
        <v>1062</v>
      </c>
      <c r="D5835" s="781">
        <v>2</v>
      </c>
      <c r="F5835" t="s">
        <v>3539</v>
      </c>
    </row>
    <row r="5836" spans="1:6" x14ac:dyDescent="0.25">
      <c r="A5836" t="s">
        <v>1203</v>
      </c>
      <c r="B5836" t="s">
        <v>795</v>
      </c>
      <c r="C5836" t="s">
        <v>1062</v>
      </c>
      <c r="D5836" s="781">
        <v>1</v>
      </c>
      <c r="F5836" t="s">
        <v>3539</v>
      </c>
    </row>
    <row r="5837" spans="1:6" x14ac:dyDescent="0.25">
      <c r="A5837" t="s">
        <v>1203</v>
      </c>
      <c r="B5837" t="s">
        <v>795</v>
      </c>
      <c r="C5837" t="s">
        <v>1062</v>
      </c>
      <c r="D5837" s="781">
        <v>1</v>
      </c>
      <c r="F5837" t="s">
        <v>3539</v>
      </c>
    </row>
    <row r="5838" spans="1:6" x14ac:dyDescent="0.25">
      <c r="A5838" t="s">
        <v>1203</v>
      </c>
      <c r="B5838" t="s">
        <v>795</v>
      </c>
      <c r="C5838" t="s">
        <v>1062</v>
      </c>
      <c r="D5838" s="781">
        <v>3</v>
      </c>
      <c r="F5838" t="s">
        <v>3539</v>
      </c>
    </row>
    <row r="5839" spans="1:6" x14ac:dyDescent="0.25">
      <c r="A5839" t="s">
        <v>1203</v>
      </c>
      <c r="B5839" t="s">
        <v>795</v>
      </c>
      <c r="C5839" t="s">
        <v>1062</v>
      </c>
      <c r="D5839" s="781">
        <v>1</v>
      </c>
      <c r="F5839" t="s">
        <v>3539</v>
      </c>
    </row>
    <row r="5840" spans="1:6" x14ac:dyDescent="0.25">
      <c r="A5840" t="s">
        <v>1203</v>
      </c>
      <c r="B5840" t="s">
        <v>795</v>
      </c>
      <c r="C5840" t="s">
        <v>1062</v>
      </c>
      <c r="D5840" s="781">
        <v>2</v>
      </c>
      <c r="F5840" t="s">
        <v>3539</v>
      </c>
    </row>
    <row r="5841" spans="1:6" x14ac:dyDescent="0.25">
      <c r="A5841" t="s">
        <v>1203</v>
      </c>
      <c r="B5841" t="s">
        <v>795</v>
      </c>
      <c r="C5841" t="s">
        <v>1062</v>
      </c>
      <c r="D5841" s="781">
        <v>2</v>
      </c>
      <c r="F5841" t="s">
        <v>3539</v>
      </c>
    </row>
    <row r="5842" spans="1:6" x14ac:dyDescent="0.25">
      <c r="A5842" t="s">
        <v>1203</v>
      </c>
      <c r="B5842" t="s">
        <v>795</v>
      </c>
      <c r="C5842" t="s">
        <v>1062</v>
      </c>
      <c r="D5842" s="781">
        <v>2</v>
      </c>
      <c r="F5842" t="s">
        <v>3539</v>
      </c>
    </row>
    <row r="5843" spans="1:6" x14ac:dyDescent="0.25">
      <c r="A5843" t="s">
        <v>1203</v>
      </c>
      <c r="B5843" t="s">
        <v>795</v>
      </c>
      <c r="C5843" t="s">
        <v>1062</v>
      </c>
      <c r="D5843" s="781">
        <v>4</v>
      </c>
      <c r="F5843" t="s">
        <v>3539</v>
      </c>
    </row>
    <row r="5844" spans="1:6" x14ac:dyDescent="0.25">
      <c r="A5844" t="s">
        <v>1203</v>
      </c>
      <c r="B5844" t="s">
        <v>795</v>
      </c>
      <c r="C5844" t="s">
        <v>1062</v>
      </c>
      <c r="D5844" s="781">
        <v>1</v>
      </c>
      <c r="F5844" t="s">
        <v>3539</v>
      </c>
    </row>
    <row r="5845" spans="1:6" x14ac:dyDescent="0.25">
      <c r="A5845" t="s">
        <v>1203</v>
      </c>
      <c r="B5845" t="s">
        <v>795</v>
      </c>
      <c r="C5845" t="s">
        <v>1062</v>
      </c>
      <c r="D5845" s="781">
        <v>1</v>
      </c>
      <c r="F5845" t="s">
        <v>3539</v>
      </c>
    </row>
    <row r="5846" spans="1:6" x14ac:dyDescent="0.25">
      <c r="A5846" t="s">
        <v>1203</v>
      </c>
      <c r="B5846" t="s">
        <v>795</v>
      </c>
      <c r="C5846" t="s">
        <v>1062</v>
      </c>
      <c r="D5846" s="781">
        <v>1</v>
      </c>
      <c r="F5846" t="s">
        <v>3539</v>
      </c>
    </row>
    <row r="5847" spans="1:6" x14ac:dyDescent="0.25">
      <c r="A5847" t="s">
        <v>1203</v>
      </c>
      <c r="B5847" t="s">
        <v>795</v>
      </c>
      <c r="C5847" t="s">
        <v>1062</v>
      </c>
      <c r="D5847" s="781">
        <v>2</v>
      </c>
      <c r="F5847" t="s">
        <v>3539</v>
      </c>
    </row>
    <row r="5848" spans="1:6" x14ac:dyDescent="0.25">
      <c r="A5848" t="s">
        <v>1203</v>
      </c>
      <c r="B5848" t="s">
        <v>795</v>
      </c>
      <c r="C5848" t="s">
        <v>1062</v>
      </c>
      <c r="D5848" s="781">
        <v>3</v>
      </c>
      <c r="F5848" t="s">
        <v>3539</v>
      </c>
    </row>
    <row r="5849" spans="1:6" x14ac:dyDescent="0.25">
      <c r="A5849" t="s">
        <v>1203</v>
      </c>
      <c r="B5849" t="s">
        <v>795</v>
      </c>
      <c r="C5849" t="s">
        <v>1062</v>
      </c>
      <c r="D5849" s="781">
        <v>1</v>
      </c>
      <c r="F5849" t="s">
        <v>3539</v>
      </c>
    </row>
    <row r="5850" spans="1:6" x14ac:dyDescent="0.25">
      <c r="A5850" t="s">
        <v>1203</v>
      </c>
      <c r="B5850" t="s">
        <v>795</v>
      </c>
      <c r="C5850" t="s">
        <v>1062</v>
      </c>
      <c r="D5850" s="781">
        <v>1</v>
      </c>
      <c r="F5850" t="s">
        <v>3539</v>
      </c>
    </row>
    <row r="5851" spans="1:6" x14ac:dyDescent="0.25">
      <c r="A5851" t="s">
        <v>1203</v>
      </c>
      <c r="B5851" t="s">
        <v>795</v>
      </c>
      <c r="C5851" t="s">
        <v>1062</v>
      </c>
      <c r="D5851" s="781">
        <v>2</v>
      </c>
      <c r="F5851" t="s">
        <v>3539</v>
      </c>
    </row>
    <row r="5852" spans="1:6" x14ac:dyDescent="0.25">
      <c r="A5852" t="s">
        <v>1203</v>
      </c>
      <c r="B5852" t="s">
        <v>795</v>
      </c>
      <c r="C5852" t="s">
        <v>1062</v>
      </c>
      <c r="D5852" s="781">
        <v>2</v>
      </c>
      <c r="F5852" t="s">
        <v>3539</v>
      </c>
    </row>
    <row r="5853" spans="1:6" x14ac:dyDescent="0.25">
      <c r="A5853" t="s">
        <v>1203</v>
      </c>
      <c r="B5853" t="s">
        <v>795</v>
      </c>
      <c r="C5853" t="s">
        <v>1062</v>
      </c>
      <c r="D5853" s="781">
        <v>2</v>
      </c>
      <c r="F5853" t="s">
        <v>3539</v>
      </c>
    </row>
    <row r="5854" spans="1:6" x14ac:dyDescent="0.25">
      <c r="A5854" t="s">
        <v>1203</v>
      </c>
      <c r="B5854" t="s">
        <v>795</v>
      </c>
      <c r="C5854" t="s">
        <v>1062</v>
      </c>
      <c r="D5854" s="781">
        <v>2</v>
      </c>
      <c r="F5854" t="s">
        <v>3539</v>
      </c>
    </row>
    <row r="5855" spans="1:6" x14ac:dyDescent="0.25">
      <c r="A5855" t="s">
        <v>1203</v>
      </c>
      <c r="B5855" t="s">
        <v>795</v>
      </c>
      <c r="C5855" t="s">
        <v>1062</v>
      </c>
      <c r="D5855" s="781">
        <v>1</v>
      </c>
      <c r="F5855" t="s">
        <v>3539</v>
      </c>
    </row>
    <row r="5856" spans="1:6" x14ac:dyDescent="0.25">
      <c r="A5856" t="s">
        <v>1203</v>
      </c>
      <c r="B5856" t="s">
        <v>795</v>
      </c>
      <c r="C5856" t="s">
        <v>1062</v>
      </c>
      <c r="D5856" s="781">
        <v>2</v>
      </c>
      <c r="F5856" t="s">
        <v>3539</v>
      </c>
    </row>
    <row r="5857" spans="1:6" x14ac:dyDescent="0.25">
      <c r="A5857" t="s">
        <v>1203</v>
      </c>
      <c r="B5857" t="s">
        <v>795</v>
      </c>
      <c r="C5857" t="s">
        <v>1062</v>
      </c>
      <c r="D5857" s="781">
        <v>2</v>
      </c>
      <c r="F5857" t="s">
        <v>3539</v>
      </c>
    </row>
    <row r="5858" spans="1:6" x14ac:dyDescent="0.25">
      <c r="A5858" t="s">
        <v>1203</v>
      </c>
      <c r="B5858" t="s">
        <v>795</v>
      </c>
      <c r="C5858" t="s">
        <v>1062</v>
      </c>
      <c r="D5858" s="781">
        <v>1</v>
      </c>
      <c r="F5858" t="s">
        <v>3539</v>
      </c>
    </row>
    <row r="5859" spans="1:6" x14ac:dyDescent="0.25">
      <c r="A5859" t="s">
        <v>1203</v>
      </c>
      <c r="B5859" t="s">
        <v>795</v>
      </c>
      <c r="C5859" t="s">
        <v>1062</v>
      </c>
      <c r="D5859" s="781">
        <v>2</v>
      </c>
      <c r="F5859" t="s">
        <v>3539</v>
      </c>
    </row>
    <row r="5860" spans="1:6" x14ac:dyDescent="0.25">
      <c r="A5860" t="s">
        <v>1203</v>
      </c>
      <c r="B5860" t="s">
        <v>795</v>
      </c>
      <c r="C5860" t="s">
        <v>1062</v>
      </c>
      <c r="D5860" s="781">
        <v>1</v>
      </c>
      <c r="F5860" t="s">
        <v>3539</v>
      </c>
    </row>
    <row r="5861" spans="1:6" x14ac:dyDescent="0.25">
      <c r="A5861" t="s">
        <v>1203</v>
      </c>
      <c r="B5861" t="s">
        <v>795</v>
      </c>
      <c r="C5861" t="s">
        <v>1062</v>
      </c>
      <c r="D5861" s="781">
        <v>1</v>
      </c>
      <c r="F5861" t="s">
        <v>3539</v>
      </c>
    </row>
    <row r="5862" spans="1:6" x14ac:dyDescent="0.25">
      <c r="A5862" t="s">
        <v>1203</v>
      </c>
      <c r="B5862" t="s">
        <v>795</v>
      </c>
      <c r="C5862" t="s">
        <v>1062</v>
      </c>
      <c r="D5862" s="781">
        <v>1</v>
      </c>
      <c r="F5862" t="s">
        <v>3539</v>
      </c>
    </row>
    <row r="5863" spans="1:6" x14ac:dyDescent="0.25">
      <c r="A5863" t="s">
        <v>1203</v>
      </c>
      <c r="B5863" t="s">
        <v>795</v>
      </c>
      <c r="C5863" t="s">
        <v>1062</v>
      </c>
      <c r="D5863" s="781">
        <v>1</v>
      </c>
      <c r="F5863" t="s">
        <v>3539</v>
      </c>
    </row>
    <row r="5864" spans="1:6" x14ac:dyDescent="0.25">
      <c r="A5864" t="s">
        <v>1203</v>
      </c>
      <c r="B5864" t="s">
        <v>795</v>
      </c>
      <c r="C5864" t="s">
        <v>1062</v>
      </c>
      <c r="D5864" s="781">
        <v>1</v>
      </c>
      <c r="F5864" t="s">
        <v>3539</v>
      </c>
    </row>
    <row r="5865" spans="1:6" x14ac:dyDescent="0.25">
      <c r="A5865" t="s">
        <v>1203</v>
      </c>
      <c r="B5865" t="s">
        <v>795</v>
      </c>
      <c r="C5865" t="s">
        <v>1062</v>
      </c>
      <c r="D5865" s="781">
        <v>1</v>
      </c>
      <c r="F5865" t="s">
        <v>3539</v>
      </c>
    </row>
    <row r="5866" spans="1:6" x14ac:dyDescent="0.25">
      <c r="A5866" t="s">
        <v>1203</v>
      </c>
      <c r="B5866" t="s">
        <v>795</v>
      </c>
      <c r="C5866" t="s">
        <v>1062</v>
      </c>
      <c r="D5866" s="781">
        <v>2</v>
      </c>
      <c r="F5866" t="s">
        <v>3539</v>
      </c>
    </row>
    <row r="5867" spans="1:6" x14ac:dyDescent="0.25">
      <c r="A5867" t="s">
        <v>1203</v>
      </c>
      <c r="B5867" t="s">
        <v>795</v>
      </c>
      <c r="C5867" t="s">
        <v>1062</v>
      </c>
      <c r="D5867" s="781">
        <v>1</v>
      </c>
      <c r="F5867" t="s">
        <v>3539</v>
      </c>
    </row>
    <row r="5868" spans="1:6" x14ac:dyDescent="0.25">
      <c r="A5868" t="s">
        <v>1203</v>
      </c>
      <c r="B5868" t="s">
        <v>795</v>
      </c>
      <c r="C5868" t="s">
        <v>1062</v>
      </c>
      <c r="D5868" s="781">
        <v>2</v>
      </c>
      <c r="F5868" t="s">
        <v>3539</v>
      </c>
    </row>
    <row r="5869" spans="1:6" x14ac:dyDescent="0.25">
      <c r="A5869" t="s">
        <v>1203</v>
      </c>
      <c r="B5869" t="s">
        <v>795</v>
      </c>
      <c r="C5869" t="s">
        <v>1062</v>
      </c>
      <c r="D5869" s="781">
        <v>1</v>
      </c>
      <c r="F5869" t="s">
        <v>3539</v>
      </c>
    </row>
    <row r="5870" spans="1:6" x14ac:dyDescent="0.25">
      <c r="A5870" t="s">
        <v>1203</v>
      </c>
      <c r="B5870" t="s">
        <v>795</v>
      </c>
      <c r="C5870" t="s">
        <v>1062</v>
      </c>
      <c r="D5870" s="781">
        <v>1</v>
      </c>
      <c r="F5870" t="s">
        <v>3539</v>
      </c>
    </row>
    <row r="5871" spans="1:6" x14ac:dyDescent="0.25">
      <c r="A5871" t="s">
        <v>1203</v>
      </c>
      <c r="B5871" t="s">
        <v>795</v>
      </c>
      <c r="C5871" t="s">
        <v>1062</v>
      </c>
      <c r="D5871" s="781">
        <v>3</v>
      </c>
      <c r="F5871" t="s">
        <v>3539</v>
      </c>
    </row>
    <row r="5872" spans="1:6" x14ac:dyDescent="0.25">
      <c r="A5872" t="s">
        <v>1203</v>
      </c>
      <c r="B5872" t="s">
        <v>795</v>
      </c>
      <c r="C5872" t="s">
        <v>1062</v>
      </c>
      <c r="D5872" s="781">
        <v>2</v>
      </c>
      <c r="F5872" t="s">
        <v>3539</v>
      </c>
    </row>
    <row r="5873" spans="1:6" x14ac:dyDescent="0.25">
      <c r="A5873" t="s">
        <v>1203</v>
      </c>
      <c r="B5873" t="s">
        <v>795</v>
      </c>
      <c r="C5873" t="s">
        <v>1062</v>
      </c>
      <c r="D5873" s="781">
        <v>1</v>
      </c>
      <c r="F5873" t="s">
        <v>3539</v>
      </c>
    </row>
    <row r="5874" spans="1:6" x14ac:dyDescent="0.25">
      <c r="A5874" t="s">
        <v>1203</v>
      </c>
      <c r="B5874" t="s">
        <v>795</v>
      </c>
      <c r="C5874" t="s">
        <v>1062</v>
      </c>
      <c r="D5874" s="781">
        <v>1</v>
      </c>
      <c r="F5874" t="s">
        <v>3539</v>
      </c>
    </row>
    <row r="5875" spans="1:6" x14ac:dyDescent="0.25">
      <c r="A5875" t="s">
        <v>1203</v>
      </c>
      <c r="B5875" t="s">
        <v>795</v>
      </c>
      <c r="C5875" t="s">
        <v>1062</v>
      </c>
      <c r="D5875" s="781">
        <v>2</v>
      </c>
      <c r="F5875" t="s">
        <v>3539</v>
      </c>
    </row>
    <row r="5876" spans="1:6" x14ac:dyDescent="0.25">
      <c r="A5876" t="s">
        <v>1203</v>
      </c>
      <c r="B5876" t="s">
        <v>795</v>
      </c>
      <c r="C5876" t="s">
        <v>1062</v>
      </c>
      <c r="D5876" s="781">
        <v>1</v>
      </c>
      <c r="F5876" t="s">
        <v>3539</v>
      </c>
    </row>
    <row r="5877" spans="1:6" x14ac:dyDescent="0.25">
      <c r="A5877" t="s">
        <v>1203</v>
      </c>
      <c r="B5877" t="s">
        <v>795</v>
      </c>
      <c r="C5877" t="s">
        <v>1062</v>
      </c>
      <c r="D5877" s="781">
        <v>3</v>
      </c>
      <c r="F5877" t="s">
        <v>3539</v>
      </c>
    </row>
    <row r="5878" spans="1:6" x14ac:dyDescent="0.25">
      <c r="A5878" t="s">
        <v>1203</v>
      </c>
      <c r="B5878" t="s">
        <v>795</v>
      </c>
      <c r="C5878" t="s">
        <v>1062</v>
      </c>
      <c r="D5878" s="781">
        <v>2</v>
      </c>
      <c r="F5878" t="s">
        <v>3539</v>
      </c>
    </row>
    <row r="5879" spans="1:6" x14ac:dyDescent="0.25">
      <c r="A5879" t="s">
        <v>1203</v>
      </c>
      <c r="B5879" t="s">
        <v>795</v>
      </c>
      <c r="C5879" t="s">
        <v>1062</v>
      </c>
      <c r="D5879" s="781">
        <v>1</v>
      </c>
      <c r="F5879" t="s">
        <v>3539</v>
      </c>
    </row>
    <row r="5880" spans="1:6" x14ac:dyDescent="0.25">
      <c r="A5880" t="s">
        <v>1203</v>
      </c>
      <c r="B5880" t="s">
        <v>795</v>
      </c>
      <c r="C5880" t="s">
        <v>1062</v>
      </c>
      <c r="D5880" s="781">
        <v>2</v>
      </c>
      <c r="F5880" t="s">
        <v>3539</v>
      </c>
    </row>
    <row r="5881" spans="1:6" x14ac:dyDescent="0.25">
      <c r="A5881" t="s">
        <v>1203</v>
      </c>
      <c r="B5881" t="s">
        <v>795</v>
      </c>
      <c r="C5881" t="s">
        <v>1062</v>
      </c>
      <c r="D5881" s="781">
        <v>2</v>
      </c>
      <c r="F5881" t="s">
        <v>3539</v>
      </c>
    </row>
    <row r="5882" spans="1:6" x14ac:dyDescent="0.25">
      <c r="A5882" t="s">
        <v>1203</v>
      </c>
      <c r="B5882" t="s">
        <v>795</v>
      </c>
      <c r="C5882" t="s">
        <v>1062</v>
      </c>
      <c r="D5882" s="781">
        <v>1</v>
      </c>
      <c r="F5882" t="s">
        <v>3539</v>
      </c>
    </row>
    <row r="5883" spans="1:6" x14ac:dyDescent="0.25">
      <c r="A5883" t="s">
        <v>1203</v>
      </c>
      <c r="B5883" t="s">
        <v>795</v>
      </c>
      <c r="C5883" t="s">
        <v>1062</v>
      </c>
      <c r="D5883" s="781">
        <v>1</v>
      </c>
      <c r="F5883" t="s">
        <v>3539</v>
      </c>
    </row>
    <row r="5884" spans="1:6" x14ac:dyDescent="0.25">
      <c r="A5884" t="s">
        <v>1203</v>
      </c>
      <c r="B5884" t="s">
        <v>795</v>
      </c>
      <c r="C5884" t="s">
        <v>1062</v>
      </c>
      <c r="D5884" s="781">
        <v>1</v>
      </c>
      <c r="F5884" t="s">
        <v>3539</v>
      </c>
    </row>
    <row r="5885" spans="1:6" x14ac:dyDescent="0.25">
      <c r="A5885" t="s">
        <v>1203</v>
      </c>
      <c r="B5885" t="s">
        <v>795</v>
      </c>
      <c r="C5885" t="s">
        <v>1062</v>
      </c>
      <c r="D5885" s="781">
        <v>1</v>
      </c>
      <c r="F5885" t="s">
        <v>3539</v>
      </c>
    </row>
    <row r="5886" spans="1:6" x14ac:dyDescent="0.25">
      <c r="A5886" t="s">
        <v>1203</v>
      </c>
      <c r="B5886" t="s">
        <v>795</v>
      </c>
      <c r="C5886" t="s">
        <v>1062</v>
      </c>
      <c r="D5886" s="781">
        <v>1</v>
      </c>
      <c r="F5886" t="s">
        <v>3539</v>
      </c>
    </row>
    <row r="5887" spans="1:6" x14ac:dyDescent="0.25">
      <c r="A5887" t="s">
        <v>1203</v>
      </c>
      <c r="B5887" t="s">
        <v>795</v>
      </c>
      <c r="C5887" t="s">
        <v>1062</v>
      </c>
      <c r="D5887" s="781">
        <v>1</v>
      </c>
      <c r="F5887" t="s">
        <v>3539</v>
      </c>
    </row>
    <row r="5888" spans="1:6" x14ac:dyDescent="0.25">
      <c r="A5888" t="s">
        <v>1203</v>
      </c>
      <c r="B5888" t="s">
        <v>795</v>
      </c>
      <c r="C5888" t="s">
        <v>1062</v>
      </c>
      <c r="D5888" s="781">
        <v>1</v>
      </c>
      <c r="F5888" t="s">
        <v>3539</v>
      </c>
    </row>
    <row r="5889" spans="1:6" x14ac:dyDescent="0.25">
      <c r="A5889" t="s">
        <v>1203</v>
      </c>
      <c r="B5889" t="s">
        <v>795</v>
      </c>
      <c r="C5889" t="s">
        <v>1062</v>
      </c>
      <c r="D5889" s="781">
        <v>2</v>
      </c>
      <c r="F5889" t="s">
        <v>3539</v>
      </c>
    </row>
    <row r="5890" spans="1:6" x14ac:dyDescent="0.25">
      <c r="A5890" t="s">
        <v>1203</v>
      </c>
      <c r="B5890" t="s">
        <v>795</v>
      </c>
      <c r="C5890" t="s">
        <v>1062</v>
      </c>
      <c r="D5890" s="781">
        <v>1</v>
      </c>
      <c r="F5890" t="s">
        <v>3539</v>
      </c>
    </row>
    <row r="5891" spans="1:6" x14ac:dyDescent="0.25">
      <c r="A5891" t="s">
        <v>1203</v>
      </c>
      <c r="B5891" t="s">
        <v>795</v>
      </c>
      <c r="C5891" t="s">
        <v>1062</v>
      </c>
      <c r="D5891" s="781">
        <v>1</v>
      </c>
      <c r="F5891" t="s">
        <v>3539</v>
      </c>
    </row>
    <row r="5892" spans="1:6" x14ac:dyDescent="0.25">
      <c r="A5892" t="s">
        <v>1203</v>
      </c>
      <c r="B5892" t="s">
        <v>795</v>
      </c>
      <c r="C5892" t="s">
        <v>1062</v>
      </c>
      <c r="D5892" s="781">
        <v>1</v>
      </c>
      <c r="F5892" t="s">
        <v>3539</v>
      </c>
    </row>
    <row r="5893" spans="1:6" x14ac:dyDescent="0.25">
      <c r="A5893" t="s">
        <v>1203</v>
      </c>
      <c r="B5893" t="s">
        <v>795</v>
      </c>
      <c r="C5893" t="s">
        <v>1062</v>
      </c>
      <c r="D5893" s="781">
        <v>1</v>
      </c>
      <c r="F5893" t="s">
        <v>3539</v>
      </c>
    </row>
    <row r="5894" spans="1:6" x14ac:dyDescent="0.25">
      <c r="A5894" t="s">
        <v>1203</v>
      </c>
      <c r="B5894" t="s">
        <v>795</v>
      </c>
      <c r="C5894" t="s">
        <v>1062</v>
      </c>
      <c r="D5894" s="781">
        <v>1</v>
      </c>
      <c r="F5894" t="s">
        <v>3539</v>
      </c>
    </row>
    <row r="5895" spans="1:6" x14ac:dyDescent="0.25">
      <c r="A5895" t="s">
        <v>1203</v>
      </c>
      <c r="B5895" t="s">
        <v>795</v>
      </c>
      <c r="C5895" t="s">
        <v>1062</v>
      </c>
      <c r="D5895" s="781">
        <v>1</v>
      </c>
      <c r="F5895" t="s">
        <v>3539</v>
      </c>
    </row>
    <row r="5896" spans="1:6" x14ac:dyDescent="0.25">
      <c r="A5896" t="s">
        <v>1203</v>
      </c>
      <c r="B5896" t="s">
        <v>795</v>
      </c>
      <c r="C5896" t="s">
        <v>1062</v>
      </c>
      <c r="D5896" s="781">
        <v>2</v>
      </c>
      <c r="F5896" t="s">
        <v>3539</v>
      </c>
    </row>
    <row r="5897" spans="1:6" x14ac:dyDescent="0.25">
      <c r="A5897" t="s">
        <v>1203</v>
      </c>
      <c r="B5897" t="s">
        <v>795</v>
      </c>
      <c r="C5897" t="s">
        <v>1062</v>
      </c>
      <c r="D5897" s="781">
        <v>1</v>
      </c>
      <c r="F5897" t="s">
        <v>3539</v>
      </c>
    </row>
    <row r="5898" spans="1:6" x14ac:dyDescent="0.25">
      <c r="A5898" t="s">
        <v>1203</v>
      </c>
      <c r="B5898" t="s">
        <v>795</v>
      </c>
      <c r="C5898" t="s">
        <v>1062</v>
      </c>
      <c r="D5898" s="781">
        <v>1</v>
      </c>
      <c r="F5898" t="s">
        <v>3539</v>
      </c>
    </row>
    <row r="5899" spans="1:6" x14ac:dyDescent="0.25">
      <c r="A5899" t="s">
        <v>1203</v>
      </c>
      <c r="B5899" t="s">
        <v>795</v>
      </c>
      <c r="C5899" t="s">
        <v>1062</v>
      </c>
      <c r="D5899" s="781">
        <v>2</v>
      </c>
      <c r="F5899" t="s">
        <v>3539</v>
      </c>
    </row>
    <row r="5900" spans="1:6" x14ac:dyDescent="0.25">
      <c r="A5900" t="s">
        <v>1203</v>
      </c>
      <c r="B5900" t="s">
        <v>795</v>
      </c>
      <c r="C5900" t="s">
        <v>1062</v>
      </c>
      <c r="D5900" s="781">
        <v>2</v>
      </c>
      <c r="F5900" t="s">
        <v>3539</v>
      </c>
    </row>
    <row r="5901" spans="1:6" x14ac:dyDescent="0.25">
      <c r="A5901" t="s">
        <v>1203</v>
      </c>
      <c r="B5901" t="s">
        <v>795</v>
      </c>
      <c r="C5901" t="s">
        <v>1062</v>
      </c>
      <c r="D5901" s="781">
        <v>2</v>
      </c>
      <c r="F5901" t="s">
        <v>3539</v>
      </c>
    </row>
    <row r="5902" spans="1:6" x14ac:dyDescent="0.25">
      <c r="A5902" t="s">
        <v>1203</v>
      </c>
      <c r="B5902" t="s">
        <v>795</v>
      </c>
      <c r="C5902" t="s">
        <v>1062</v>
      </c>
      <c r="D5902" s="781">
        <v>2</v>
      </c>
      <c r="F5902" t="s">
        <v>3539</v>
      </c>
    </row>
    <row r="5903" spans="1:6" x14ac:dyDescent="0.25">
      <c r="A5903" t="s">
        <v>1203</v>
      </c>
      <c r="B5903" t="s">
        <v>795</v>
      </c>
      <c r="C5903" t="s">
        <v>1062</v>
      </c>
      <c r="D5903" s="781">
        <v>2</v>
      </c>
      <c r="F5903" t="s">
        <v>3539</v>
      </c>
    </row>
    <row r="5904" spans="1:6" x14ac:dyDescent="0.25">
      <c r="A5904" t="s">
        <v>1203</v>
      </c>
      <c r="B5904" t="s">
        <v>795</v>
      </c>
      <c r="C5904" t="s">
        <v>1062</v>
      </c>
      <c r="D5904" s="781">
        <v>1</v>
      </c>
      <c r="F5904" t="s">
        <v>3539</v>
      </c>
    </row>
    <row r="5905" spans="1:6" x14ac:dyDescent="0.25">
      <c r="A5905" t="s">
        <v>1203</v>
      </c>
      <c r="B5905" t="s">
        <v>795</v>
      </c>
      <c r="C5905" t="s">
        <v>1062</v>
      </c>
      <c r="D5905" s="781">
        <v>1</v>
      </c>
      <c r="F5905" t="s">
        <v>3539</v>
      </c>
    </row>
    <row r="5906" spans="1:6" x14ac:dyDescent="0.25">
      <c r="A5906" t="s">
        <v>1203</v>
      </c>
      <c r="B5906" t="s">
        <v>795</v>
      </c>
      <c r="C5906" t="s">
        <v>1062</v>
      </c>
      <c r="D5906" s="781">
        <v>2</v>
      </c>
      <c r="F5906" t="s">
        <v>3539</v>
      </c>
    </row>
    <row r="5907" spans="1:6" x14ac:dyDescent="0.25">
      <c r="A5907" t="s">
        <v>1203</v>
      </c>
      <c r="B5907" t="s">
        <v>795</v>
      </c>
      <c r="C5907" t="s">
        <v>1062</v>
      </c>
      <c r="D5907" s="781">
        <v>2</v>
      </c>
      <c r="F5907" t="s">
        <v>3539</v>
      </c>
    </row>
    <row r="5908" spans="1:6" x14ac:dyDescent="0.25">
      <c r="A5908" t="s">
        <v>1203</v>
      </c>
      <c r="B5908" t="s">
        <v>795</v>
      </c>
      <c r="C5908" t="s">
        <v>1062</v>
      </c>
      <c r="D5908" s="781">
        <v>1</v>
      </c>
      <c r="F5908" t="s">
        <v>3539</v>
      </c>
    </row>
    <row r="5909" spans="1:6" x14ac:dyDescent="0.25">
      <c r="A5909" t="s">
        <v>1203</v>
      </c>
      <c r="B5909" t="s">
        <v>795</v>
      </c>
      <c r="C5909" t="s">
        <v>1062</v>
      </c>
      <c r="D5909" s="781">
        <v>2</v>
      </c>
      <c r="F5909" t="s">
        <v>3539</v>
      </c>
    </row>
    <row r="5910" spans="1:6" x14ac:dyDescent="0.25">
      <c r="A5910" t="s">
        <v>1203</v>
      </c>
      <c r="B5910" t="s">
        <v>795</v>
      </c>
      <c r="C5910" t="s">
        <v>1062</v>
      </c>
      <c r="D5910" s="781">
        <v>1</v>
      </c>
      <c r="F5910" t="s">
        <v>3539</v>
      </c>
    </row>
    <row r="5911" spans="1:6" x14ac:dyDescent="0.25">
      <c r="A5911" t="s">
        <v>1203</v>
      </c>
      <c r="B5911" t="s">
        <v>795</v>
      </c>
      <c r="C5911" t="s">
        <v>1062</v>
      </c>
      <c r="D5911" s="781">
        <v>1</v>
      </c>
      <c r="F5911" t="s">
        <v>3539</v>
      </c>
    </row>
    <row r="5912" spans="1:6" x14ac:dyDescent="0.25">
      <c r="A5912" t="s">
        <v>1203</v>
      </c>
      <c r="B5912" t="s">
        <v>795</v>
      </c>
      <c r="C5912" t="s">
        <v>1062</v>
      </c>
      <c r="D5912" s="781">
        <v>1</v>
      </c>
      <c r="F5912" t="s">
        <v>3539</v>
      </c>
    </row>
    <row r="5913" spans="1:6" x14ac:dyDescent="0.25">
      <c r="A5913" t="s">
        <v>1203</v>
      </c>
      <c r="B5913" t="s">
        <v>795</v>
      </c>
      <c r="C5913" t="s">
        <v>1062</v>
      </c>
      <c r="D5913" s="781">
        <v>5</v>
      </c>
      <c r="F5913" t="s">
        <v>3539</v>
      </c>
    </row>
    <row r="5914" spans="1:6" x14ac:dyDescent="0.25">
      <c r="A5914" t="s">
        <v>1203</v>
      </c>
      <c r="B5914" t="s">
        <v>795</v>
      </c>
      <c r="C5914" t="s">
        <v>1062</v>
      </c>
      <c r="D5914" s="781">
        <v>1</v>
      </c>
      <c r="F5914" t="s">
        <v>3539</v>
      </c>
    </row>
    <row r="5915" spans="1:6" x14ac:dyDescent="0.25">
      <c r="A5915" t="s">
        <v>1203</v>
      </c>
      <c r="B5915" t="s">
        <v>795</v>
      </c>
      <c r="C5915" t="s">
        <v>1062</v>
      </c>
      <c r="D5915" s="781">
        <v>2</v>
      </c>
      <c r="F5915" t="s">
        <v>3539</v>
      </c>
    </row>
    <row r="5916" spans="1:6" x14ac:dyDescent="0.25">
      <c r="A5916" t="s">
        <v>1203</v>
      </c>
      <c r="B5916" t="s">
        <v>795</v>
      </c>
      <c r="C5916" t="s">
        <v>1062</v>
      </c>
      <c r="D5916" s="781">
        <v>1</v>
      </c>
      <c r="F5916" t="s">
        <v>3539</v>
      </c>
    </row>
    <row r="5917" spans="1:6" x14ac:dyDescent="0.25">
      <c r="A5917" t="s">
        <v>1203</v>
      </c>
      <c r="B5917" t="s">
        <v>795</v>
      </c>
      <c r="C5917" t="s">
        <v>1062</v>
      </c>
      <c r="D5917" s="781">
        <v>2</v>
      </c>
      <c r="F5917" t="s">
        <v>3539</v>
      </c>
    </row>
    <row r="5918" spans="1:6" x14ac:dyDescent="0.25">
      <c r="A5918" t="s">
        <v>1203</v>
      </c>
      <c r="B5918" t="s">
        <v>795</v>
      </c>
      <c r="C5918" t="s">
        <v>1062</v>
      </c>
      <c r="D5918" s="781">
        <v>1</v>
      </c>
      <c r="F5918" t="s">
        <v>3539</v>
      </c>
    </row>
    <row r="5919" spans="1:6" x14ac:dyDescent="0.25">
      <c r="A5919" t="s">
        <v>1203</v>
      </c>
      <c r="B5919" t="s">
        <v>795</v>
      </c>
      <c r="C5919" t="s">
        <v>1062</v>
      </c>
      <c r="D5919" s="781">
        <v>2</v>
      </c>
      <c r="F5919" t="s">
        <v>3539</v>
      </c>
    </row>
    <row r="5920" spans="1:6" x14ac:dyDescent="0.25">
      <c r="A5920" t="s">
        <v>1203</v>
      </c>
      <c r="B5920" t="s">
        <v>795</v>
      </c>
      <c r="C5920" t="s">
        <v>1062</v>
      </c>
      <c r="D5920" s="781">
        <v>1</v>
      </c>
      <c r="F5920" t="s">
        <v>3539</v>
      </c>
    </row>
    <row r="5921" spans="1:6" x14ac:dyDescent="0.25">
      <c r="A5921" t="s">
        <v>1203</v>
      </c>
      <c r="B5921" t="s">
        <v>795</v>
      </c>
      <c r="C5921" t="s">
        <v>1062</v>
      </c>
      <c r="D5921" s="781">
        <v>1</v>
      </c>
      <c r="F5921" t="s">
        <v>3539</v>
      </c>
    </row>
    <row r="5922" spans="1:6" x14ac:dyDescent="0.25">
      <c r="A5922" t="s">
        <v>1203</v>
      </c>
      <c r="B5922" t="s">
        <v>795</v>
      </c>
      <c r="C5922" t="s">
        <v>1062</v>
      </c>
      <c r="D5922" s="781">
        <v>1</v>
      </c>
      <c r="F5922" t="s">
        <v>3539</v>
      </c>
    </row>
    <row r="5923" spans="1:6" x14ac:dyDescent="0.25">
      <c r="A5923" t="s">
        <v>1203</v>
      </c>
      <c r="B5923" t="s">
        <v>795</v>
      </c>
      <c r="C5923" t="s">
        <v>1062</v>
      </c>
      <c r="D5923" s="781">
        <v>1</v>
      </c>
      <c r="F5923" t="s">
        <v>3539</v>
      </c>
    </row>
    <row r="5924" spans="1:6" x14ac:dyDescent="0.25">
      <c r="A5924" t="s">
        <v>1203</v>
      </c>
      <c r="B5924" t="s">
        <v>795</v>
      </c>
      <c r="C5924" t="s">
        <v>1062</v>
      </c>
      <c r="D5924" s="781">
        <v>1</v>
      </c>
      <c r="F5924" t="s">
        <v>3539</v>
      </c>
    </row>
    <row r="5925" spans="1:6" x14ac:dyDescent="0.25">
      <c r="A5925" t="s">
        <v>1203</v>
      </c>
      <c r="B5925" t="s">
        <v>795</v>
      </c>
      <c r="C5925" t="s">
        <v>1062</v>
      </c>
      <c r="D5925" s="781">
        <v>1</v>
      </c>
      <c r="F5925" t="s">
        <v>3539</v>
      </c>
    </row>
    <row r="5926" spans="1:6" x14ac:dyDescent="0.25">
      <c r="A5926" t="s">
        <v>1203</v>
      </c>
      <c r="B5926" t="s">
        <v>795</v>
      </c>
      <c r="C5926" t="s">
        <v>1062</v>
      </c>
      <c r="D5926" s="781">
        <v>-1</v>
      </c>
      <c r="F5926" t="s">
        <v>3539</v>
      </c>
    </row>
    <row r="5927" spans="1:6" x14ac:dyDescent="0.25">
      <c r="A5927" t="s">
        <v>1203</v>
      </c>
      <c r="B5927" t="s">
        <v>795</v>
      </c>
      <c r="C5927" t="s">
        <v>1062</v>
      </c>
      <c r="D5927" s="781">
        <v>1</v>
      </c>
      <c r="F5927" t="s">
        <v>3539</v>
      </c>
    </row>
    <row r="5928" spans="1:6" x14ac:dyDescent="0.25">
      <c r="A5928" t="s">
        <v>1203</v>
      </c>
      <c r="B5928" t="s">
        <v>795</v>
      </c>
      <c r="C5928" t="s">
        <v>1062</v>
      </c>
      <c r="D5928" s="781">
        <v>1</v>
      </c>
      <c r="F5928" t="s">
        <v>3539</v>
      </c>
    </row>
    <row r="5929" spans="1:6" x14ac:dyDescent="0.25">
      <c r="A5929" t="s">
        <v>1203</v>
      </c>
      <c r="B5929" t="s">
        <v>795</v>
      </c>
      <c r="C5929" t="s">
        <v>1062</v>
      </c>
      <c r="D5929" s="781">
        <v>1</v>
      </c>
      <c r="F5929" t="s">
        <v>3539</v>
      </c>
    </row>
    <row r="5930" spans="1:6" x14ac:dyDescent="0.25">
      <c r="A5930" t="s">
        <v>1203</v>
      </c>
      <c r="B5930" t="s">
        <v>795</v>
      </c>
      <c r="C5930" t="s">
        <v>1062</v>
      </c>
      <c r="D5930" s="781">
        <v>1</v>
      </c>
      <c r="F5930" t="s">
        <v>3539</v>
      </c>
    </row>
    <row r="5931" spans="1:6" x14ac:dyDescent="0.25">
      <c r="A5931" t="s">
        <v>1203</v>
      </c>
      <c r="B5931" t="s">
        <v>795</v>
      </c>
      <c r="C5931" t="s">
        <v>1062</v>
      </c>
      <c r="D5931" s="781">
        <v>2</v>
      </c>
      <c r="F5931" t="s">
        <v>3539</v>
      </c>
    </row>
    <row r="5932" spans="1:6" x14ac:dyDescent="0.25">
      <c r="A5932" t="s">
        <v>1203</v>
      </c>
      <c r="B5932" t="s">
        <v>795</v>
      </c>
      <c r="C5932" t="s">
        <v>1062</v>
      </c>
      <c r="D5932" s="781">
        <v>1</v>
      </c>
      <c r="F5932" t="s">
        <v>3539</v>
      </c>
    </row>
    <row r="5933" spans="1:6" x14ac:dyDescent="0.25">
      <c r="A5933" t="s">
        <v>1203</v>
      </c>
      <c r="B5933" t="s">
        <v>795</v>
      </c>
      <c r="C5933" t="s">
        <v>1062</v>
      </c>
      <c r="D5933" s="781">
        <v>2</v>
      </c>
      <c r="F5933" t="s">
        <v>3539</v>
      </c>
    </row>
    <row r="5934" spans="1:6" x14ac:dyDescent="0.25">
      <c r="A5934" t="s">
        <v>1203</v>
      </c>
      <c r="B5934" t="s">
        <v>795</v>
      </c>
      <c r="C5934" t="s">
        <v>1062</v>
      </c>
      <c r="D5934" s="781">
        <v>2</v>
      </c>
      <c r="F5934" t="s">
        <v>3539</v>
      </c>
    </row>
    <row r="5935" spans="1:6" x14ac:dyDescent="0.25">
      <c r="A5935" t="s">
        <v>1203</v>
      </c>
      <c r="B5935" t="s">
        <v>795</v>
      </c>
      <c r="C5935" t="s">
        <v>1062</v>
      </c>
      <c r="D5935" s="781">
        <v>2</v>
      </c>
      <c r="F5935" t="s">
        <v>3539</v>
      </c>
    </row>
    <row r="5936" spans="1:6" x14ac:dyDescent="0.25">
      <c r="A5936" t="s">
        <v>1203</v>
      </c>
      <c r="B5936" t="s">
        <v>795</v>
      </c>
      <c r="C5936" t="s">
        <v>1062</v>
      </c>
      <c r="D5936" s="781">
        <v>1</v>
      </c>
      <c r="F5936" t="s">
        <v>3539</v>
      </c>
    </row>
    <row r="5937" spans="1:6" x14ac:dyDescent="0.25">
      <c r="A5937" t="s">
        <v>1203</v>
      </c>
      <c r="B5937" t="s">
        <v>795</v>
      </c>
      <c r="C5937" t="s">
        <v>1062</v>
      </c>
      <c r="D5937" s="781">
        <v>2</v>
      </c>
      <c r="F5937" t="s">
        <v>3539</v>
      </c>
    </row>
    <row r="5938" spans="1:6" x14ac:dyDescent="0.25">
      <c r="A5938" t="s">
        <v>1203</v>
      </c>
      <c r="B5938" t="s">
        <v>795</v>
      </c>
      <c r="C5938" t="s">
        <v>1062</v>
      </c>
      <c r="D5938" s="781">
        <v>1</v>
      </c>
      <c r="F5938" t="s">
        <v>3539</v>
      </c>
    </row>
    <row r="5939" spans="1:6" x14ac:dyDescent="0.25">
      <c r="A5939" t="s">
        <v>1203</v>
      </c>
      <c r="B5939" t="s">
        <v>795</v>
      </c>
      <c r="C5939" t="s">
        <v>1062</v>
      </c>
      <c r="D5939" s="781">
        <v>1</v>
      </c>
      <c r="F5939" t="s">
        <v>3539</v>
      </c>
    </row>
    <row r="5940" spans="1:6" x14ac:dyDescent="0.25">
      <c r="A5940" t="s">
        <v>1203</v>
      </c>
      <c r="B5940" t="s">
        <v>795</v>
      </c>
      <c r="C5940" t="s">
        <v>1062</v>
      </c>
      <c r="D5940" s="781">
        <v>1</v>
      </c>
      <c r="F5940" t="s">
        <v>3539</v>
      </c>
    </row>
    <row r="5941" spans="1:6" x14ac:dyDescent="0.25">
      <c r="A5941" t="s">
        <v>1203</v>
      </c>
      <c r="B5941" t="s">
        <v>795</v>
      </c>
      <c r="C5941" t="s">
        <v>1062</v>
      </c>
      <c r="D5941" s="781">
        <v>1</v>
      </c>
      <c r="F5941" t="s">
        <v>3539</v>
      </c>
    </row>
    <row r="5942" spans="1:6" x14ac:dyDescent="0.25">
      <c r="A5942" t="s">
        <v>1203</v>
      </c>
      <c r="B5942" t="s">
        <v>795</v>
      </c>
      <c r="C5942" t="s">
        <v>1062</v>
      </c>
      <c r="D5942" s="781">
        <v>1</v>
      </c>
      <c r="F5942" t="s">
        <v>3539</v>
      </c>
    </row>
    <row r="5943" spans="1:6" x14ac:dyDescent="0.25">
      <c r="A5943" t="s">
        <v>1203</v>
      </c>
      <c r="B5943" t="s">
        <v>795</v>
      </c>
      <c r="C5943" t="s">
        <v>1062</v>
      </c>
      <c r="D5943" s="781">
        <v>2</v>
      </c>
      <c r="F5943" t="s">
        <v>3539</v>
      </c>
    </row>
    <row r="5944" spans="1:6" x14ac:dyDescent="0.25">
      <c r="A5944" t="s">
        <v>1203</v>
      </c>
      <c r="B5944" t="s">
        <v>795</v>
      </c>
      <c r="C5944" t="s">
        <v>1062</v>
      </c>
      <c r="D5944" s="781">
        <v>3</v>
      </c>
      <c r="F5944" t="s">
        <v>3539</v>
      </c>
    </row>
    <row r="5945" spans="1:6" x14ac:dyDescent="0.25">
      <c r="A5945" t="s">
        <v>1203</v>
      </c>
      <c r="B5945" t="s">
        <v>795</v>
      </c>
      <c r="C5945" t="s">
        <v>1062</v>
      </c>
      <c r="D5945" s="781">
        <v>1</v>
      </c>
      <c r="F5945" t="s">
        <v>3539</v>
      </c>
    </row>
    <row r="5946" spans="1:6" x14ac:dyDescent="0.25">
      <c r="A5946" t="s">
        <v>1203</v>
      </c>
      <c r="B5946" t="s">
        <v>795</v>
      </c>
      <c r="C5946" t="s">
        <v>1062</v>
      </c>
      <c r="D5946" s="781">
        <v>1</v>
      </c>
      <c r="F5946" t="s">
        <v>3539</v>
      </c>
    </row>
    <row r="5947" spans="1:6" x14ac:dyDescent="0.25">
      <c r="A5947" t="s">
        <v>1203</v>
      </c>
      <c r="B5947" t="s">
        <v>795</v>
      </c>
      <c r="C5947" t="s">
        <v>1062</v>
      </c>
      <c r="D5947" s="781">
        <v>1</v>
      </c>
      <c r="F5947" t="s">
        <v>3539</v>
      </c>
    </row>
    <row r="5948" spans="1:6" x14ac:dyDescent="0.25">
      <c r="A5948" t="s">
        <v>1203</v>
      </c>
      <c r="B5948" t="s">
        <v>795</v>
      </c>
      <c r="C5948" t="s">
        <v>1062</v>
      </c>
      <c r="D5948" s="781">
        <v>1</v>
      </c>
      <c r="F5948" t="s">
        <v>3539</v>
      </c>
    </row>
    <row r="5949" spans="1:6" x14ac:dyDescent="0.25">
      <c r="A5949" t="s">
        <v>1203</v>
      </c>
      <c r="B5949" t="s">
        <v>795</v>
      </c>
      <c r="C5949" t="s">
        <v>1062</v>
      </c>
      <c r="D5949" s="781">
        <v>1</v>
      </c>
      <c r="F5949" t="s">
        <v>3539</v>
      </c>
    </row>
    <row r="5950" spans="1:6" x14ac:dyDescent="0.25">
      <c r="A5950" t="s">
        <v>1203</v>
      </c>
      <c r="B5950" t="s">
        <v>795</v>
      </c>
      <c r="C5950" t="s">
        <v>1062</v>
      </c>
      <c r="D5950" s="781">
        <v>1</v>
      </c>
      <c r="F5950" t="s">
        <v>3539</v>
      </c>
    </row>
    <row r="5951" spans="1:6" x14ac:dyDescent="0.25">
      <c r="A5951" t="s">
        <v>1203</v>
      </c>
      <c r="B5951" t="s">
        <v>795</v>
      </c>
      <c r="C5951" t="s">
        <v>1062</v>
      </c>
      <c r="D5951" s="781">
        <v>1</v>
      </c>
      <c r="F5951" t="s">
        <v>3539</v>
      </c>
    </row>
    <row r="5952" spans="1:6" x14ac:dyDescent="0.25">
      <c r="A5952" t="s">
        <v>1203</v>
      </c>
      <c r="B5952" t="s">
        <v>795</v>
      </c>
      <c r="C5952" t="s">
        <v>1062</v>
      </c>
      <c r="D5952" s="781">
        <v>2</v>
      </c>
      <c r="F5952" t="s">
        <v>3539</v>
      </c>
    </row>
    <row r="5953" spans="1:6" x14ac:dyDescent="0.25">
      <c r="A5953" t="s">
        <v>1203</v>
      </c>
      <c r="B5953" t="s">
        <v>795</v>
      </c>
      <c r="C5953" t="s">
        <v>1062</v>
      </c>
      <c r="D5953" s="781">
        <v>2</v>
      </c>
      <c r="F5953" t="s">
        <v>3539</v>
      </c>
    </row>
    <row r="5954" spans="1:6" x14ac:dyDescent="0.25">
      <c r="A5954" t="s">
        <v>1203</v>
      </c>
      <c r="B5954" t="s">
        <v>795</v>
      </c>
      <c r="C5954" t="s">
        <v>1062</v>
      </c>
      <c r="D5954" s="781">
        <v>2</v>
      </c>
      <c r="F5954" t="s">
        <v>3539</v>
      </c>
    </row>
    <row r="5955" spans="1:6" x14ac:dyDescent="0.25">
      <c r="A5955" t="s">
        <v>1203</v>
      </c>
      <c r="B5955" t="s">
        <v>795</v>
      </c>
      <c r="C5955" t="s">
        <v>1062</v>
      </c>
      <c r="D5955" s="781">
        <v>2</v>
      </c>
      <c r="F5955" t="s">
        <v>3539</v>
      </c>
    </row>
    <row r="5956" spans="1:6" x14ac:dyDescent="0.25">
      <c r="A5956" t="s">
        <v>1203</v>
      </c>
      <c r="B5956" t="s">
        <v>795</v>
      </c>
      <c r="C5956" t="s">
        <v>1062</v>
      </c>
      <c r="D5956" s="781">
        <v>1</v>
      </c>
      <c r="F5956" t="s">
        <v>3539</v>
      </c>
    </row>
    <row r="5957" spans="1:6" x14ac:dyDescent="0.25">
      <c r="A5957" t="s">
        <v>1203</v>
      </c>
      <c r="B5957" t="s">
        <v>795</v>
      </c>
      <c r="C5957" t="s">
        <v>1062</v>
      </c>
      <c r="D5957" s="781">
        <v>2</v>
      </c>
      <c r="F5957" t="s">
        <v>3539</v>
      </c>
    </row>
    <row r="5958" spans="1:6" x14ac:dyDescent="0.25">
      <c r="A5958" t="s">
        <v>1203</v>
      </c>
      <c r="B5958" t="s">
        <v>795</v>
      </c>
      <c r="C5958" t="s">
        <v>1062</v>
      </c>
      <c r="D5958" s="781">
        <v>1</v>
      </c>
      <c r="F5958" t="s">
        <v>3539</v>
      </c>
    </row>
    <row r="5959" spans="1:6" x14ac:dyDescent="0.25">
      <c r="A5959" t="s">
        <v>1203</v>
      </c>
      <c r="B5959" t="s">
        <v>795</v>
      </c>
      <c r="C5959" t="s">
        <v>1062</v>
      </c>
      <c r="D5959" s="781">
        <v>2</v>
      </c>
      <c r="F5959" t="s">
        <v>3539</v>
      </c>
    </row>
    <row r="5960" spans="1:6" x14ac:dyDescent="0.25">
      <c r="A5960" t="s">
        <v>1203</v>
      </c>
      <c r="B5960" t="s">
        <v>795</v>
      </c>
      <c r="C5960" t="s">
        <v>1062</v>
      </c>
      <c r="D5960" s="781">
        <v>2</v>
      </c>
      <c r="F5960" t="s">
        <v>3539</v>
      </c>
    </row>
    <row r="5961" spans="1:6" x14ac:dyDescent="0.25">
      <c r="A5961" t="s">
        <v>1203</v>
      </c>
      <c r="B5961" t="s">
        <v>795</v>
      </c>
      <c r="C5961" t="s">
        <v>1062</v>
      </c>
      <c r="D5961" s="781">
        <v>1</v>
      </c>
      <c r="F5961" t="s">
        <v>3539</v>
      </c>
    </row>
    <row r="5962" spans="1:6" x14ac:dyDescent="0.25">
      <c r="A5962" t="s">
        <v>1203</v>
      </c>
      <c r="B5962" t="s">
        <v>795</v>
      </c>
      <c r="C5962" t="s">
        <v>1062</v>
      </c>
      <c r="D5962" s="781">
        <v>1</v>
      </c>
      <c r="F5962" t="s">
        <v>3539</v>
      </c>
    </row>
    <row r="5963" spans="1:6" x14ac:dyDescent="0.25">
      <c r="A5963" t="s">
        <v>1203</v>
      </c>
      <c r="B5963" t="s">
        <v>795</v>
      </c>
      <c r="C5963" t="s">
        <v>1062</v>
      </c>
      <c r="D5963" s="781">
        <v>1</v>
      </c>
      <c r="F5963" t="s">
        <v>3539</v>
      </c>
    </row>
    <row r="5964" spans="1:6" x14ac:dyDescent="0.25">
      <c r="A5964" t="s">
        <v>1203</v>
      </c>
      <c r="B5964" t="s">
        <v>795</v>
      </c>
      <c r="C5964" t="s">
        <v>1062</v>
      </c>
      <c r="D5964" s="781">
        <v>1</v>
      </c>
      <c r="F5964" t="s">
        <v>3539</v>
      </c>
    </row>
    <row r="5965" spans="1:6" x14ac:dyDescent="0.25">
      <c r="A5965" t="s">
        <v>1203</v>
      </c>
      <c r="B5965" t="s">
        <v>795</v>
      </c>
      <c r="C5965" t="s">
        <v>1062</v>
      </c>
      <c r="D5965" s="781">
        <v>1</v>
      </c>
      <c r="F5965" t="s">
        <v>3539</v>
      </c>
    </row>
    <row r="5966" spans="1:6" x14ac:dyDescent="0.25">
      <c r="A5966" t="s">
        <v>1203</v>
      </c>
      <c r="B5966" t="s">
        <v>795</v>
      </c>
      <c r="C5966" t="s">
        <v>1062</v>
      </c>
      <c r="D5966" s="781">
        <v>1</v>
      </c>
      <c r="F5966" t="s">
        <v>3539</v>
      </c>
    </row>
    <row r="5967" spans="1:6" x14ac:dyDescent="0.25">
      <c r="A5967" t="s">
        <v>1203</v>
      </c>
      <c r="B5967" t="s">
        <v>795</v>
      </c>
      <c r="C5967" t="s">
        <v>1062</v>
      </c>
      <c r="D5967" s="781">
        <v>1</v>
      </c>
      <c r="F5967" t="s">
        <v>3539</v>
      </c>
    </row>
    <row r="5968" spans="1:6" x14ac:dyDescent="0.25">
      <c r="A5968" t="s">
        <v>1203</v>
      </c>
      <c r="B5968" t="s">
        <v>795</v>
      </c>
      <c r="C5968" t="s">
        <v>1062</v>
      </c>
      <c r="D5968" s="781">
        <v>1</v>
      </c>
      <c r="F5968" t="s">
        <v>3539</v>
      </c>
    </row>
    <row r="5969" spans="1:6" x14ac:dyDescent="0.25">
      <c r="A5969" t="s">
        <v>1203</v>
      </c>
      <c r="B5969" t="s">
        <v>795</v>
      </c>
      <c r="C5969" t="s">
        <v>1062</v>
      </c>
      <c r="D5969" s="781">
        <v>1</v>
      </c>
      <c r="F5969" t="s">
        <v>3539</v>
      </c>
    </row>
    <row r="5970" spans="1:6" x14ac:dyDescent="0.25">
      <c r="A5970" t="s">
        <v>1203</v>
      </c>
      <c r="B5970" t="s">
        <v>795</v>
      </c>
      <c r="C5970" t="s">
        <v>1062</v>
      </c>
      <c r="D5970" s="781">
        <v>1</v>
      </c>
      <c r="F5970" t="s">
        <v>3539</v>
      </c>
    </row>
    <row r="5971" spans="1:6" x14ac:dyDescent="0.25">
      <c r="A5971" t="s">
        <v>1203</v>
      </c>
      <c r="B5971" t="s">
        <v>795</v>
      </c>
      <c r="C5971" t="s">
        <v>1062</v>
      </c>
      <c r="D5971" s="781">
        <v>1</v>
      </c>
      <c r="F5971" t="s">
        <v>3539</v>
      </c>
    </row>
    <row r="5972" spans="1:6" x14ac:dyDescent="0.25">
      <c r="A5972" t="s">
        <v>1203</v>
      </c>
      <c r="B5972" t="s">
        <v>795</v>
      </c>
      <c r="C5972" t="s">
        <v>1062</v>
      </c>
      <c r="D5972" s="781">
        <v>2</v>
      </c>
      <c r="F5972" t="s">
        <v>3539</v>
      </c>
    </row>
    <row r="5973" spans="1:6" x14ac:dyDescent="0.25">
      <c r="A5973" t="s">
        <v>1203</v>
      </c>
      <c r="B5973" t="s">
        <v>795</v>
      </c>
      <c r="C5973" t="s">
        <v>1062</v>
      </c>
      <c r="D5973" s="781">
        <v>1</v>
      </c>
      <c r="F5973" t="s">
        <v>3539</v>
      </c>
    </row>
    <row r="5974" spans="1:6" x14ac:dyDescent="0.25">
      <c r="A5974" t="s">
        <v>1203</v>
      </c>
      <c r="B5974" t="s">
        <v>795</v>
      </c>
      <c r="C5974" t="s">
        <v>1062</v>
      </c>
      <c r="D5974" s="781">
        <v>1</v>
      </c>
      <c r="F5974" t="s">
        <v>3539</v>
      </c>
    </row>
    <row r="5975" spans="1:6" x14ac:dyDescent="0.25">
      <c r="A5975" t="s">
        <v>1203</v>
      </c>
      <c r="B5975" t="s">
        <v>795</v>
      </c>
      <c r="C5975" t="s">
        <v>1062</v>
      </c>
      <c r="D5975" s="781">
        <v>1</v>
      </c>
      <c r="F5975" t="s">
        <v>3539</v>
      </c>
    </row>
    <row r="5976" spans="1:6" x14ac:dyDescent="0.25">
      <c r="A5976" t="s">
        <v>1203</v>
      </c>
      <c r="B5976" t="s">
        <v>795</v>
      </c>
      <c r="C5976" t="s">
        <v>1062</v>
      </c>
      <c r="D5976" s="781">
        <v>1</v>
      </c>
      <c r="F5976" t="s">
        <v>3539</v>
      </c>
    </row>
    <row r="5977" spans="1:6" x14ac:dyDescent="0.25">
      <c r="A5977" t="s">
        <v>1203</v>
      </c>
      <c r="B5977" t="s">
        <v>795</v>
      </c>
      <c r="C5977" t="s">
        <v>1062</v>
      </c>
      <c r="D5977" s="781">
        <v>1</v>
      </c>
      <c r="F5977" t="s">
        <v>3539</v>
      </c>
    </row>
    <row r="5978" spans="1:6" x14ac:dyDescent="0.25">
      <c r="A5978" t="s">
        <v>1203</v>
      </c>
      <c r="B5978" t="s">
        <v>795</v>
      </c>
      <c r="C5978" t="s">
        <v>1062</v>
      </c>
      <c r="D5978" s="781">
        <v>1</v>
      </c>
      <c r="F5978" t="s">
        <v>3539</v>
      </c>
    </row>
    <row r="5979" spans="1:6" x14ac:dyDescent="0.25">
      <c r="A5979" t="s">
        <v>1203</v>
      </c>
      <c r="B5979" t="s">
        <v>795</v>
      </c>
      <c r="C5979" t="s">
        <v>1062</v>
      </c>
      <c r="D5979" s="781">
        <v>2</v>
      </c>
      <c r="F5979" t="s">
        <v>3539</v>
      </c>
    </row>
    <row r="5980" spans="1:6" x14ac:dyDescent="0.25">
      <c r="A5980" t="s">
        <v>1203</v>
      </c>
      <c r="B5980" t="s">
        <v>795</v>
      </c>
      <c r="C5980" t="s">
        <v>1062</v>
      </c>
      <c r="D5980" s="781">
        <v>1</v>
      </c>
      <c r="F5980" t="s">
        <v>3539</v>
      </c>
    </row>
    <row r="5981" spans="1:6" x14ac:dyDescent="0.25">
      <c r="A5981" t="s">
        <v>1203</v>
      </c>
      <c r="B5981" t="s">
        <v>795</v>
      </c>
      <c r="C5981" t="s">
        <v>1062</v>
      </c>
      <c r="D5981" s="781">
        <v>1</v>
      </c>
      <c r="F5981" t="s">
        <v>3539</v>
      </c>
    </row>
    <row r="5982" spans="1:6" x14ac:dyDescent="0.25">
      <c r="A5982" t="s">
        <v>1203</v>
      </c>
      <c r="B5982" t="s">
        <v>795</v>
      </c>
      <c r="C5982" t="s">
        <v>1062</v>
      </c>
      <c r="D5982" s="781">
        <v>1</v>
      </c>
      <c r="F5982" t="s">
        <v>3539</v>
      </c>
    </row>
    <row r="5983" spans="1:6" x14ac:dyDescent="0.25">
      <c r="A5983" t="s">
        <v>1203</v>
      </c>
      <c r="B5983" t="s">
        <v>795</v>
      </c>
      <c r="C5983" t="s">
        <v>1062</v>
      </c>
      <c r="D5983" s="781">
        <v>1</v>
      </c>
      <c r="F5983" t="s">
        <v>3539</v>
      </c>
    </row>
    <row r="5984" spans="1:6" x14ac:dyDescent="0.25">
      <c r="A5984" t="s">
        <v>1203</v>
      </c>
      <c r="B5984" t="s">
        <v>795</v>
      </c>
      <c r="C5984" t="s">
        <v>1062</v>
      </c>
      <c r="D5984" s="781">
        <v>1</v>
      </c>
      <c r="F5984" t="s">
        <v>3539</v>
      </c>
    </row>
    <row r="5985" spans="1:6" x14ac:dyDescent="0.25">
      <c r="A5985" t="s">
        <v>1203</v>
      </c>
      <c r="B5985" t="s">
        <v>795</v>
      </c>
      <c r="C5985" t="s">
        <v>1062</v>
      </c>
      <c r="D5985" s="781">
        <v>1</v>
      </c>
      <c r="F5985" t="s">
        <v>3539</v>
      </c>
    </row>
    <row r="5986" spans="1:6" x14ac:dyDescent="0.25">
      <c r="A5986" t="s">
        <v>1203</v>
      </c>
      <c r="B5986" t="s">
        <v>795</v>
      </c>
      <c r="C5986" t="s">
        <v>1062</v>
      </c>
      <c r="D5986" s="781">
        <v>2</v>
      </c>
      <c r="F5986" t="s">
        <v>3539</v>
      </c>
    </row>
    <row r="5987" spans="1:6" x14ac:dyDescent="0.25">
      <c r="A5987" t="s">
        <v>1203</v>
      </c>
      <c r="B5987" t="s">
        <v>795</v>
      </c>
      <c r="C5987" t="s">
        <v>1062</v>
      </c>
      <c r="D5987" s="781">
        <v>1</v>
      </c>
      <c r="F5987" t="s">
        <v>3539</v>
      </c>
    </row>
    <row r="5988" spans="1:6" x14ac:dyDescent="0.25">
      <c r="A5988" t="s">
        <v>1203</v>
      </c>
      <c r="B5988" t="s">
        <v>795</v>
      </c>
      <c r="C5988" t="s">
        <v>1062</v>
      </c>
      <c r="D5988" s="781">
        <v>2</v>
      </c>
      <c r="F5988" t="s">
        <v>3539</v>
      </c>
    </row>
    <row r="5989" spans="1:6" x14ac:dyDescent="0.25">
      <c r="A5989" t="s">
        <v>1203</v>
      </c>
      <c r="B5989" t="s">
        <v>795</v>
      </c>
      <c r="C5989" t="s">
        <v>1062</v>
      </c>
      <c r="D5989" s="781">
        <v>6</v>
      </c>
      <c r="F5989" t="s">
        <v>3539</v>
      </c>
    </row>
    <row r="5990" spans="1:6" x14ac:dyDescent="0.25">
      <c r="A5990" t="s">
        <v>1203</v>
      </c>
      <c r="B5990" t="s">
        <v>795</v>
      </c>
      <c r="C5990" t="s">
        <v>1062</v>
      </c>
      <c r="D5990" s="781">
        <v>1</v>
      </c>
      <c r="F5990" t="s">
        <v>3539</v>
      </c>
    </row>
    <row r="5991" spans="1:6" x14ac:dyDescent="0.25">
      <c r="A5991" t="s">
        <v>1203</v>
      </c>
      <c r="B5991" t="s">
        <v>795</v>
      </c>
      <c r="C5991" t="s">
        <v>1062</v>
      </c>
      <c r="D5991" s="781">
        <v>2</v>
      </c>
      <c r="F5991" t="s">
        <v>3539</v>
      </c>
    </row>
    <row r="5992" spans="1:6" x14ac:dyDescent="0.25">
      <c r="A5992" t="s">
        <v>1203</v>
      </c>
      <c r="B5992" t="s">
        <v>795</v>
      </c>
      <c r="C5992" t="s">
        <v>1062</v>
      </c>
      <c r="D5992" s="781">
        <v>3</v>
      </c>
      <c r="F5992" t="s">
        <v>3539</v>
      </c>
    </row>
    <row r="5993" spans="1:6" x14ac:dyDescent="0.25">
      <c r="A5993" t="s">
        <v>1203</v>
      </c>
      <c r="B5993" t="s">
        <v>795</v>
      </c>
      <c r="C5993" t="s">
        <v>1062</v>
      </c>
      <c r="D5993" s="781">
        <v>2</v>
      </c>
      <c r="F5993" t="s">
        <v>3539</v>
      </c>
    </row>
    <row r="5994" spans="1:6" x14ac:dyDescent="0.25">
      <c r="A5994" t="s">
        <v>1203</v>
      </c>
      <c r="B5994" t="s">
        <v>795</v>
      </c>
      <c r="C5994" t="s">
        <v>1062</v>
      </c>
      <c r="D5994" s="781">
        <v>2</v>
      </c>
      <c r="F5994" t="s">
        <v>3539</v>
      </c>
    </row>
    <row r="5995" spans="1:6" x14ac:dyDescent="0.25">
      <c r="A5995" t="s">
        <v>1203</v>
      </c>
      <c r="B5995" t="s">
        <v>795</v>
      </c>
      <c r="C5995" t="s">
        <v>1062</v>
      </c>
      <c r="D5995" s="781">
        <v>1</v>
      </c>
      <c r="F5995" t="s">
        <v>3539</v>
      </c>
    </row>
    <row r="5996" spans="1:6" x14ac:dyDescent="0.25">
      <c r="A5996" t="s">
        <v>1203</v>
      </c>
      <c r="B5996" t="s">
        <v>795</v>
      </c>
      <c r="C5996" t="s">
        <v>1062</v>
      </c>
      <c r="D5996" s="781">
        <v>2</v>
      </c>
      <c r="F5996" t="s">
        <v>3539</v>
      </c>
    </row>
    <row r="5997" spans="1:6" x14ac:dyDescent="0.25">
      <c r="A5997" t="s">
        <v>1203</v>
      </c>
      <c r="B5997" t="s">
        <v>795</v>
      </c>
      <c r="C5997" t="s">
        <v>1062</v>
      </c>
      <c r="D5997" s="781">
        <v>1</v>
      </c>
      <c r="F5997" t="s">
        <v>3539</v>
      </c>
    </row>
    <row r="5998" spans="1:6" x14ac:dyDescent="0.25">
      <c r="A5998" t="s">
        <v>1203</v>
      </c>
      <c r="B5998" t="s">
        <v>795</v>
      </c>
      <c r="C5998" t="s">
        <v>1062</v>
      </c>
      <c r="D5998" s="781">
        <v>2</v>
      </c>
      <c r="F5998" t="s">
        <v>3539</v>
      </c>
    </row>
    <row r="5999" spans="1:6" x14ac:dyDescent="0.25">
      <c r="A5999" t="s">
        <v>1203</v>
      </c>
      <c r="B5999" t="s">
        <v>795</v>
      </c>
      <c r="C5999" t="s">
        <v>1062</v>
      </c>
      <c r="D5999" s="781">
        <v>1</v>
      </c>
      <c r="F5999" t="s">
        <v>3539</v>
      </c>
    </row>
    <row r="6000" spans="1:6" x14ac:dyDescent="0.25">
      <c r="A6000" t="s">
        <v>1203</v>
      </c>
      <c r="B6000" t="s">
        <v>795</v>
      </c>
      <c r="C6000" t="s">
        <v>1062</v>
      </c>
      <c r="D6000" s="781">
        <v>3</v>
      </c>
      <c r="F6000" t="s">
        <v>3539</v>
      </c>
    </row>
    <row r="6001" spans="1:6" x14ac:dyDescent="0.25">
      <c r="A6001" t="s">
        <v>1203</v>
      </c>
      <c r="B6001" t="s">
        <v>795</v>
      </c>
      <c r="C6001" t="s">
        <v>1062</v>
      </c>
      <c r="D6001" s="781">
        <v>1</v>
      </c>
      <c r="F6001" t="s">
        <v>3539</v>
      </c>
    </row>
    <row r="6002" spans="1:6" x14ac:dyDescent="0.25">
      <c r="A6002" t="s">
        <v>1203</v>
      </c>
      <c r="B6002" t="s">
        <v>795</v>
      </c>
      <c r="C6002" t="s">
        <v>1062</v>
      </c>
      <c r="D6002" s="781">
        <v>1</v>
      </c>
      <c r="F6002" t="s">
        <v>3539</v>
      </c>
    </row>
    <row r="6003" spans="1:6" x14ac:dyDescent="0.25">
      <c r="A6003" t="s">
        <v>1203</v>
      </c>
      <c r="B6003" t="s">
        <v>795</v>
      </c>
      <c r="C6003" t="s">
        <v>1062</v>
      </c>
      <c r="D6003" s="781">
        <v>2</v>
      </c>
      <c r="F6003" t="s">
        <v>3539</v>
      </c>
    </row>
    <row r="6004" spans="1:6" x14ac:dyDescent="0.25">
      <c r="A6004" t="s">
        <v>1203</v>
      </c>
      <c r="B6004" t="s">
        <v>795</v>
      </c>
      <c r="C6004" t="s">
        <v>1062</v>
      </c>
      <c r="D6004" s="781">
        <v>1</v>
      </c>
      <c r="F6004" t="s">
        <v>3539</v>
      </c>
    </row>
    <row r="6005" spans="1:6" x14ac:dyDescent="0.25">
      <c r="A6005" t="s">
        <v>1203</v>
      </c>
      <c r="B6005" t="s">
        <v>795</v>
      </c>
      <c r="C6005" t="s">
        <v>1062</v>
      </c>
      <c r="D6005" s="781">
        <v>1</v>
      </c>
      <c r="F6005" t="s">
        <v>3539</v>
      </c>
    </row>
    <row r="6006" spans="1:6" x14ac:dyDescent="0.25">
      <c r="A6006" t="s">
        <v>1203</v>
      </c>
      <c r="B6006" t="s">
        <v>795</v>
      </c>
      <c r="C6006" t="s">
        <v>1062</v>
      </c>
      <c r="D6006" s="781">
        <v>2</v>
      </c>
      <c r="F6006" t="s">
        <v>3539</v>
      </c>
    </row>
    <row r="6007" spans="1:6" x14ac:dyDescent="0.25">
      <c r="A6007" t="s">
        <v>1203</v>
      </c>
      <c r="B6007" t="s">
        <v>795</v>
      </c>
      <c r="C6007" t="s">
        <v>1062</v>
      </c>
      <c r="D6007" s="781">
        <v>1</v>
      </c>
      <c r="F6007" t="s">
        <v>3539</v>
      </c>
    </row>
    <row r="6008" spans="1:6" x14ac:dyDescent="0.25">
      <c r="A6008" t="s">
        <v>1203</v>
      </c>
      <c r="B6008" t="s">
        <v>795</v>
      </c>
      <c r="C6008" t="s">
        <v>1062</v>
      </c>
      <c r="D6008" s="781">
        <v>2</v>
      </c>
      <c r="F6008" t="s">
        <v>3539</v>
      </c>
    </row>
    <row r="6009" spans="1:6" x14ac:dyDescent="0.25">
      <c r="A6009" t="s">
        <v>1203</v>
      </c>
      <c r="B6009" t="s">
        <v>795</v>
      </c>
      <c r="C6009" t="s">
        <v>1062</v>
      </c>
      <c r="D6009" s="781">
        <v>1</v>
      </c>
      <c r="F6009" t="s">
        <v>3539</v>
      </c>
    </row>
    <row r="6010" spans="1:6" x14ac:dyDescent="0.25">
      <c r="A6010" t="s">
        <v>1203</v>
      </c>
      <c r="B6010" t="s">
        <v>795</v>
      </c>
      <c r="C6010" t="s">
        <v>1062</v>
      </c>
      <c r="D6010" s="781">
        <v>2</v>
      </c>
      <c r="F6010" t="s">
        <v>3539</v>
      </c>
    </row>
    <row r="6011" spans="1:6" x14ac:dyDescent="0.25">
      <c r="A6011" t="s">
        <v>1203</v>
      </c>
      <c r="B6011" t="s">
        <v>795</v>
      </c>
      <c r="C6011" t="s">
        <v>1062</v>
      </c>
      <c r="D6011" s="781">
        <v>1</v>
      </c>
      <c r="F6011" t="s">
        <v>3539</v>
      </c>
    </row>
    <row r="6012" spans="1:6" x14ac:dyDescent="0.25">
      <c r="A6012" t="s">
        <v>1203</v>
      </c>
      <c r="B6012" t="s">
        <v>795</v>
      </c>
      <c r="C6012" t="s">
        <v>1062</v>
      </c>
      <c r="D6012" s="781">
        <v>2</v>
      </c>
      <c r="F6012" t="s">
        <v>3539</v>
      </c>
    </row>
    <row r="6013" spans="1:6" x14ac:dyDescent="0.25">
      <c r="A6013" t="s">
        <v>1203</v>
      </c>
      <c r="B6013" t="s">
        <v>795</v>
      </c>
      <c r="C6013" t="s">
        <v>1062</v>
      </c>
      <c r="D6013" s="781">
        <v>1</v>
      </c>
      <c r="F6013" t="s">
        <v>3539</v>
      </c>
    </row>
    <row r="6014" spans="1:6" x14ac:dyDescent="0.25">
      <c r="A6014" t="s">
        <v>1203</v>
      </c>
      <c r="B6014" t="s">
        <v>795</v>
      </c>
      <c r="C6014" t="s">
        <v>1062</v>
      </c>
      <c r="D6014" s="781">
        <v>1</v>
      </c>
      <c r="F6014" t="s">
        <v>3539</v>
      </c>
    </row>
    <row r="6015" spans="1:6" x14ac:dyDescent="0.25">
      <c r="A6015" t="s">
        <v>1203</v>
      </c>
      <c r="B6015" t="s">
        <v>795</v>
      </c>
      <c r="C6015" t="s">
        <v>1062</v>
      </c>
      <c r="D6015" s="781">
        <v>1</v>
      </c>
      <c r="F6015" t="s">
        <v>3539</v>
      </c>
    </row>
    <row r="6016" spans="1:6" x14ac:dyDescent="0.25">
      <c r="A6016" t="s">
        <v>1203</v>
      </c>
      <c r="B6016" t="s">
        <v>795</v>
      </c>
      <c r="C6016" t="s">
        <v>1062</v>
      </c>
      <c r="D6016" s="781">
        <v>1</v>
      </c>
      <c r="F6016" t="s">
        <v>3539</v>
      </c>
    </row>
    <row r="6017" spans="1:6" x14ac:dyDescent="0.25">
      <c r="A6017" t="s">
        <v>1203</v>
      </c>
      <c r="B6017" t="s">
        <v>795</v>
      </c>
      <c r="C6017" t="s">
        <v>1062</v>
      </c>
      <c r="D6017" s="781">
        <v>1</v>
      </c>
      <c r="F6017" t="s">
        <v>3539</v>
      </c>
    </row>
    <row r="6018" spans="1:6" x14ac:dyDescent="0.25">
      <c r="A6018" t="s">
        <v>1203</v>
      </c>
      <c r="B6018" t="s">
        <v>795</v>
      </c>
      <c r="C6018" t="s">
        <v>1062</v>
      </c>
      <c r="D6018" s="781">
        <v>1</v>
      </c>
      <c r="F6018" t="s">
        <v>3539</v>
      </c>
    </row>
    <row r="6019" spans="1:6" x14ac:dyDescent="0.25">
      <c r="A6019" t="s">
        <v>1203</v>
      </c>
      <c r="B6019" t="s">
        <v>795</v>
      </c>
      <c r="C6019" t="s">
        <v>1062</v>
      </c>
      <c r="D6019" s="781">
        <v>2</v>
      </c>
      <c r="F6019" t="s">
        <v>3539</v>
      </c>
    </row>
    <row r="6020" spans="1:6" x14ac:dyDescent="0.25">
      <c r="A6020" t="s">
        <v>1203</v>
      </c>
      <c r="B6020" t="s">
        <v>795</v>
      </c>
      <c r="C6020" t="s">
        <v>1062</v>
      </c>
      <c r="D6020" s="781">
        <v>1</v>
      </c>
      <c r="F6020" t="s">
        <v>3539</v>
      </c>
    </row>
    <row r="6021" spans="1:6" x14ac:dyDescent="0.25">
      <c r="A6021" t="s">
        <v>1203</v>
      </c>
      <c r="B6021" t="s">
        <v>795</v>
      </c>
      <c r="C6021" t="s">
        <v>1062</v>
      </c>
      <c r="D6021" s="781">
        <v>2</v>
      </c>
      <c r="F6021" t="s">
        <v>3539</v>
      </c>
    </row>
    <row r="6022" spans="1:6" x14ac:dyDescent="0.25">
      <c r="A6022" t="s">
        <v>1203</v>
      </c>
      <c r="B6022" t="s">
        <v>795</v>
      </c>
      <c r="C6022" t="s">
        <v>1062</v>
      </c>
      <c r="D6022" s="781">
        <v>1</v>
      </c>
      <c r="F6022" t="s">
        <v>3539</v>
      </c>
    </row>
    <row r="6023" spans="1:6" x14ac:dyDescent="0.25">
      <c r="A6023" t="s">
        <v>1203</v>
      </c>
      <c r="B6023" t="s">
        <v>795</v>
      </c>
      <c r="C6023" t="s">
        <v>1062</v>
      </c>
      <c r="D6023" s="781">
        <v>2</v>
      </c>
      <c r="F6023" t="s">
        <v>3539</v>
      </c>
    </row>
    <row r="6024" spans="1:6" x14ac:dyDescent="0.25">
      <c r="A6024" t="s">
        <v>1203</v>
      </c>
      <c r="B6024" t="s">
        <v>795</v>
      </c>
      <c r="C6024" t="s">
        <v>1062</v>
      </c>
      <c r="D6024" s="781">
        <v>2</v>
      </c>
      <c r="F6024" t="s">
        <v>3539</v>
      </c>
    </row>
    <row r="6025" spans="1:6" x14ac:dyDescent="0.25">
      <c r="A6025" t="s">
        <v>1203</v>
      </c>
      <c r="B6025" t="s">
        <v>795</v>
      </c>
      <c r="C6025" t="s">
        <v>1062</v>
      </c>
      <c r="D6025" s="781">
        <v>2</v>
      </c>
      <c r="F6025" t="s">
        <v>3539</v>
      </c>
    </row>
    <row r="6026" spans="1:6" x14ac:dyDescent="0.25">
      <c r="A6026" t="s">
        <v>1203</v>
      </c>
      <c r="B6026" t="s">
        <v>795</v>
      </c>
      <c r="C6026" t="s">
        <v>1062</v>
      </c>
      <c r="D6026" s="781">
        <v>1</v>
      </c>
      <c r="F6026" t="s">
        <v>3539</v>
      </c>
    </row>
    <row r="6027" spans="1:6" x14ac:dyDescent="0.25">
      <c r="A6027" t="s">
        <v>1203</v>
      </c>
      <c r="B6027" t="s">
        <v>795</v>
      </c>
      <c r="C6027" t="s">
        <v>1062</v>
      </c>
      <c r="D6027" s="781">
        <v>1</v>
      </c>
      <c r="F6027" t="s">
        <v>3539</v>
      </c>
    </row>
    <row r="6028" spans="1:6" x14ac:dyDescent="0.25">
      <c r="A6028" t="s">
        <v>1203</v>
      </c>
      <c r="B6028" t="s">
        <v>795</v>
      </c>
      <c r="C6028" t="s">
        <v>1062</v>
      </c>
      <c r="D6028" s="781">
        <v>2</v>
      </c>
      <c r="F6028" t="s">
        <v>3539</v>
      </c>
    </row>
    <row r="6029" spans="1:6" x14ac:dyDescent="0.25">
      <c r="A6029" t="s">
        <v>1203</v>
      </c>
      <c r="B6029" t="s">
        <v>795</v>
      </c>
      <c r="C6029" t="s">
        <v>1062</v>
      </c>
      <c r="D6029" s="781">
        <v>2</v>
      </c>
      <c r="F6029" t="s">
        <v>3539</v>
      </c>
    </row>
    <row r="6030" spans="1:6" x14ac:dyDescent="0.25">
      <c r="A6030" t="s">
        <v>1203</v>
      </c>
      <c r="B6030" t="s">
        <v>795</v>
      </c>
      <c r="C6030" t="s">
        <v>1062</v>
      </c>
      <c r="D6030" s="781">
        <v>2</v>
      </c>
      <c r="F6030" t="s">
        <v>3539</v>
      </c>
    </row>
    <row r="6031" spans="1:6" x14ac:dyDescent="0.25">
      <c r="A6031" t="s">
        <v>1203</v>
      </c>
      <c r="B6031" t="s">
        <v>795</v>
      </c>
      <c r="C6031" t="s">
        <v>1062</v>
      </c>
      <c r="D6031" s="781">
        <v>2</v>
      </c>
      <c r="F6031" t="s">
        <v>3539</v>
      </c>
    </row>
    <row r="6032" spans="1:6" x14ac:dyDescent="0.25">
      <c r="A6032" t="s">
        <v>1203</v>
      </c>
      <c r="B6032" t="s">
        <v>795</v>
      </c>
      <c r="C6032" t="s">
        <v>1062</v>
      </c>
      <c r="D6032" s="781">
        <v>3</v>
      </c>
      <c r="F6032" t="s">
        <v>3539</v>
      </c>
    </row>
    <row r="6033" spans="1:6" x14ac:dyDescent="0.25">
      <c r="A6033" t="s">
        <v>1203</v>
      </c>
      <c r="B6033" t="s">
        <v>795</v>
      </c>
      <c r="C6033" t="s">
        <v>1062</v>
      </c>
      <c r="D6033" s="781">
        <v>1</v>
      </c>
      <c r="F6033" t="s">
        <v>3539</v>
      </c>
    </row>
    <row r="6034" spans="1:6" x14ac:dyDescent="0.25">
      <c r="A6034" t="s">
        <v>1203</v>
      </c>
      <c r="B6034" t="s">
        <v>795</v>
      </c>
      <c r="C6034" t="s">
        <v>1062</v>
      </c>
      <c r="D6034" s="781">
        <v>2</v>
      </c>
      <c r="F6034" t="s">
        <v>3539</v>
      </c>
    </row>
    <row r="6035" spans="1:6" x14ac:dyDescent="0.25">
      <c r="A6035" t="s">
        <v>1203</v>
      </c>
      <c r="B6035" t="s">
        <v>795</v>
      </c>
      <c r="C6035" t="s">
        <v>1062</v>
      </c>
      <c r="D6035" s="781">
        <v>1</v>
      </c>
      <c r="F6035" t="s">
        <v>3539</v>
      </c>
    </row>
    <row r="6036" spans="1:6" x14ac:dyDescent="0.25">
      <c r="A6036" t="s">
        <v>1203</v>
      </c>
      <c r="B6036" t="s">
        <v>795</v>
      </c>
      <c r="C6036" t="s">
        <v>1062</v>
      </c>
      <c r="D6036" s="781">
        <v>2</v>
      </c>
      <c r="F6036" t="s">
        <v>3539</v>
      </c>
    </row>
    <row r="6037" spans="1:6" x14ac:dyDescent="0.25">
      <c r="A6037" t="s">
        <v>1203</v>
      </c>
      <c r="B6037" t="s">
        <v>795</v>
      </c>
      <c r="C6037" t="s">
        <v>1062</v>
      </c>
      <c r="D6037" s="781">
        <v>1</v>
      </c>
      <c r="F6037" t="s">
        <v>3539</v>
      </c>
    </row>
    <row r="6038" spans="1:6" x14ac:dyDescent="0.25">
      <c r="A6038" t="s">
        <v>1203</v>
      </c>
      <c r="B6038" t="s">
        <v>795</v>
      </c>
      <c r="C6038" t="s">
        <v>1062</v>
      </c>
      <c r="D6038" s="781">
        <v>1</v>
      </c>
      <c r="F6038" t="s">
        <v>3539</v>
      </c>
    </row>
    <row r="6039" spans="1:6" x14ac:dyDescent="0.25">
      <c r="A6039" t="s">
        <v>1203</v>
      </c>
      <c r="B6039" t="s">
        <v>795</v>
      </c>
      <c r="C6039" t="s">
        <v>1062</v>
      </c>
      <c r="D6039" s="781">
        <v>2</v>
      </c>
      <c r="F6039" t="s">
        <v>3539</v>
      </c>
    </row>
    <row r="6040" spans="1:6" x14ac:dyDescent="0.25">
      <c r="A6040" t="s">
        <v>1203</v>
      </c>
      <c r="B6040" t="s">
        <v>795</v>
      </c>
      <c r="C6040" t="s">
        <v>1062</v>
      </c>
      <c r="D6040" s="781">
        <v>1</v>
      </c>
      <c r="F6040" t="s">
        <v>3539</v>
      </c>
    </row>
    <row r="6041" spans="1:6" x14ac:dyDescent="0.25">
      <c r="A6041" t="s">
        <v>1203</v>
      </c>
      <c r="B6041" t="s">
        <v>795</v>
      </c>
      <c r="C6041" t="s">
        <v>1062</v>
      </c>
      <c r="D6041" s="781">
        <v>1</v>
      </c>
      <c r="F6041" t="s">
        <v>3539</v>
      </c>
    </row>
    <row r="6042" spans="1:6" x14ac:dyDescent="0.25">
      <c r="A6042" t="s">
        <v>1203</v>
      </c>
      <c r="B6042" t="s">
        <v>795</v>
      </c>
      <c r="C6042" t="s">
        <v>1062</v>
      </c>
      <c r="D6042" s="781">
        <v>1</v>
      </c>
      <c r="F6042" t="s">
        <v>3539</v>
      </c>
    </row>
    <row r="6043" spans="1:6" x14ac:dyDescent="0.25">
      <c r="A6043" t="s">
        <v>1203</v>
      </c>
      <c r="B6043" t="s">
        <v>795</v>
      </c>
      <c r="C6043" t="s">
        <v>1062</v>
      </c>
      <c r="D6043" s="781">
        <v>2</v>
      </c>
      <c r="F6043" t="s">
        <v>3539</v>
      </c>
    </row>
    <row r="6044" spans="1:6" x14ac:dyDescent="0.25">
      <c r="A6044" t="s">
        <v>1203</v>
      </c>
      <c r="B6044" t="s">
        <v>795</v>
      </c>
      <c r="C6044" t="s">
        <v>1062</v>
      </c>
      <c r="D6044" s="781">
        <v>1</v>
      </c>
      <c r="F6044" t="s">
        <v>3539</v>
      </c>
    </row>
    <row r="6045" spans="1:6" x14ac:dyDescent="0.25">
      <c r="A6045" t="s">
        <v>1203</v>
      </c>
      <c r="B6045" t="s">
        <v>795</v>
      </c>
      <c r="C6045" t="s">
        <v>1062</v>
      </c>
      <c r="D6045" s="781">
        <v>1</v>
      </c>
      <c r="F6045" t="s">
        <v>3539</v>
      </c>
    </row>
    <row r="6046" spans="1:6" x14ac:dyDescent="0.25">
      <c r="A6046" t="s">
        <v>1203</v>
      </c>
      <c r="B6046" t="s">
        <v>795</v>
      </c>
      <c r="C6046" t="s">
        <v>1062</v>
      </c>
      <c r="D6046" s="781">
        <v>2</v>
      </c>
      <c r="F6046" t="s">
        <v>3539</v>
      </c>
    </row>
    <row r="6047" spans="1:6" x14ac:dyDescent="0.25">
      <c r="A6047" t="s">
        <v>1203</v>
      </c>
      <c r="B6047" t="s">
        <v>795</v>
      </c>
      <c r="C6047" t="s">
        <v>1062</v>
      </c>
      <c r="D6047" s="781">
        <v>2</v>
      </c>
      <c r="F6047" t="s">
        <v>3539</v>
      </c>
    </row>
    <row r="6048" spans="1:6" x14ac:dyDescent="0.25">
      <c r="A6048" t="s">
        <v>1203</v>
      </c>
      <c r="B6048" t="s">
        <v>795</v>
      </c>
      <c r="C6048" t="s">
        <v>1062</v>
      </c>
      <c r="D6048" s="781">
        <v>2</v>
      </c>
      <c r="F6048" t="s">
        <v>3539</v>
      </c>
    </row>
    <row r="6049" spans="1:6" x14ac:dyDescent="0.25">
      <c r="A6049" t="s">
        <v>1203</v>
      </c>
      <c r="B6049" t="s">
        <v>795</v>
      </c>
      <c r="C6049" t="s">
        <v>1062</v>
      </c>
      <c r="D6049" s="781">
        <v>2</v>
      </c>
      <c r="F6049" t="s">
        <v>3539</v>
      </c>
    </row>
    <row r="6050" spans="1:6" x14ac:dyDescent="0.25">
      <c r="A6050" t="s">
        <v>1203</v>
      </c>
      <c r="B6050" t="s">
        <v>795</v>
      </c>
      <c r="C6050" t="s">
        <v>1062</v>
      </c>
      <c r="D6050" s="781">
        <v>1</v>
      </c>
      <c r="F6050" t="s">
        <v>3539</v>
      </c>
    </row>
    <row r="6051" spans="1:6" x14ac:dyDescent="0.25">
      <c r="A6051" t="s">
        <v>1203</v>
      </c>
      <c r="B6051" t="s">
        <v>795</v>
      </c>
      <c r="C6051" t="s">
        <v>1062</v>
      </c>
      <c r="D6051" s="781">
        <v>1</v>
      </c>
      <c r="F6051" t="s">
        <v>3539</v>
      </c>
    </row>
    <row r="6052" spans="1:6" x14ac:dyDescent="0.25">
      <c r="A6052" t="s">
        <v>1203</v>
      </c>
      <c r="B6052" t="s">
        <v>795</v>
      </c>
      <c r="C6052" t="s">
        <v>1062</v>
      </c>
      <c r="D6052" s="781">
        <v>2</v>
      </c>
      <c r="F6052" t="s">
        <v>3539</v>
      </c>
    </row>
    <row r="6053" spans="1:6" x14ac:dyDescent="0.25">
      <c r="A6053" t="s">
        <v>1203</v>
      </c>
      <c r="B6053" t="s">
        <v>795</v>
      </c>
      <c r="C6053" t="s">
        <v>1062</v>
      </c>
      <c r="D6053" s="781">
        <v>2</v>
      </c>
      <c r="F6053" t="s">
        <v>3539</v>
      </c>
    </row>
    <row r="6054" spans="1:6" x14ac:dyDescent="0.25">
      <c r="A6054" t="s">
        <v>1203</v>
      </c>
      <c r="B6054" t="s">
        <v>795</v>
      </c>
      <c r="C6054" t="s">
        <v>1062</v>
      </c>
      <c r="D6054" s="781">
        <v>2</v>
      </c>
      <c r="F6054" t="s">
        <v>3539</v>
      </c>
    </row>
    <row r="6055" spans="1:6" x14ac:dyDescent="0.25">
      <c r="A6055" t="s">
        <v>1203</v>
      </c>
      <c r="B6055" t="s">
        <v>795</v>
      </c>
      <c r="C6055" t="s">
        <v>1062</v>
      </c>
      <c r="D6055" s="781">
        <v>1</v>
      </c>
      <c r="F6055" t="s">
        <v>3539</v>
      </c>
    </row>
    <row r="6056" spans="1:6" x14ac:dyDescent="0.25">
      <c r="A6056" t="s">
        <v>1203</v>
      </c>
      <c r="B6056" t="s">
        <v>795</v>
      </c>
      <c r="C6056" t="s">
        <v>1062</v>
      </c>
      <c r="D6056" s="781">
        <v>1</v>
      </c>
      <c r="F6056" t="s">
        <v>3539</v>
      </c>
    </row>
    <row r="6057" spans="1:6" x14ac:dyDescent="0.25">
      <c r="A6057" t="s">
        <v>1203</v>
      </c>
      <c r="B6057" t="s">
        <v>795</v>
      </c>
      <c r="C6057" t="s">
        <v>1062</v>
      </c>
      <c r="D6057" s="781">
        <v>2</v>
      </c>
      <c r="F6057" t="s">
        <v>3539</v>
      </c>
    </row>
    <row r="6058" spans="1:6" x14ac:dyDescent="0.25">
      <c r="A6058" t="s">
        <v>1203</v>
      </c>
      <c r="B6058" t="s">
        <v>795</v>
      </c>
      <c r="C6058" t="s">
        <v>1062</v>
      </c>
      <c r="D6058" s="781">
        <v>2</v>
      </c>
      <c r="F6058" t="s">
        <v>3539</v>
      </c>
    </row>
    <row r="6059" spans="1:6" x14ac:dyDescent="0.25">
      <c r="A6059" t="s">
        <v>1203</v>
      </c>
      <c r="B6059" t="s">
        <v>795</v>
      </c>
      <c r="C6059" t="s">
        <v>1062</v>
      </c>
      <c r="D6059" s="781">
        <v>1</v>
      </c>
      <c r="F6059" t="s">
        <v>3539</v>
      </c>
    </row>
    <row r="6060" spans="1:6" x14ac:dyDescent="0.25">
      <c r="A6060" t="s">
        <v>1203</v>
      </c>
      <c r="B6060" t="s">
        <v>795</v>
      </c>
      <c r="C6060" t="s">
        <v>1062</v>
      </c>
      <c r="D6060" s="781">
        <v>1</v>
      </c>
      <c r="F6060" t="s">
        <v>3539</v>
      </c>
    </row>
    <row r="6061" spans="1:6" x14ac:dyDescent="0.25">
      <c r="A6061" t="s">
        <v>1203</v>
      </c>
      <c r="B6061" t="s">
        <v>795</v>
      </c>
      <c r="C6061" t="s">
        <v>1062</v>
      </c>
      <c r="D6061" s="781">
        <v>2</v>
      </c>
      <c r="F6061" t="s">
        <v>3539</v>
      </c>
    </row>
    <row r="6062" spans="1:6" x14ac:dyDescent="0.25">
      <c r="A6062" t="s">
        <v>1203</v>
      </c>
      <c r="B6062" t="s">
        <v>795</v>
      </c>
      <c r="C6062" t="s">
        <v>1062</v>
      </c>
      <c r="D6062" s="781">
        <v>1</v>
      </c>
      <c r="F6062" t="s">
        <v>3539</v>
      </c>
    </row>
    <row r="6063" spans="1:6" x14ac:dyDescent="0.25">
      <c r="A6063" t="s">
        <v>1203</v>
      </c>
      <c r="B6063" t="s">
        <v>795</v>
      </c>
      <c r="C6063" t="s">
        <v>1062</v>
      </c>
      <c r="D6063" s="781">
        <v>3</v>
      </c>
      <c r="F6063" t="s">
        <v>3539</v>
      </c>
    </row>
    <row r="6064" spans="1:6" x14ac:dyDescent="0.25">
      <c r="A6064" t="s">
        <v>1203</v>
      </c>
      <c r="B6064" t="s">
        <v>795</v>
      </c>
      <c r="C6064" t="s">
        <v>1062</v>
      </c>
      <c r="D6064" s="781">
        <v>1</v>
      </c>
      <c r="F6064" t="s">
        <v>3539</v>
      </c>
    </row>
    <row r="6065" spans="1:6" x14ac:dyDescent="0.25">
      <c r="A6065" t="s">
        <v>1203</v>
      </c>
      <c r="B6065" t="s">
        <v>795</v>
      </c>
      <c r="C6065" t="s">
        <v>1062</v>
      </c>
      <c r="D6065" s="781">
        <v>1</v>
      </c>
      <c r="F6065" t="s">
        <v>3539</v>
      </c>
    </row>
    <row r="6066" spans="1:6" x14ac:dyDescent="0.25">
      <c r="A6066" t="s">
        <v>1203</v>
      </c>
      <c r="B6066" t="s">
        <v>795</v>
      </c>
      <c r="C6066" t="s">
        <v>1062</v>
      </c>
      <c r="D6066" s="781">
        <v>2</v>
      </c>
      <c r="F6066" t="s">
        <v>3539</v>
      </c>
    </row>
    <row r="6067" spans="1:6" x14ac:dyDescent="0.25">
      <c r="A6067" t="s">
        <v>1203</v>
      </c>
      <c r="B6067" t="s">
        <v>795</v>
      </c>
      <c r="C6067" t="s">
        <v>1062</v>
      </c>
      <c r="D6067" s="781">
        <v>1</v>
      </c>
      <c r="F6067" t="s">
        <v>3539</v>
      </c>
    </row>
    <row r="6068" spans="1:6" x14ac:dyDescent="0.25">
      <c r="A6068" t="s">
        <v>1203</v>
      </c>
      <c r="B6068" t="s">
        <v>795</v>
      </c>
      <c r="C6068" t="s">
        <v>1062</v>
      </c>
      <c r="D6068" s="781">
        <v>2</v>
      </c>
      <c r="F6068" t="s">
        <v>3539</v>
      </c>
    </row>
    <row r="6069" spans="1:6" x14ac:dyDescent="0.25">
      <c r="A6069" t="s">
        <v>1203</v>
      </c>
      <c r="B6069" t="s">
        <v>795</v>
      </c>
      <c r="C6069" t="s">
        <v>1062</v>
      </c>
      <c r="D6069" s="781">
        <v>2</v>
      </c>
      <c r="F6069" t="s">
        <v>3539</v>
      </c>
    </row>
    <row r="6070" spans="1:6" x14ac:dyDescent="0.25">
      <c r="A6070" t="s">
        <v>1203</v>
      </c>
      <c r="B6070" t="s">
        <v>795</v>
      </c>
      <c r="C6070" t="s">
        <v>1062</v>
      </c>
      <c r="D6070" s="781">
        <v>1</v>
      </c>
      <c r="F6070" t="s">
        <v>3539</v>
      </c>
    </row>
    <row r="6071" spans="1:6" x14ac:dyDescent="0.25">
      <c r="A6071" t="s">
        <v>1203</v>
      </c>
      <c r="B6071" t="s">
        <v>795</v>
      </c>
      <c r="C6071" t="s">
        <v>1062</v>
      </c>
      <c r="D6071" s="781">
        <v>1</v>
      </c>
      <c r="F6071" t="s">
        <v>3539</v>
      </c>
    </row>
    <row r="6072" spans="1:6" x14ac:dyDescent="0.25">
      <c r="A6072" t="s">
        <v>1203</v>
      </c>
      <c r="B6072" t="s">
        <v>795</v>
      </c>
      <c r="C6072" t="s">
        <v>1062</v>
      </c>
      <c r="D6072" s="781">
        <v>1</v>
      </c>
      <c r="F6072" t="s">
        <v>3539</v>
      </c>
    </row>
    <row r="6073" spans="1:6" x14ac:dyDescent="0.25">
      <c r="A6073" t="s">
        <v>1203</v>
      </c>
      <c r="B6073" t="s">
        <v>795</v>
      </c>
      <c r="C6073" t="s">
        <v>1062</v>
      </c>
      <c r="D6073" s="781">
        <v>2</v>
      </c>
      <c r="F6073" t="s">
        <v>3539</v>
      </c>
    </row>
    <row r="6074" spans="1:6" x14ac:dyDescent="0.25">
      <c r="A6074" t="s">
        <v>1203</v>
      </c>
      <c r="B6074" t="s">
        <v>795</v>
      </c>
      <c r="C6074" t="s">
        <v>1062</v>
      </c>
      <c r="D6074" s="781">
        <v>2</v>
      </c>
      <c r="F6074" t="s">
        <v>3539</v>
      </c>
    </row>
    <row r="6075" spans="1:6" x14ac:dyDescent="0.25">
      <c r="A6075" t="s">
        <v>1203</v>
      </c>
      <c r="B6075" t="s">
        <v>795</v>
      </c>
      <c r="C6075" t="s">
        <v>1062</v>
      </c>
      <c r="D6075" s="781">
        <v>1</v>
      </c>
      <c r="F6075" t="s">
        <v>3539</v>
      </c>
    </row>
    <row r="6076" spans="1:6" x14ac:dyDescent="0.25">
      <c r="A6076" t="s">
        <v>1203</v>
      </c>
      <c r="B6076" t="s">
        <v>795</v>
      </c>
      <c r="C6076" t="s">
        <v>1062</v>
      </c>
      <c r="D6076" s="781">
        <v>1</v>
      </c>
      <c r="F6076" t="s">
        <v>3539</v>
      </c>
    </row>
    <row r="6077" spans="1:6" x14ac:dyDescent="0.25">
      <c r="A6077" t="s">
        <v>1203</v>
      </c>
      <c r="B6077" t="s">
        <v>795</v>
      </c>
      <c r="C6077" t="s">
        <v>1062</v>
      </c>
      <c r="D6077" s="781">
        <v>1</v>
      </c>
      <c r="F6077" t="s">
        <v>3539</v>
      </c>
    </row>
    <row r="6078" spans="1:6" x14ac:dyDescent="0.25">
      <c r="A6078" t="s">
        <v>1203</v>
      </c>
      <c r="B6078" t="s">
        <v>795</v>
      </c>
      <c r="C6078" t="s">
        <v>1062</v>
      </c>
      <c r="D6078" s="781">
        <v>1</v>
      </c>
      <c r="F6078" t="s">
        <v>3539</v>
      </c>
    </row>
    <row r="6079" spans="1:6" x14ac:dyDescent="0.25">
      <c r="A6079" t="s">
        <v>1203</v>
      </c>
      <c r="B6079" t="s">
        <v>795</v>
      </c>
      <c r="C6079" t="s">
        <v>1062</v>
      </c>
      <c r="D6079" s="781">
        <v>2</v>
      </c>
      <c r="F6079" t="s">
        <v>3539</v>
      </c>
    </row>
    <row r="6080" spans="1:6" x14ac:dyDescent="0.25">
      <c r="A6080" t="s">
        <v>1203</v>
      </c>
      <c r="B6080" t="s">
        <v>795</v>
      </c>
      <c r="C6080" t="s">
        <v>1062</v>
      </c>
      <c r="D6080" s="781">
        <v>1</v>
      </c>
      <c r="F6080" t="s">
        <v>3539</v>
      </c>
    </row>
    <row r="6081" spans="1:6" x14ac:dyDescent="0.25">
      <c r="A6081" t="s">
        <v>1203</v>
      </c>
      <c r="B6081" t="s">
        <v>795</v>
      </c>
      <c r="C6081" t="s">
        <v>1062</v>
      </c>
      <c r="D6081" s="781">
        <v>1</v>
      </c>
      <c r="F6081" t="s">
        <v>3539</v>
      </c>
    </row>
    <row r="6082" spans="1:6" x14ac:dyDescent="0.25">
      <c r="A6082" t="s">
        <v>1203</v>
      </c>
      <c r="B6082" t="s">
        <v>795</v>
      </c>
      <c r="C6082" t="s">
        <v>1062</v>
      </c>
      <c r="D6082" s="781">
        <v>2</v>
      </c>
      <c r="F6082" t="s">
        <v>3539</v>
      </c>
    </row>
    <row r="6083" spans="1:6" x14ac:dyDescent="0.25">
      <c r="A6083" t="s">
        <v>1203</v>
      </c>
      <c r="B6083" t="s">
        <v>795</v>
      </c>
      <c r="C6083" t="s">
        <v>1062</v>
      </c>
      <c r="D6083" s="781">
        <v>2</v>
      </c>
      <c r="F6083" t="s">
        <v>3539</v>
      </c>
    </row>
    <row r="6084" spans="1:6" x14ac:dyDescent="0.25">
      <c r="A6084" t="s">
        <v>1203</v>
      </c>
      <c r="B6084" t="s">
        <v>795</v>
      </c>
      <c r="C6084" t="s">
        <v>1062</v>
      </c>
      <c r="D6084" s="781">
        <v>3</v>
      </c>
      <c r="F6084" t="s">
        <v>3539</v>
      </c>
    </row>
    <row r="6085" spans="1:6" x14ac:dyDescent="0.25">
      <c r="A6085" t="s">
        <v>1203</v>
      </c>
      <c r="B6085" t="s">
        <v>795</v>
      </c>
      <c r="C6085" t="s">
        <v>1062</v>
      </c>
      <c r="D6085" s="781">
        <v>1</v>
      </c>
      <c r="F6085" t="s">
        <v>3539</v>
      </c>
    </row>
    <row r="6086" spans="1:6" x14ac:dyDescent="0.25">
      <c r="A6086" t="s">
        <v>1203</v>
      </c>
      <c r="B6086" t="s">
        <v>795</v>
      </c>
      <c r="C6086" t="s">
        <v>1062</v>
      </c>
      <c r="D6086" s="781">
        <v>2</v>
      </c>
      <c r="F6086" t="s">
        <v>3539</v>
      </c>
    </row>
    <row r="6087" spans="1:6" x14ac:dyDescent="0.25">
      <c r="A6087" t="s">
        <v>1203</v>
      </c>
      <c r="B6087" t="s">
        <v>795</v>
      </c>
      <c r="C6087" t="s">
        <v>1062</v>
      </c>
      <c r="D6087" s="781">
        <v>1</v>
      </c>
      <c r="F6087" t="s">
        <v>3539</v>
      </c>
    </row>
    <row r="6088" spans="1:6" x14ac:dyDescent="0.25">
      <c r="A6088" t="s">
        <v>1203</v>
      </c>
      <c r="B6088" t="s">
        <v>795</v>
      </c>
      <c r="C6088" t="s">
        <v>1062</v>
      </c>
      <c r="D6088" s="781">
        <v>1</v>
      </c>
      <c r="F6088" t="s">
        <v>3539</v>
      </c>
    </row>
    <row r="6089" spans="1:6" x14ac:dyDescent="0.25">
      <c r="A6089" t="s">
        <v>1203</v>
      </c>
      <c r="B6089" t="s">
        <v>795</v>
      </c>
      <c r="C6089" t="s">
        <v>1062</v>
      </c>
      <c r="D6089" s="781">
        <v>1</v>
      </c>
      <c r="F6089" t="s">
        <v>3539</v>
      </c>
    </row>
    <row r="6090" spans="1:6" x14ac:dyDescent="0.25">
      <c r="A6090" t="s">
        <v>1203</v>
      </c>
      <c r="B6090" t="s">
        <v>795</v>
      </c>
      <c r="C6090" t="s">
        <v>1062</v>
      </c>
      <c r="D6090" s="781">
        <v>1</v>
      </c>
      <c r="F6090" t="s">
        <v>3539</v>
      </c>
    </row>
    <row r="6091" spans="1:6" x14ac:dyDescent="0.25">
      <c r="A6091" t="s">
        <v>1203</v>
      </c>
      <c r="B6091" t="s">
        <v>795</v>
      </c>
      <c r="C6091" t="s">
        <v>1062</v>
      </c>
      <c r="D6091" s="781">
        <v>1</v>
      </c>
      <c r="F6091" t="s">
        <v>3539</v>
      </c>
    </row>
    <row r="6092" spans="1:6" x14ac:dyDescent="0.25">
      <c r="A6092" t="s">
        <v>1203</v>
      </c>
      <c r="B6092" t="s">
        <v>795</v>
      </c>
      <c r="C6092" t="s">
        <v>1062</v>
      </c>
      <c r="D6092" s="781">
        <v>1</v>
      </c>
      <c r="F6092" t="s">
        <v>3539</v>
      </c>
    </row>
    <row r="6093" spans="1:6" x14ac:dyDescent="0.25">
      <c r="A6093" t="s">
        <v>1203</v>
      </c>
      <c r="B6093" t="s">
        <v>795</v>
      </c>
      <c r="C6093" t="s">
        <v>1062</v>
      </c>
      <c r="D6093" s="781">
        <v>2</v>
      </c>
      <c r="F6093" t="s">
        <v>3539</v>
      </c>
    </row>
    <row r="6094" spans="1:6" x14ac:dyDescent="0.25">
      <c r="A6094" t="s">
        <v>1203</v>
      </c>
      <c r="B6094" t="s">
        <v>795</v>
      </c>
      <c r="C6094" t="s">
        <v>1062</v>
      </c>
      <c r="D6094" s="781">
        <v>3</v>
      </c>
      <c r="F6094" t="s">
        <v>3539</v>
      </c>
    </row>
    <row r="6095" spans="1:6" x14ac:dyDescent="0.25">
      <c r="A6095" t="s">
        <v>1203</v>
      </c>
      <c r="B6095" t="s">
        <v>795</v>
      </c>
      <c r="C6095" t="s">
        <v>1062</v>
      </c>
      <c r="D6095" s="781">
        <v>2</v>
      </c>
      <c r="F6095" t="s">
        <v>3539</v>
      </c>
    </row>
    <row r="6096" spans="1:6" x14ac:dyDescent="0.25">
      <c r="A6096" t="s">
        <v>1203</v>
      </c>
      <c r="B6096" t="s">
        <v>795</v>
      </c>
      <c r="C6096" t="s">
        <v>1062</v>
      </c>
      <c r="D6096" s="781">
        <v>1</v>
      </c>
      <c r="F6096" t="s">
        <v>3539</v>
      </c>
    </row>
    <row r="6097" spans="1:6" x14ac:dyDescent="0.25">
      <c r="A6097" t="s">
        <v>1203</v>
      </c>
      <c r="B6097" t="s">
        <v>795</v>
      </c>
      <c r="C6097" t="s">
        <v>1062</v>
      </c>
      <c r="D6097" s="781">
        <v>2</v>
      </c>
      <c r="F6097" t="s">
        <v>3539</v>
      </c>
    </row>
    <row r="6098" spans="1:6" x14ac:dyDescent="0.25">
      <c r="A6098" t="s">
        <v>1203</v>
      </c>
      <c r="B6098" t="s">
        <v>795</v>
      </c>
      <c r="C6098" t="s">
        <v>1062</v>
      </c>
      <c r="D6098" s="781">
        <v>1</v>
      </c>
      <c r="F6098" t="s">
        <v>3539</v>
      </c>
    </row>
    <row r="6099" spans="1:6" x14ac:dyDescent="0.25">
      <c r="A6099" t="s">
        <v>1203</v>
      </c>
      <c r="B6099" t="s">
        <v>795</v>
      </c>
      <c r="C6099" t="s">
        <v>1062</v>
      </c>
      <c r="D6099" s="781">
        <v>1</v>
      </c>
      <c r="F6099" t="s">
        <v>3539</v>
      </c>
    </row>
    <row r="6100" spans="1:6" x14ac:dyDescent="0.25">
      <c r="A6100" t="s">
        <v>1203</v>
      </c>
      <c r="B6100" t="s">
        <v>795</v>
      </c>
      <c r="C6100" t="s">
        <v>1062</v>
      </c>
      <c r="D6100" s="781">
        <v>1</v>
      </c>
      <c r="F6100" t="s">
        <v>3539</v>
      </c>
    </row>
    <row r="6101" spans="1:6" x14ac:dyDescent="0.25">
      <c r="A6101" t="s">
        <v>1203</v>
      </c>
      <c r="B6101" t="s">
        <v>795</v>
      </c>
      <c r="C6101" t="s">
        <v>1062</v>
      </c>
      <c r="D6101" s="781">
        <v>4</v>
      </c>
      <c r="F6101" t="s">
        <v>3539</v>
      </c>
    </row>
    <row r="6102" spans="1:6" x14ac:dyDescent="0.25">
      <c r="A6102" t="s">
        <v>1203</v>
      </c>
      <c r="B6102" t="s">
        <v>795</v>
      </c>
      <c r="C6102" t="s">
        <v>1062</v>
      </c>
      <c r="D6102" s="781">
        <v>1</v>
      </c>
      <c r="F6102" t="s">
        <v>3539</v>
      </c>
    </row>
    <row r="6103" spans="1:6" x14ac:dyDescent="0.25">
      <c r="A6103" t="s">
        <v>1203</v>
      </c>
      <c r="B6103" t="s">
        <v>795</v>
      </c>
      <c r="C6103" t="s">
        <v>1062</v>
      </c>
      <c r="D6103" s="781">
        <v>1</v>
      </c>
      <c r="F6103" t="s">
        <v>3539</v>
      </c>
    </row>
    <row r="6104" spans="1:6" x14ac:dyDescent="0.25">
      <c r="A6104" t="s">
        <v>1203</v>
      </c>
      <c r="B6104" t="s">
        <v>795</v>
      </c>
      <c r="C6104" t="s">
        <v>1062</v>
      </c>
      <c r="D6104" s="781">
        <v>2</v>
      </c>
      <c r="F6104" t="s">
        <v>3539</v>
      </c>
    </row>
    <row r="6105" spans="1:6" x14ac:dyDescent="0.25">
      <c r="A6105" t="s">
        <v>1203</v>
      </c>
      <c r="B6105" t="s">
        <v>795</v>
      </c>
      <c r="C6105" t="s">
        <v>1062</v>
      </c>
      <c r="D6105" s="781">
        <v>1</v>
      </c>
      <c r="F6105" t="s">
        <v>3539</v>
      </c>
    </row>
    <row r="6106" spans="1:6" x14ac:dyDescent="0.25">
      <c r="A6106" t="s">
        <v>1203</v>
      </c>
      <c r="B6106" t="s">
        <v>795</v>
      </c>
      <c r="C6106" t="s">
        <v>1062</v>
      </c>
      <c r="D6106" s="781">
        <v>1</v>
      </c>
      <c r="F6106" t="s">
        <v>3539</v>
      </c>
    </row>
    <row r="6107" spans="1:6" x14ac:dyDescent="0.25">
      <c r="A6107" t="s">
        <v>1203</v>
      </c>
      <c r="B6107" t="s">
        <v>795</v>
      </c>
      <c r="C6107" t="s">
        <v>1062</v>
      </c>
      <c r="D6107" s="781">
        <v>1</v>
      </c>
      <c r="F6107" t="s">
        <v>3539</v>
      </c>
    </row>
    <row r="6108" spans="1:6" x14ac:dyDescent="0.25">
      <c r="A6108" t="s">
        <v>1203</v>
      </c>
      <c r="B6108" t="s">
        <v>795</v>
      </c>
      <c r="C6108" t="s">
        <v>1062</v>
      </c>
      <c r="D6108" s="781">
        <v>1</v>
      </c>
      <c r="F6108" t="s">
        <v>3539</v>
      </c>
    </row>
    <row r="6109" spans="1:6" x14ac:dyDescent="0.25">
      <c r="A6109" t="s">
        <v>1203</v>
      </c>
      <c r="B6109" t="s">
        <v>795</v>
      </c>
      <c r="C6109" t="s">
        <v>1062</v>
      </c>
      <c r="D6109" s="781">
        <v>4</v>
      </c>
      <c r="F6109" t="s">
        <v>3539</v>
      </c>
    </row>
    <row r="6110" spans="1:6" x14ac:dyDescent="0.25">
      <c r="A6110" t="s">
        <v>1203</v>
      </c>
      <c r="B6110" t="s">
        <v>795</v>
      </c>
      <c r="C6110" t="s">
        <v>1062</v>
      </c>
      <c r="D6110" s="781">
        <v>2</v>
      </c>
      <c r="F6110" t="s">
        <v>3539</v>
      </c>
    </row>
    <row r="6111" spans="1:6" x14ac:dyDescent="0.25">
      <c r="A6111" t="s">
        <v>1203</v>
      </c>
      <c r="B6111" t="s">
        <v>795</v>
      </c>
      <c r="C6111" t="s">
        <v>1062</v>
      </c>
      <c r="D6111" s="781">
        <v>2</v>
      </c>
      <c r="F6111" t="s">
        <v>3539</v>
      </c>
    </row>
    <row r="6112" spans="1:6" x14ac:dyDescent="0.25">
      <c r="A6112" t="s">
        <v>1203</v>
      </c>
      <c r="B6112" t="s">
        <v>795</v>
      </c>
      <c r="C6112" t="s">
        <v>1062</v>
      </c>
      <c r="D6112" s="781">
        <v>1</v>
      </c>
      <c r="F6112" t="s">
        <v>3539</v>
      </c>
    </row>
    <row r="6113" spans="1:6" x14ac:dyDescent="0.25">
      <c r="A6113" t="s">
        <v>1203</v>
      </c>
      <c r="B6113" t="s">
        <v>795</v>
      </c>
      <c r="C6113" t="s">
        <v>1062</v>
      </c>
      <c r="D6113" s="781">
        <v>2</v>
      </c>
      <c r="F6113" t="s">
        <v>3539</v>
      </c>
    </row>
    <row r="6114" spans="1:6" x14ac:dyDescent="0.25">
      <c r="A6114" t="s">
        <v>1203</v>
      </c>
      <c r="B6114" t="s">
        <v>795</v>
      </c>
      <c r="C6114" t="s">
        <v>1062</v>
      </c>
      <c r="D6114" s="781">
        <v>1</v>
      </c>
      <c r="F6114" t="s">
        <v>3539</v>
      </c>
    </row>
    <row r="6115" spans="1:6" x14ac:dyDescent="0.25">
      <c r="A6115" t="s">
        <v>1203</v>
      </c>
      <c r="B6115" t="s">
        <v>795</v>
      </c>
      <c r="C6115" t="s">
        <v>1062</v>
      </c>
      <c r="D6115" s="781">
        <v>1</v>
      </c>
      <c r="F6115" t="s">
        <v>3539</v>
      </c>
    </row>
    <row r="6116" spans="1:6" x14ac:dyDescent="0.25">
      <c r="A6116" t="s">
        <v>1203</v>
      </c>
      <c r="B6116" t="s">
        <v>795</v>
      </c>
      <c r="C6116" t="s">
        <v>1062</v>
      </c>
      <c r="D6116" s="781">
        <v>1</v>
      </c>
      <c r="F6116" t="s">
        <v>3539</v>
      </c>
    </row>
    <row r="6117" spans="1:6" x14ac:dyDescent="0.25">
      <c r="A6117" t="s">
        <v>1203</v>
      </c>
      <c r="B6117" t="s">
        <v>795</v>
      </c>
      <c r="C6117" t="s">
        <v>1062</v>
      </c>
      <c r="D6117" s="781">
        <v>2</v>
      </c>
      <c r="F6117" t="s">
        <v>3539</v>
      </c>
    </row>
    <row r="6118" spans="1:6" x14ac:dyDescent="0.25">
      <c r="A6118" t="s">
        <v>1203</v>
      </c>
      <c r="B6118" t="s">
        <v>795</v>
      </c>
      <c r="C6118" t="s">
        <v>1062</v>
      </c>
      <c r="D6118" s="781">
        <v>1</v>
      </c>
      <c r="F6118" t="s">
        <v>3539</v>
      </c>
    </row>
    <row r="6119" spans="1:6" x14ac:dyDescent="0.25">
      <c r="A6119" t="s">
        <v>1203</v>
      </c>
      <c r="B6119" t="s">
        <v>795</v>
      </c>
      <c r="C6119" t="s">
        <v>1062</v>
      </c>
      <c r="D6119" s="781">
        <v>2</v>
      </c>
      <c r="F6119" t="s">
        <v>3539</v>
      </c>
    </row>
    <row r="6120" spans="1:6" x14ac:dyDescent="0.25">
      <c r="A6120" t="s">
        <v>1203</v>
      </c>
      <c r="B6120" t="s">
        <v>795</v>
      </c>
      <c r="C6120" t="s">
        <v>1062</v>
      </c>
      <c r="D6120" s="781">
        <v>1</v>
      </c>
      <c r="F6120" t="s">
        <v>3539</v>
      </c>
    </row>
    <row r="6121" spans="1:6" x14ac:dyDescent="0.25">
      <c r="A6121" t="s">
        <v>1203</v>
      </c>
      <c r="B6121" t="s">
        <v>795</v>
      </c>
      <c r="C6121" t="s">
        <v>1062</v>
      </c>
      <c r="D6121" s="781">
        <v>3</v>
      </c>
      <c r="F6121" t="s">
        <v>3539</v>
      </c>
    </row>
    <row r="6122" spans="1:6" x14ac:dyDescent="0.25">
      <c r="A6122" t="s">
        <v>1203</v>
      </c>
      <c r="B6122" t="s">
        <v>795</v>
      </c>
      <c r="C6122" t="s">
        <v>1062</v>
      </c>
      <c r="D6122" s="781">
        <v>3</v>
      </c>
      <c r="F6122" t="s">
        <v>3539</v>
      </c>
    </row>
    <row r="6123" spans="1:6" x14ac:dyDescent="0.25">
      <c r="A6123" t="s">
        <v>1203</v>
      </c>
      <c r="B6123" t="s">
        <v>795</v>
      </c>
      <c r="C6123" t="s">
        <v>1062</v>
      </c>
      <c r="D6123" s="781">
        <v>2</v>
      </c>
      <c r="F6123" t="s">
        <v>3539</v>
      </c>
    </row>
    <row r="6124" spans="1:6" x14ac:dyDescent="0.25">
      <c r="A6124" t="s">
        <v>1203</v>
      </c>
      <c r="B6124" t="s">
        <v>795</v>
      </c>
      <c r="C6124" t="s">
        <v>1062</v>
      </c>
      <c r="D6124" s="781">
        <v>1</v>
      </c>
      <c r="F6124" t="s">
        <v>3539</v>
      </c>
    </row>
    <row r="6125" spans="1:6" x14ac:dyDescent="0.25">
      <c r="A6125" t="s">
        <v>1203</v>
      </c>
      <c r="B6125" t="s">
        <v>795</v>
      </c>
      <c r="C6125" t="s">
        <v>1062</v>
      </c>
      <c r="D6125" s="781">
        <v>1</v>
      </c>
      <c r="F6125" t="s">
        <v>3539</v>
      </c>
    </row>
    <row r="6126" spans="1:6" x14ac:dyDescent="0.25">
      <c r="A6126" t="s">
        <v>1203</v>
      </c>
      <c r="B6126" t="s">
        <v>795</v>
      </c>
      <c r="C6126" t="s">
        <v>1062</v>
      </c>
      <c r="D6126" s="781">
        <v>1</v>
      </c>
      <c r="F6126" t="s">
        <v>3539</v>
      </c>
    </row>
    <row r="6127" spans="1:6" x14ac:dyDescent="0.25">
      <c r="A6127" t="s">
        <v>1203</v>
      </c>
      <c r="B6127" t="s">
        <v>795</v>
      </c>
      <c r="C6127" t="s">
        <v>1062</v>
      </c>
      <c r="D6127" s="781">
        <v>1</v>
      </c>
      <c r="F6127" t="s">
        <v>3539</v>
      </c>
    </row>
    <row r="6128" spans="1:6" x14ac:dyDescent="0.25">
      <c r="A6128" t="s">
        <v>1203</v>
      </c>
      <c r="B6128" t="s">
        <v>795</v>
      </c>
      <c r="C6128" t="s">
        <v>1062</v>
      </c>
      <c r="D6128" s="781">
        <v>1</v>
      </c>
      <c r="F6128" t="s">
        <v>3539</v>
      </c>
    </row>
    <row r="6129" spans="1:6" x14ac:dyDescent="0.25">
      <c r="A6129" t="s">
        <v>1203</v>
      </c>
      <c r="B6129" t="s">
        <v>795</v>
      </c>
      <c r="C6129" t="s">
        <v>1062</v>
      </c>
      <c r="D6129" s="781">
        <v>1</v>
      </c>
      <c r="F6129" t="s">
        <v>3539</v>
      </c>
    </row>
    <row r="6130" spans="1:6" x14ac:dyDescent="0.25">
      <c r="A6130" t="s">
        <v>1203</v>
      </c>
      <c r="B6130" t="s">
        <v>795</v>
      </c>
      <c r="C6130" t="s">
        <v>1062</v>
      </c>
      <c r="D6130" s="781">
        <v>1</v>
      </c>
      <c r="F6130" t="s">
        <v>3539</v>
      </c>
    </row>
    <row r="6131" spans="1:6" x14ac:dyDescent="0.25">
      <c r="A6131" t="s">
        <v>1203</v>
      </c>
      <c r="B6131" t="s">
        <v>795</v>
      </c>
      <c r="C6131" t="s">
        <v>1062</v>
      </c>
      <c r="D6131" s="781">
        <v>1</v>
      </c>
      <c r="F6131" t="s">
        <v>3539</v>
      </c>
    </row>
    <row r="6132" spans="1:6" x14ac:dyDescent="0.25">
      <c r="A6132" t="s">
        <v>1203</v>
      </c>
      <c r="B6132" t="s">
        <v>795</v>
      </c>
      <c r="C6132" t="s">
        <v>1062</v>
      </c>
      <c r="D6132" s="781">
        <v>1</v>
      </c>
      <c r="F6132" t="s">
        <v>3539</v>
      </c>
    </row>
    <row r="6133" spans="1:6" x14ac:dyDescent="0.25">
      <c r="A6133" t="s">
        <v>1203</v>
      </c>
      <c r="B6133" t="s">
        <v>795</v>
      </c>
      <c r="C6133" t="s">
        <v>1062</v>
      </c>
      <c r="D6133" s="781">
        <v>2</v>
      </c>
      <c r="F6133" t="s">
        <v>3539</v>
      </c>
    </row>
    <row r="6134" spans="1:6" x14ac:dyDescent="0.25">
      <c r="A6134" t="s">
        <v>1203</v>
      </c>
      <c r="B6134" t="s">
        <v>795</v>
      </c>
      <c r="C6134" t="s">
        <v>1062</v>
      </c>
      <c r="D6134" s="781">
        <v>1</v>
      </c>
      <c r="F6134" t="s">
        <v>3539</v>
      </c>
    </row>
    <row r="6135" spans="1:6" x14ac:dyDescent="0.25">
      <c r="A6135" t="s">
        <v>1203</v>
      </c>
      <c r="B6135" t="s">
        <v>795</v>
      </c>
      <c r="C6135" t="s">
        <v>1062</v>
      </c>
      <c r="D6135" s="781">
        <v>1</v>
      </c>
      <c r="F6135" t="s">
        <v>3539</v>
      </c>
    </row>
    <row r="6136" spans="1:6" x14ac:dyDescent="0.25">
      <c r="A6136" t="s">
        <v>1203</v>
      </c>
      <c r="B6136" t="s">
        <v>795</v>
      </c>
      <c r="C6136" t="s">
        <v>1062</v>
      </c>
      <c r="D6136" s="781">
        <v>1</v>
      </c>
      <c r="F6136" t="s">
        <v>3539</v>
      </c>
    </row>
    <row r="6137" spans="1:6" x14ac:dyDescent="0.25">
      <c r="A6137" t="s">
        <v>1203</v>
      </c>
      <c r="B6137" t="s">
        <v>795</v>
      </c>
      <c r="C6137" t="s">
        <v>1062</v>
      </c>
      <c r="D6137" s="781">
        <v>2</v>
      </c>
      <c r="F6137" t="s">
        <v>3539</v>
      </c>
    </row>
    <row r="6138" spans="1:6" x14ac:dyDescent="0.25">
      <c r="A6138" t="s">
        <v>1203</v>
      </c>
      <c r="B6138" t="s">
        <v>795</v>
      </c>
      <c r="C6138" t="s">
        <v>1062</v>
      </c>
      <c r="D6138" s="781">
        <v>1</v>
      </c>
      <c r="F6138" t="s">
        <v>3539</v>
      </c>
    </row>
    <row r="6139" spans="1:6" x14ac:dyDescent="0.25">
      <c r="A6139" t="s">
        <v>1203</v>
      </c>
      <c r="B6139" t="s">
        <v>795</v>
      </c>
      <c r="C6139" t="s">
        <v>1062</v>
      </c>
      <c r="D6139" s="781">
        <v>3</v>
      </c>
      <c r="F6139" t="s">
        <v>3539</v>
      </c>
    </row>
    <row r="6140" spans="1:6" x14ac:dyDescent="0.25">
      <c r="A6140" t="s">
        <v>1203</v>
      </c>
      <c r="B6140" t="s">
        <v>795</v>
      </c>
      <c r="C6140" t="s">
        <v>1062</v>
      </c>
      <c r="D6140" s="781">
        <v>3</v>
      </c>
      <c r="F6140" t="s">
        <v>3539</v>
      </c>
    </row>
    <row r="6141" spans="1:6" x14ac:dyDescent="0.25">
      <c r="A6141" t="s">
        <v>1203</v>
      </c>
      <c r="B6141" t="s">
        <v>795</v>
      </c>
      <c r="C6141" t="s">
        <v>1062</v>
      </c>
      <c r="D6141" s="781">
        <v>1</v>
      </c>
      <c r="F6141" t="s">
        <v>3539</v>
      </c>
    </row>
    <row r="6142" spans="1:6" x14ac:dyDescent="0.25">
      <c r="A6142" t="s">
        <v>1203</v>
      </c>
      <c r="B6142" t="s">
        <v>795</v>
      </c>
      <c r="C6142" t="s">
        <v>1062</v>
      </c>
      <c r="D6142" s="781">
        <v>1</v>
      </c>
      <c r="F6142" t="s">
        <v>3539</v>
      </c>
    </row>
    <row r="6143" spans="1:6" x14ac:dyDescent="0.25">
      <c r="A6143" t="s">
        <v>1203</v>
      </c>
      <c r="B6143" t="s">
        <v>795</v>
      </c>
      <c r="C6143" t="s">
        <v>1062</v>
      </c>
      <c r="D6143" s="781">
        <v>2</v>
      </c>
      <c r="F6143" t="s">
        <v>3539</v>
      </c>
    </row>
    <row r="6144" spans="1:6" x14ac:dyDescent="0.25">
      <c r="A6144" t="s">
        <v>1203</v>
      </c>
      <c r="B6144" t="s">
        <v>795</v>
      </c>
      <c r="C6144" t="s">
        <v>1062</v>
      </c>
      <c r="D6144" s="781">
        <v>2</v>
      </c>
      <c r="F6144" t="s">
        <v>3539</v>
      </c>
    </row>
    <row r="6145" spans="1:6" x14ac:dyDescent="0.25">
      <c r="A6145" t="s">
        <v>1203</v>
      </c>
      <c r="B6145" t="s">
        <v>795</v>
      </c>
      <c r="C6145" t="s">
        <v>1062</v>
      </c>
      <c r="D6145" s="781">
        <v>1</v>
      </c>
      <c r="F6145" t="s">
        <v>3539</v>
      </c>
    </row>
    <row r="6146" spans="1:6" x14ac:dyDescent="0.25">
      <c r="A6146" t="s">
        <v>1203</v>
      </c>
      <c r="B6146" t="s">
        <v>795</v>
      </c>
      <c r="C6146" t="s">
        <v>1062</v>
      </c>
      <c r="D6146" s="781">
        <v>3</v>
      </c>
      <c r="F6146" t="s">
        <v>3539</v>
      </c>
    </row>
    <row r="6147" spans="1:6" x14ac:dyDescent="0.25">
      <c r="A6147" t="s">
        <v>1203</v>
      </c>
      <c r="B6147" t="s">
        <v>795</v>
      </c>
      <c r="C6147" t="s">
        <v>1062</v>
      </c>
      <c r="D6147" s="781">
        <v>1</v>
      </c>
      <c r="F6147" t="s">
        <v>3539</v>
      </c>
    </row>
    <row r="6148" spans="1:6" x14ac:dyDescent="0.25">
      <c r="A6148" t="s">
        <v>1203</v>
      </c>
      <c r="B6148" t="s">
        <v>795</v>
      </c>
      <c r="C6148" t="s">
        <v>1062</v>
      </c>
      <c r="D6148" s="781">
        <v>2</v>
      </c>
      <c r="F6148" t="s">
        <v>3539</v>
      </c>
    </row>
    <row r="6149" spans="1:6" x14ac:dyDescent="0.25">
      <c r="A6149" t="s">
        <v>1203</v>
      </c>
      <c r="B6149" t="s">
        <v>795</v>
      </c>
      <c r="C6149" t="s">
        <v>1062</v>
      </c>
      <c r="D6149" s="781">
        <v>1</v>
      </c>
      <c r="F6149" t="s">
        <v>3539</v>
      </c>
    </row>
    <row r="6150" spans="1:6" x14ac:dyDescent="0.25">
      <c r="A6150" t="s">
        <v>1203</v>
      </c>
      <c r="B6150" t="s">
        <v>795</v>
      </c>
      <c r="C6150" t="s">
        <v>1062</v>
      </c>
      <c r="D6150" s="781">
        <v>1</v>
      </c>
      <c r="F6150" t="s">
        <v>3539</v>
      </c>
    </row>
    <row r="6151" spans="1:6" x14ac:dyDescent="0.25">
      <c r="A6151" t="s">
        <v>1203</v>
      </c>
      <c r="B6151" t="s">
        <v>795</v>
      </c>
      <c r="C6151" t="s">
        <v>1062</v>
      </c>
      <c r="D6151" s="781">
        <v>1</v>
      </c>
      <c r="F6151" t="s">
        <v>3539</v>
      </c>
    </row>
    <row r="6152" spans="1:6" x14ac:dyDescent="0.25">
      <c r="A6152" t="s">
        <v>1203</v>
      </c>
      <c r="B6152" t="s">
        <v>795</v>
      </c>
      <c r="C6152" t="s">
        <v>1062</v>
      </c>
      <c r="D6152" s="781">
        <v>1</v>
      </c>
      <c r="F6152" t="s">
        <v>3539</v>
      </c>
    </row>
    <row r="6153" spans="1:6" x14ac:dyDescent="0.25">
      <c r="A6153" t="s">
        <v>1203</v>
      </c>
      <c r="B6153" t="s">
        <v>795</v>
      </c>
      <c r="C6153" t="s">
        <v>1062</v>
      </c>
      <c r="D6153" s="781">
        <v>1</v>
      </c>
      <c r="F6153" t="s">
        <v>3539</v>
      </c>
    </row>
    <row r="6154" spans="1:6" x14ac:dyDescent="0.25">
      <c r="A6154" t="s">
        <v>1203</v>
      </c>
      <c r="B6154" t="s">
        <v>795</v>
      </c>
      <c r="C6154" t="s">
        <v>1062</v>
      </c>
      <c r="D6154" s="781">
        <v>1</v>
      </c>
      <c r="F6154" t="s">
        <v>3539</v>
      </c>
    </row>
    <row r="6155" spans="1:6" x14ac:dyDescent="0.25">
      <c r="A6155" t="s">
        <v>1203</v>
      </c>
      <c r="B6155" t="s">
        <v>795</v>
      </c>
      <c r="C6155" t="s">
        <v>1062</v>
      </c>
      <c r="D6155" s="781">
        <v>1</v>
      </c>
      <c r="F6155" t="s">
        <v>3539</v>
      </c>
    </row>
    <row r="6156" spans="1:6" x14ac:dyDescent="0.25">
      <c r="A6156" t="s">
        <v>1198</v>
      </c>
      <c r="B6156" t="s">
        <v>795</v>
      </c>
      <c r="C6156" t="s">
        <v>1062</v>
      </c>
      <c r="D6156" s="781">
        <v>1</v>
      </c>
      <c r="F6156" t="s">
        <v>3539</v>
      </c>
    </row>
    <row r="6157" spans="1:6" x14ac:dyDescent="0.25">
      <c r="A6157" t="s">
        <v>1198</v>
      </c>
      <c r="B6157" t="s">
        <v>795</v>
      </c>
      <c r="C6157" t="s">
        <v>1062</v>
      </c>
      <c r="D6157" s="781">
        <v>1</v>
      </c>
      <c r="F6157" t="s">
        <v>3539</v>
      </c>
    </row>
    <row r="6158" spans="1:6" x14ac:dyDescent="0.25">
      <c r="A6158" t="s">
        <v>1198</v>
      </c>
      <c r="B6158" t="s">
        <v>795</v>
      </c>
      <c r="C6158" t="s">
        <v>1062</v>
      </c>
      <c r="D6158" s="781">
        <v>1</v>
      </c>
      <c r="F6158" t="s">
        <v>3539</v>
      </c>
    </row>
    <row r="6159" spans="1:6" x14ac:dyDescent="0.25">
      <c r="A6159" t="s">
        <v>1198</v>
      </c>
      <c r="B6159" t="s">
        <v>795</v>
      </c>
      <c r="C6159" t="s">
        <v>1062</v>
      </c>
      <c r="D6159" s="781">
        <v>2</v>
      </c>
      <c r="F6159" t="s">
        <v>3539</v>
      </c>
    </row>
    <row r="6160" spans="1:6" x14ac:dyDescent="0.25">
      <c r="A6160" t="s">
        <v>1198</v>
      </c>
      <c r="B6160" t="s">
        <v>795</v>
      </c>
      <c r="C6160" t="s">
        <v>1062</v>
      </c>
      <c r="D6160" s="781">
        <v>1</v>
      </c>
      <c r="F6160" t="s">
        <v>3539</v>
      </c>
    </row>
    <row r="6161" spans="1:6" x14ac:dyDescent="0.25">
      <c r="A6161" t="s">
        <v>1198</v>
      </c>
      <c r="B6161" t="s">
        <v>795</v>
      </c>
      <c r="C6161" t="s">
        <v>1062</v>
      </c>
      <c r="D6161" s="781">
        <v>1</v>
      </c>
      <c r="F6161" t="s">
        <v>3539</v>
      </c>
    </row>
    <row r="6162" spans="1:6" x14ac:dyDescent="0.25">
      <c r="A6162" t="s">
        <v>1198</v>
      </c>
      <c r="B6162" t="s">
        <v>795</v>
      </c>
      <c r="C6162" t="s">
        <v>1062</v>
      </c>
      <c r="D6162" s="781">
        <v>1</v>
      </c>
      <c r="F6162" t="s">
        <v>3539</v>
      </c>
    </row>
    <row r="6163" spans="1:6" x14ac:dyDescent="0.25">
      <c r="A6163" t="s">
        <v>1198</v>
      </c>
      <c r="B6163" t="s">
        <v>795</v>
      </c>
      <c r="C6163" t="s">
        <v>1062</v>
      </c>
      <c r="D6163" s="781">
        <v>2</v>
      </c>
      <c r="F6163" t="s">
        <v>3539</v>
      </c>
    </row>
    <row r="6164" spans="1:6" x14ac:dyDescent="0.25">
      <c r="A6164" t="s">
        <v>1198</v>
      </c>
      <c r="B6164" t="s">
        <v>795</v>
      </c>
      <c r="C6164" t="s">
        <v>1062</v>
      </c>
      <c r="D6164" s="781">
        <v>1</v>
      </c>
      <c r="F6164" t="s">
        <v>3539</v>
      </c>
    </row>
    <row r="6165" spans="1:6" x14ac:dyDescent="0.25">
      <c r="A6165" t="s">
        <v>1198</v>
      </c>
      <c r="B6165" t="s">
        <v>795</v>
      </c>
      <c r="C6165" t="s">
        <v>1062</v>
      </c>
      <c r="D6165" s="781">
        <v>1</v>
      </c>
      <c r="F6165" t="s">
        <v>3539</v>
      </c>
    </row>
    <row r="6166" spans="1:6" x14ac:dyDescent="0.25">
      <c r="A6166" t="s">
        <v>1198</v>
      </c>
      <c r="B6166" t="s">
        <v>795</v>
      </c>
      <c r="C6166" t="s">
        <v>1062</v>
      </c>
      <c r="D6166" s="781">
        <v>2</v>
      </c>
      <c r="F6166" t="s">
        <v>3539</v>
      </c>
    </row>
    <row r="6167" spans="1:6" x14ac:dyDescent="0.25">
      <c r="A6167" t="s">
        <v>1198</v>
      </c>
      <c r="B6167" t="s">
        <v>795</v>
      </c>
      <c r="C6167" t="s">
        <v>1062</v>
      </c>
      <c r="D6167" s="781">
        <v>1</v>
      </c>
      <c r="F6167" t="s">
        <v>3539</v>
      </c>
    </row>
    <row r="6168" spans="1:6" x14ac:dyDescent="0.25">
      <c r="A6168" t="s">
        <v>1198</v>
      </c>
      <c r="B6168" t="s">
        <v>795</v>
      </c>
      <c r="C6168" t="s">
        <v>1062</v>
      </c>
      <c r="D6168" s="781">
        <v>1</v>
      </c>
      <c r="F6168" t="s">
        <v>3539</v>
      </c>
    </row>
    <row r="6169" spans="1:6" x14ac:dyDescent="0.25">
      <c r="A6169" t="s">
        <v>1198</v>
      </c>
      <c r="B6169" t="s">
        <v>795</v>
      </c>
      <c r="C6169" t="s">
        <v>1062</v>
      </c>
      <c r="D6169" s="781">
        <v>1</v>
      </c>
      <c r="F6169" t="s">
        <v>3539</v>
      </c>
    </row>
    <row r="6170" spans="1:6" x14ac:dyDescent="0.25">
      <c r="A6170" t="s">
        <v>1198</v>
      </c>
      <c r="B6170" t="s">
        <v>795</v>
      </c>
      <c r="C6170" t="s">
        <v>1062</v>
      </c>
      <c r="D6170" s="781">
        <v>1</v>
      </c>
      <c r="F6170" t="s">
        <v>3539</v>
      </c>
    </row>
    <row r="6171" spans="1:6" x14ac:dyDescent="0.25">
      <c r="A6171" t="s">
        <v>1198</v>
      </c>
      <c r="B6171" t="s">
        <v>795</v>
      </c>
      <c r="C6171" t="s">
        <v>1062</v>
      </c>
      <c r="D6171" s="781">
        <v>1</v>
      </c>
      <c r="F6171" t="s">
        <v>3539</v>
      </c>
    </row>
    <row r="6172" spans="1:6" x14ac:dyDescent="0.25">
      <c r="A6172" t="s">
        <v>1198</v>
      </c>
      <c r="B6172" t="s">
        <v>795</v>
      </c>
      <c r="C6172" t="s">
        <v>1062</v>
      </c>
      <c r="D6172" s="781">
        <v>1</v>
      </c>
      <c r="F6172" t="s">
        <v>3539</v>
      </c>
    </row>
    <row r="6173" spans="1:6" x14ac:dyDescent="0.25">
      <c r="A6173" t="s">
        <v>1198</v>
      </c>
      <c r="B6173" t="s">
        <v>795</v>
      </c>
      <c r="C6173" t="s">
        <v>1062</v>
      </c>
      <c r="D6173" s="781">
        <v>1</v>
      </c>
      <c r="F6173" t="s">
        <v>3539</v>
      </c>
    </row>
    <row r="6174" spans="1:6" x14ac:dyDescent="0.25">
      <c r="A6174" t="s">
        <v>1198</v>
      </c>
      <c r="B6174" t="s">
        <v>795</v>
      </c>
      <c r="C6174" t="s">
        <v>1062</v>
      </c>
      <c r="D6174" s="781">
        <v>1</v>
      </c>
      <c r="F6174" t="s">
        <v>3539</v>
      </c>
    </row>
    <row r="6175" spans="1:6" x14ac:dyDescent="0.25">
      <c r="A6175" t="s">
        <v>1198</v>
      </c>
      <c r="B6175" t="s">
        <v>795</v>
      </c>
      <c r="C6175" t="s">
        <v>1062</v>
      </c>
      <c r="D6175" s="781">
        <v>1</v>
      </c>
      <c r="F6175" t="s">
        <v>3539</v>
      </c>
    </row>
    <row r="6176" spans="1:6" x14ac:dyDescent="0.25">
      <c r="A6176" t="s">
        <v>1198</v>
      </c>
      <c r="B6176" t="s">
        <v>795</v>
      </c>
      <c r="C6176" t="s">
        <v>1062</v>
      </c>
      <c r="D6176" s="781">
        <v>2</v>
      </c>
      <c r="F6176" t="s">
        <v>3539</v>
      </c>
    </row>
    <row r="6177" spans="1:6" x14ac:dyDescent="0.25">
      <c r="A6177" t="s">
        <v>1198</v>
      </c>
      <c r="B6177" t="s">
        <v>795</v>
      </c>
      <c r="C6177" t="s">
        <v>1062</v>
      </c>
      <c r="D6177" s="781">
        <v>1</v>
      </c>
      <c r="F6177" t="s">
        <v>3539</v>
      </c>
    </row>
    <row r="6178" spans="1:6" x14ac:dyDescent="0.25">
      <c r="A6178" t="s">
        <v>1198</v>
      </c>
      <c r="B6178" t="s">
        <v>795</v>
      </c>
      <c r="C6178" t="s">
        <v>1062</v>
      </c>
      <c r="D6178" s="781">
        <v>1</v>
      </c>
      <c r="F6178" t="s">
        <v>3539</v>
      </c>
    </row>
    <row r="6179" spans="1:6" x14ac:dyDescent="0.25">
      <c r="A6179" t="s">
        <v>1198</v>
      </c>
      <c r="B6179" t="s">
        <v>795</v>
      </c>
      <c r="C6179" t="s">
        <v>1062</v>
      </c>
      <c r="D6179" s="781">
        <v>1</v>
      </c>
      <c r="F6179" t="s">
        <v>3539</v>
      </c>
    </row>
    <row r="6180" spans="1:6" x14ac:dyDescent="0.25">
      <c r="A6180" t="s">
        <v>1198</v>
      </c>
      <c r="B6180" t="s">
        <v>795</v>
      </c>
      <c r="C6180" t="s">
        <v>1062</v>
      </c>
      <c r="D6180" s="781">
        <v>1</v>
      </c>
      <c r="F6180" t="s">
        <v>3539</v>
      </c>
    </row>
    <row r="6181" spans="1:6" x14ac:dyDescent="0.25">
      <c r="A6181" t="s">
        <v>1198</v>
      </c>
      <c r="B6181" t="s">
        <v>795</v>
      </c>
      <c r="C6181" t="s">
        <v>1062</v>
      </c>
      <c r="D6181" s="781">
        <v>1</v>
      </c>
      <c r="F6181" t="s">
        <v>3539</v>
      </c>
    </row>
    <row r="6182" spans="1:6" x14ac:dyDescent="0.25">
      <c r="A6182" t="s">
        <v>1198</v>
      </c>
      <c r="B6182" t="s">
        <v>795</v>
      </c>
      <c r="C6182" t="s">
        <v>1062</v>
      </c>
      <c r="D6182" s="781">
        <v>2</v>
      </c>
      <c r="F6182" t="s">
        <v>3539</v>
      </c>
    </row>
    <row r="6183" spans="1:6" x14ac:dyDescent="0.25">
      <c r="A6183" t="s">
        <v>1198</v>
      </c>
      <c r="B6183" t="s">
        <v>795</v>
      </c>
      <c r="C6183" t="s">
        <v>1062</v>
      </c>
      <c r="D6183" s="781">
        <v>2</v>
      </c>
      <c r="F6183" t="s">
        <v>3539</v>
      </c>
    </row>
    <row r="6184" spans="1:6" x14ac:dyDescent="0.25">
      <c r="A6184" t="s">
        <v>1198</v>
      </c>
      <c r="B6184" t="s">
        <v>795</v>
      </c>
      <c r="C6184" t="s">
        <v>1062</v>
      </c>
      <c r="D6184" s="781">
        <v>1</v>
      </c>
      <c r="F6184" t="s">
        <v>3539</v>
      </c>
    </row>
    <row r="6185" spans="1:6" x14ac:dyDescent="0.25">
      <c r="A6185" t="s">
        <v>1198</v>
      </c>
      <c r="B6185" t="s">
        <v>795</v>
      </c>
      <c r="C6185" t="s">
        <v>1062</v>
      </c>
      <c r="D6185" s="781">
        <v>1</v>
      </c>
      <c r="F6185" t="s">
        <v>3539</v>
      </c>
    </row>
    <row r="6186" spans="1:6" x14ac:dyDescent="0.25">
      <c r="A6186" t="s">
        <v>1198</v>
      </c>
      <c r="B6186" t="s">
        <v>795</v>
      </c>
      <c r="C6186" t="s">
        <v>1062</v>
      </c>
      <c r="D6186" s="781">
        <v>2</v>
      </c>
      <c r="F6186" t="s">
        <v>3539</v>
      </c>
    </row>
    <row r="6187" spans="1:6" x14ac:dyDescent="0.25">
      <c r="A6187" t="s">
        <v>1198</v>
      </c>
      <c r="B6187" t="s">
        <v>795</v>
      </c>
      <c r="C6187" t="s">
        <v>1062</v>
      </c>
      <c r="D6187" s="781">
        <v>1</v>
      </c>
      <c r="F6187" t="s">
        <v>3539</v>
      </c>
    </row>
    <row r="6188" spans="1:6" x14ac:dyDescent="0.25">
      <c r="A6188" t="s">
        <v>1198</v>
      </c>
      <c r="B6188" t="s">
        <v>795</v>
      </c>
      <c r="C6188" t="s">
        <v>1062</v>
      </c>
      <c r="D6188" s="781">
        <v>1</v>
      </c>
      <c r="F6188" t="s">
        <v>3539</v>
      </c>
    </row>
    <row r="6189" spans="1:6" x14ac:dyDescent="0.25">
      <c r="A6189" t="s">
        <v>1198</v>
      </c>
      <c r="B6189" t="s">
        <v>795</v>
      </c>
      <c r="C6189" t="s">
        <v>1062</v>
      </c>
      <c r="D6189" s="781">
        <v>1</v>
      </c>
      <c r="F6189" t="s">
        <v>3539</v>
      </c>
    </row>
    <row r="6190" spans="1:6" x14ac:dyDescent="0.25">
      <c r="A6190" t="s">
        <v>1198</v>
      </c>
      <c r="B6190" t="s">
        <v>795</v>
      </c>
      <c r="C6190" t="s">
        <v>1062</v>
      </c>
      <c r="D6190" s="781">
        <v>1</v>
      </c>
      <c r="F6190" t="s">
        <v>3539</v>
      </c>
    </row>
    <row r="6191" spans="1:6" x14ac:dyDescent="0.25">
      <c r="A6191" t="s">
        <v>1198</v>
      </c>
      <c r="B6191" t="s">
        <v>795</v>
      </c>
      <c r="C6191" t="s">
        <v>1062</v>
      </c>
      <c r="D6191" s="781">
        <v>1</v>
      </c>
      <c r="F6191" t="s">
        <v>3539</v>
      </c>
    </row>
    <row r="6192" spans="1:6" x14ac:dyDescent="0.25">
      <c r="A6192" t="s">
        <v>1198</v>
      </c>
      <c r="B6192" t="s">
        <v>795</v>
      </c>
      <c r="C6192" t="s">
        <v>1062</v>
      </c>
      <c r="D6192" s="781">
        <v>1</v>
      </c>
      <c r="F6192" t="s">
        <v>3539</v>
      </c>
    </row>
    <row r="6193" spans="1:6" x14ac:dyDescent="0.25">
      <c r="A6193" t="s">
        <v>1198</v>
      </c>
      <c r="B6193" t="s">
        <v>795</v>
      </c>
      <c r="C6193" t="s">
        <v>1062</v>
      </c>
      <c r="D6193" s="781">
        <v>1</v>
      </c>
      <c r="F6193" t="s">
        <v>3539</v>
      </c>
    </row>
    <row r="6194" spans="1:6" x14ac:dyDescent="0.25">
      <c r="A6194" t="s">
        <v>1198</v>
      </c>
      <c r="B6194" t="s">
        <v>795</v>
      </c>
      <c r="C6194" t="s">
        <v>1062</v>
      </c>
      <c r="D6194" s="781">
        <v>1</v>
      </c>
      <c r="F6194" t="s">
        <v>3539</v>
      </c>
    </row>
    <row r="6195" spans="1:6" x14ac:dyDescent="0.25">
      <c r="A6195" t="s">
        <v>1198</v>
      </c>
      <c r="B6195" t="s">
        <v>795</v>
      </c>
      <c r="C6195" t="s">
        <v>1062</v>
      </c>
      <c r="D6195" s="781">
        <v>1</v>
      </c>
      <c r="F6195" t="s">
        <v>3539</v>
      </c>
    </row>
    <row r="6196" spans="1:6" x14ac:dyDescent="0.25">
      <c r="A6196" t="s">
        <v>1198</v>
      </c>
      <c r="B6196" t="s">
        <v>795</v>
      </c>
      <c r="C6196" t="s">
        <v>1062</v>
      </c>
      <c r="D6196" s="781">
        <v>1</v>
      </c>
      <c r="F6196" t="s">
        <v>3539</v>
      </c>
    </row>
    <row r="6197" spans="1:6" x14ac:dyDescent="0.25">
      <c r="A6197" t="s">
        <v>1198</v>
      </c>
      <c r="B6197" t="s">
        <v>795</v>
      </c>
      <c r="C6197" t="s">
        <v>1062</v>
      </c>
      <c r="D6197" s="781">
        <v>1</v>
      </c>
      <c r="F6197" t="s">
        <v>3539</v>
      </c>
    </row>
    <row r="6198" spans="1:6" x14ac:dyDescent="0.25">
      <c r="A6198" t="s">
        <v>1198</v>
      </c>
      <c r="B6198" t="s">
        <v>795</v>
      </c>
      <c r="C6198" t="s">
        <v>1062</v>
      </c>
      <c r="D6198" s="781">
        <v>1</v>
      </c>
      <c r="F6198" t="s">
        <v>3539</v>
      </c>
    </row>
    <row r="6199" spans="1:6" x14ac:dyDescent="0.25">
      <c r="A6199" t="s">
        <v>1198</v>
      </c>
      <c r="B6199" t="s">
        <v>795</v>
      </c>
      <c r="C6199" t="s">
        <v>1062</v>
      </c>
      <c r="D6199" s="781">
        <v>1</v>
      </c>
      <c r="F6199" t="s">
        <v>3539</v>
      </c>
    </row>
    <row r="6200" spans="1:6" x14ac:dyDescent="0.25">
      <c r="A6200" t="s">
        <v>1198</v>
      </c>
      <c r="B6200" t="s">
        <v>795</v>
      </c>
      <c r="C6200" t="s">
        <v>1062</v>
      </c>
      <c r="D6200" s="781">
        <v>2</v>
      </c>
      <c r="F6200" t="s">
        <v>3539</v>
      </c>
    </row>
    <row r="6201" spans="1:6" x14ac:dyDescent="0.25">
      <c r="A6201" t="s">
        <v>1198</v>
      </c>
      <c r="B6201" t="s">
        <v>795</v>
      </c>
      <c r="C6201" t="s">
        <v>1062</v>
      </c>
      <c r="D6201" s="781">
        <v>1</v>
      </c>
      <c r="F6201" t="s">
        <v>3539</v>
      </c>
    </row>
    <row r="6202" spans="1:6" x14ac:dyDescent="0.25">
      <c r="A6202" t="s">
        <v>1198</v>
      </c>
      <c r="B6202" t="s">
        <v>795</v>
      </c>
      <c r="C6202" t="s">
        <v>1062</v>
      </c>
      <c r="D6202" s="781">
        <v>2</v>
      </c>
      <c r="F6202" t="s">
        <v>3539</v>
      </c>
    </row>
    <row r="6203" spans="1:6" x14ac:dyDescent="0.25">
      <c r="A6203" t="s">
        <v>1198</v>
      </c>
      <c r="B6203" t="s">
        <v>795</v>
      </c>
      <c r="C6203" t="s">
        <v>1062</v>
      </c>
      <c r="D6203" s="781">
        <v>1</v>
      </c>
      <c r="F6203" t="s">
        <v>3539</v>
      </c>
    </row>
    <row r="6204" spans="1:6" x14ac:dyDescent="0.25">
      <c r="A6204" t="s">
        <v>1198</v>
      </c>
      <c r="B6204" t="s">
        <v>795</v>
      </c>
      <c r="C6204" t="s">
        <v>1062</v>
      </c>
      <c r="D6204" s="781">
        <v>1</v>
      </c>
      <c r="F6204" t="s">
        <v>3539</v>
      </c>
    </row>
    <row r="6205" spans="1:6" x14ac:dyDescent="0.25">
      <c r="A6205" t="s">
        <v>1198</v>
      </c>
      <c r="B6205" t="s">
        <v>795</v>
      </c>
      <c r="C6205" t="s">
        <v>1062</v>
      </c>
      <c r="D6205" s="781">
        <v>1</v>
      </c>
      <c r="F6205" t="s">
        <v>3539</v>
      </c>
    </row>
    <row r="6206" spans="1:6" x14ac:dyDescent="0.25">
      <c r="A6206" t="s">
        <v>1198</v>
      </c>
      <c r="B6206" t="s">
        <v>795</v>
      </c>
      <c r="C6206" t="s">
        <v>1062</v>
      </c>
      <c r="D6206" s="781">
        <v>4</v>
      </c>
      <c r="F6206" t="s">
        <v>3539</v>
      </c>
    </row>
    <row r="6207" spans="1:6" x14ac:dyDescent="0.25">
      <c r="A6207" t="s">
        <v>1198</v>
      </c>
      <c r="B6207" t="s">
        <v>795</v>
      </c>
      <c r="C6207" t="s">
        <v>1062</v>
      </c>
      <c r="D6207" s="781">
        <v>2</v>
      </c>
      <c r="F6207" t="s">
        <v>3539</v>
      </c>
    </row>
    <row r="6208" spans="1:6" x14ac:dyDescent="0.25">
      <c r="A6208" t="s">
        <v>1198</v>
      </c>
      <c r="B6208" t="s">
        <v>795</v>
      </c>
      <c r="C6208" t="s">
        <v>1062</v>
      </c>
      <c r="D6208" s="781">
        <v>1</v>
      </c>
      <c r="F6208" t="s">
        <v>3539</v>
      </c>
    </row>
    <row r="6209" spans="1:6" x14ac:dyDescent="0.25">
      <c r="A6209" t="s">
        <v>1198</v>
      </c>
      <c r="B6209" t="s">
        <v>795</v>
      </c>
      <c r="C6209" t="s">
        <v>1062</v>
      </c>
      <c r="D6209" s="781">
        <v>1</v>
      </c>
      <c r="F6209" t="s">
        <v>3539</v>
      </c>
    </row>
    <row r="6210" spans="1:6" x14ac:dyDescent="0.25">
      <c r="A6210" t="s">
        <v>1198</v>
      </c>
      <c r="B6210" t="s">
        <v>795</v>
      </c>
      <c r="C6210" t="s">
        <v>1062</v>
      </c>
      <c r="D6210" s="781">
        <v>1</v>
      </c>
      <c r="F6210" t="s">
        <v>3539</v>
      </c>
    </row>
    <row r="6211" spans="1:6" x14ac:dyDescent="0.25">
      <c r="A6211" t="s">
        <v>1198</v>
      </c>
      <c r="B6211" t="s">
        <v>795</v>
      </c>
      <c r="C6211" t="s">
        <v>1062</v>
      </c>
      <c r="D6211" s="781">
        <v>1</v>
      </c>
      <c r="F6211" t="s">
        <v>3539</v>
      </c>
    </row>
    <row r="6212" spans="1:6" x14ac:dyDescent="0.25">
      <c r="A6212" t="s">
        <v>1198</v>
      </c>
      <c r="B6212" t="s">
        <v>795</v>
      </c>
      <c r="C6212" t="s">
        <v>1062</v>
      </c>
      <c r="D6212" s="781">
        <v>1</v>
      </c>
      <c r="F6212" t="s">
        <v>3539</v>
      </c>
    </row>
    <row r="6213" spans="1:6" x14ac:dyDescent="0.25">
      <c r="A6213" t="s">
        <v>1198</v>
      </c>
      <c r="B6213" t="s">
        <v>795</v>
      </c>
      <c r="C6213" t="s">
        <v>1062</v>
      </c>
      <c r="D6213" s="781">
        <v>1</v>
      </c>
      <c r="F6213" t="s">
        <v>3539</v>
      </c>
    </row>
    <row r="6214" spans="1:6" x14ac:dyDescent="0.25">
      <c r="A6214" t="s">
        <v>1198</v>
      </c>
      <c r="B6214" t="s">
        <v>795</v>
      </c>
      <c r="C6214" t="s">
        <v>1062</v>
      </c>
      <c r="D6214" s="781">
        <v>1</v>
      </c>
      <c r="F6214" t="s">
        <v>3539</v>
      </c>
    </row>
    <row r="6215" spans="1:6" x14ac:dyDescent="0.25">
      <c r="A6215" t="s">
        <v>1198</v>
      </c>
      <c r="B6215" t="s">
        <v>795</v>
      </c>
      <c r="C6215" t="s">
        <v>1062</v>
      </c>
      <c r="D6215" s="781">
        <v>1</v>
      </c>
      <c r="F6215" t="s">
        <v>3539</v>
      </c>
    </row>
    <row r="6216" spans="1:6" x14ac:dyDescent="0.25">
      <c r="A6216" t="s">
        <v>1198</v>
      </c>
      <c r="B6216" t="s">
        <v>795</v>
      </c>
      <c r="C6216" t="s">
        <v>1062</v>
      </c>
      <c r="D6216" s="781">
        <v>1</v>
      </c>
      <c r="F6216" t="s">
        <v>3539</v>
      </c>
    </row>
    <row r="6217" spans="1:6" x14ac:dyDescent="0.25">
      <c r="A6217" t="s">
        <v>1198</v>
      </c>
      <c r="B6217" t="s">
        <v>795</v>
      </c>
      <c r="C6217" t="s">
        <v>1062</v>
      </c>
      <c r="D6217" s="781">
        <v>2</v>
      </c>
      <c r="F6217" t="s">
        <v>3539</v>
      </c>
    </row>
    <row r="6218" spans="1:6" x14ac:dyDescent="0.25">
      <c r="A6218" t="s">
        <v>1198</v>
      </c>
      <c r="B6218" t="s">
        <v>795</v>
      </c>
      <c r="C6218" t="s">
        <v>1062</v>
      </c>
      <c r="D6218" s="781">
        <v>1</v>
      </c>
      <c r="F6218" t="s">
        <v>3539</v>
      </c>
    </row>
    <row r="6219" spans="1:6" x14ac:dyDescent="0.25">
      <c r="A6219" t="s">
        <v>1198</v>
      </c>
      <c r="B6219" t="s">
        <v>795</v>
      </c>
      <c r="C6219" t="s">
        <v>1062</v>
      </c>
      <c r="D6219" s="781">
        <v>1</v>
      </c>
      <c r="F6219" t="s">
        <v>3539</v>
      </c>
    </row>
    <row r="6220" spans="1:6" x14ac:dyDescent="0.25">
      <c r="A6220" t="s">
        <v>1198</v>
      </c>
      <c r="B6220" t="s">
        <v>795</v>
      </c>
      <c r="C6220" t="s">
        <v>1062</v>
      </c>
      <c r="D6220" s="781">
        <v>1</v>
      </c>
      <c r="F6220" t="s">
        <v>3539</v>
      </c>
    </row>
    <row r="6221" spans="1:6" x14ac:dyDescent="0.25">
      <c r="A6221" t="s">
        <v>1198</v>
      </c>
      <c r="B6221" t="s">
        <v>795</v>
      </c>
      <c r="C6221" t="s">
        <v>1062</v>
      </c>
      <c r="D6221" s="781">
        <v>1</v>
      </c>
      <c r="F6221" t="s">
        <v>3539</v>
      </c>
    </row>
    <row r="6222" spans="1:6" x14ac:dyDescent="0.25">
      <c r="A6222" t="s">
        <v>1198</v>
      </c>
      <c r="B6222" t="s">
        <v>795</v>
      </c>
      <c r="C6222" t="s">
        <v>1062</v>
      </c>
      <c r="D6222" s="781">
        <v>1</v>
      </c>
      <c r="F6222" t="s">
        <v>3539</v>
      </c>
    </row>
    <row r="6223" spans="1:6" x14ac:dyDescent="0.25">
      <c r="A6223" t="s">
        <v>1198</v>
      </c>
      <c r="B6223" t="s">
        <v>795</v>
      </c>
      <c r="C6223" t="s">
        <v>1062</v>
      </c>
      <c r="D6223" s="781">
        <v>1</v>
      </c>
      <c r="F6223" t="s">
        <v>3539</v>
      </c>
    </row>
    <row r="6224" spans="1:6" x14ac:dyDescent="0.25">
      <c r="A6224" t="s">
        <v>1198</v>
      </c>
      <c r="B6224" t="s">
        <v>795</v>
      </c>
      <c r="C6224" t="s">
        <v>1062</v>
      </c>
      <c r="D6224" s="781">
        <v>1</v>
      </c>
      <c r="F6224" t="s">
        <v>3539</v>
      </c>
    </row>
    <row r="6225" spans="1:6" x14ac:dyDescent="0.25">
      <c r="A6225" t="s">
        <v>1198</v>
      </c>
      <c r="B6225" t="s">
        <v>795</v>
      </c>
      <c r="C6225" t="s">
        <v>1062</v>
      </c>
      <c r="D6225" s="781">
        <v>1</v>
      </c>
      <c r="F6225" t="s">
        <v>3539</v>
      </c>
    </row>
    <row r="6226" spans="1:6" x14ac:dyDescent="0.25">
      <c r="A6226" t="s">
        <v>1198</v>
      </c>
      <c r="B6226" t="s">
        <v>795</v>
      </c>
      <c r="C6226" t="s">
        <v>1062</v>
      </c>
      <c r="D6226" s="781">
        <v>1</v>
      </c>
      <c r="F6226" t="s">
        <v>3539</v>
      </c>
    </row>
    <row r="6227" spans="1:6" x14ac:dyDescent="0.25">
      <c r="A6227" t="s">
        <v>1198</v>
      </c>
      <c r="B6227" t="s">
        <v>795</v>
      </c>
      <c r="C6227" t="s">
        <v>1062</v>
      </c>
      <c r="D6227" s="781">
        <v>1</v>
      </c>
      <c r="F6227" t="s">
        <v>3539</v>
      </c>
    </row>
    <row r="6228" spans="1:6" x14ac:dyDescent="0.25">
      <c r="A6228" t="s">
        <v>1198</v>
      </c>
      <c r="B6228" t="s">
        <v>795</v>
      </c>
      <c r="C6228" t="s">
        <v>1062</v>
      </c>
      <c r="D6228" s="781">
        <v>1</v>
      </c>
      <c r="F6228" t="s">
        <v>3539</v>
      </c>
    </row>
    <row r="6229" spans="1:6" x14ac:dyDescent="0.25">
      <c r="A6229" t="s">
        <v>1198</v>
      </c>
      <c r="B6229" t="s">
        <v>795</v>
      </c>
      <c r="C6229" t="s">
        <v>1062</v>
      </c>
      <c r="D6229" s="781">
        <v>1</v>
      </c>
      <c r="F6229" t="s">
        <v>3539</v>
      </c>
    </row>
    <row r="6230" spans="1:6" x14ac:dyDescent="0.25">
      <c r="A6230" t="s">
        <v>1198</v>
      </c>
      <c r="B6230" t="s">
        <v>795</v>
      </c>
      <c r="C6230" t="s">
        <v>1062</v>
      </c>
      <c r="D6230" s="781">
        <v>1</v>
      </c>
      <c r="F6230" t="s">
        <v>3539</v>
      </c>
    </row>
    <row r="6231" spans="1:6" x14ac:dyDescent="0.25">
      <c r="A6231" t="s">
        <v>1198</v>
      </c>
      <c r="B6231" t="s">
        <v>795</v>
      </c>
      <c r="C6231" t="s">
        <v>1062</v>
      </c>
      <c r="D6231" s="781">
        <v>3</v>
      </c>
      <c r="F6231" t="s">
        <v>3539</v>
      </c>
    </row>
    <row r="6232" spans="1:6" x14ac:dyDescent="0.25">
      <c r="A6232" t="s">
        <v>1198</v>
      </c>
      <c r="B6232" t="s">
        <v>795</v>
      </c>
      <c r="C6232" t="s">
        <v>1062</v>
      </c>
      <c r="D6232" s="781">
        <v>1</v>
      </c>
      <c r="F6232" t="s">
        <v>3539</v>
      </c>
    </row>
    <row r="6233" spans="1:6" x14ac:dyDescent="0.25">
      <c r="A6233" t="s">
        <v>1198</v>
      </c>
      <c r="B6233" t="s">
        <v>795</v>
      </c>
      <c r="C6233" t="s">
        <v>1062</v>
      </c>
      <c r="D6233" s="781">
        <v>2</v>
      </c>
      <c r="F6233" t="s">
        <v>3539</v>
      </c>
    </row>
    <row r="6234" spans="1:6" x14ac:dyDescent="0.25">
      <c r="A6234" t="s">
        <v>1198</v>
      </c>
      <c r="B6234" t="s">
        <v>795</v>
      </c>
      <c r="C6234" t="s">
        <v>1062</v>
      </c>
      <c r="D6234" s="781">
        <v>2</v>
      </c>
      <c r="F6234" t="s">
        <v>3539</v>
      </c>
    </row>
    <row r="6235" spans="1:6" x14ac:dyDescent="0.25">
      <c r="A6235" t="s">
        <v>1198</v>
      </c>
      <c r="B6235" t="s">
        <v>795</v>
      </c>
      <c r="C6235" t="s">
        <v>1062</v>
      </c>
      <c r="D6235" s="781">
        <v>1</v>
      </c>
      <c r="F6235" t="s">
        <v>3539</v>
      </c>
    </row>
    <row r="6236" spans="1:6" x14ac:dyDescent="0.25">
      <c r="A6236" t="s">
        <v>1198</v>
      </c>
      <c r="B6236" t="s">
        <v>795</v>
      </c>
      <c r="C6236" t="s">
        <v>1062</v>
      </c>
      <c r="D6236" s="781">
        <v>1</v>
      </c>
      <c r="F6236" t="s">
        <v>3539</v>
      </c>
    </row>
    <row r="6237" spans="1:6" x14ac:dyDescent="0.25">
      <c r="A6237" t="s">
        <v>1198</v>
      </c>
      <c r="B6237" t="s">
        <v>795</v>
      </c>
      <c r="C6237" t="s">
        <v>1062</v>
      </c>
      <c r="D6237" s="781">
        <v>2</v>
      </c>
      <c r="F6237" t="s">
        <v>3539</v>
      </c>
    </row>
    <row r="6238" spans="1:6" x14ac:dyDescent="0.25">
      <c r="A6238" t="s">
        <v>1198</v>
      </c>
      <c r="B6238" t="s">
        <v>795</v>
      </c>
      <c r="C6238" t="s">
        <v>1062</v>
      </c>
      <c r="D6238" s="781">
        <v>1</v>
      </c>
      <c r="F6238" t="s">
        <v>3539</v>
      </c>
    </row>
    <row r="6239" spans="1:6" x14ac:dyDescent="0.25">
      <c r="A6239" t="s">
        <v>1198</v>
      </c>
      <c r="B6239" t="s">
        <v>795</v>
      </c>
      <c r="C6239" t="s">
        <v>1062</v>
      </c>
      <c r="D6239" s="781">
        <v>1</v>
      </c>
      <c r="F6239" t="s">
        <v>3539</v>
      </c>
    </row>
    <row r="6240" spans="1:6" x14ac:dyDescent="0.25">
      <c r="A6240" t="s">
        <v>1198</v>
      </c>
      <c r="B6240" t="s">
        <v>795</v>
      </c>
      <c r="C6240" t="s">
        <v>1062</v>
      </c>
      <c r="D6240" s="781">
        <v>1</v>
      </c>
      <c r="F6240" t="s">
        <v>3539</v>
      </c>
    </row>
    <row r="6241" spans="1:6" x14ac:dyDescent="0.25">
      <c r="A6241" t="s">
        <v>1198</v>
      </c>
      <c r="B6241" t="s">
        <v>795</v>
      </c>
      <c r="C6241" t="s">
        <v>1062</v>
      </c>
      <c r="D6241" s="781">
        <v>1</v>
      </c>
      <c r="F6241" t="s">
        <v>3539</v>
      </c>
    </row>
    <row r="6242" spans="1:6" x14ac:dyDescent="0.25">
      <c r="A6242" t="s">
        <v>1198</v>
      </c>
      <c r="B6242" t="s">
        <v>795</v>
      </c>
      <c r="C6242" t="s">
        <v>1062</v>
      </c>
      <c r="D6242" s="781">
        <v>2</v>
      </c>
      <c r="F6242" t="s">
        <v>3539</v>
      </c>
    </row>
    <row r="6243" spans="1:6" x14ac:dyDescent="0.25">
      <c r="A6243" t="s">
        <v>1198</v>
      </c>
      <c r="B6243" t="s">
        <v>795</v>
      </c>
      <c r="C6243" t="s">
        <v>1062</v>
      </c>
      <c r="D6243" s="781">
        <v>1</v>
      </c>
      <c r="F6243" t="s">
        <v>3539</v>
      </c>
    </row>
    <row r="6244" spans="1:6" x14ac:dyDescent="0.25">
      <c r="A6244" t="s">
        <v>1198</v>
      </c>
      <c r="B6244" t="s">
        <v>795</v>
      </c>
      <c r="C6244" t="s">
        <v>1062</v>
      </c>
      <c r="D6244" s="781">
        <v>2</v>
      </c>
      <c r="F6244" t="s">
        <v>3539</v>
      </c>
    </row>
    <row r="6245" spans="1:6" x14ac:dyDescent="0.25">
      <c r="A6245" t="s">
        <v>1198</v>
      </c>
      <c r="B6245" t="s">
        <v>795</v>
      </c>
      <c r="C6245" t="s">
        <v>1062</v>
      </c>
      <c r="D6245" s="781">
        <v>1</v>
      </c>
      <c r="F6245" t="s">
        <v>3539</v>
      </c>
    </row>
    <row r="6246" spans="1:6" x14ac:dyDescent="0.25">
      <c r="A6246" t="s">
        <v>1198</v>
      </c>
      <c r="B6246" t="s">
        <v>795</v>
      </c>
      <c r="C6246" t="s">
        <v>1062</v>
      </c>
      <c r="D6246" s="781">
        <v>1</v>
      </c>
      <c r="F6246" t="s">
        <v>3539</v>
      </c>
    </row>
    <row r="6247" spans="1:6" x14ac:dyDescent="0.25">
      <c r="A6247" t="s">
        <v>1096</v>
      </c>
      <c r="B6247" t="s">
        <v>795</v>
      </c>
      <c r="C6247" t="s">
        <v>1063</v>
      </c>
      <c r="D6247" s="781">
        <v>1</v>
      </c>
      <c r="F6247" t="s">
        <v>3539</v>
      </c>
    </row>
    <row r="6248" spans="1:6" x14ac:dyDescent="0.25">
      <c r="A6248" t="s">
        <v>1096</v>
      </c>
      <c r="B6248" t="s">
        <v>795</v>
      </c>
      <c r="C6248" t="s">
        <v>1063</v>
      </c>
      <c r="D6248" s="781">
        <v>1</v>
      </c>
      <c r="F6248" t="s">
        <v>3539</v>
      </c>
    </row>
    <row r="6249" spans="1:6" x14ac:dyDescent="0.25">
      <c r="A6249" t="s">
        <v>1096</v>
      </c>
      <c r="B6249" t="s">
        <v>795</v>
      </c>
      <c r="C6249" t="s">
        <v>1063</v>
      </c>
      <c r="D6249" s="781">
        <v>1</v>
      </c>
      <c r="F6249" t="s">
        <v>3539</v>
      </c>
    </row>
    <row r="6250" spans="1:6" x14ac:dyDescent="0.25">
      <c r="A6250" t="s">
        <v>1096</v>
      </c>
      <c r="B6250" t="s">
        <v>795</v>
      </c>
      <c r="C6250" t="s">
        <v>1063</v>
      </c>
      <c r="D6250" s="781">
        <v>2</v>
      </c>
      <c r="F6250" t="s">
        <v>3539</v>
      </c>
    </row>
    <row r="6251" spans="1:6" x14ac:dyDescent="0.25">
      <c r="A6251" t="s">
        <v>1096</v>
      </c>
      <c r="B6251" t="s">
        <v>795</v>
      </c>
      <c r="C6251" t="s">
        <v>1063</v>
      </c>
      <c r="D6251" s="781">
        <v>1</v>
      </c>
      <c r="F6251" t="s">
        <v>3539</v>
      </c>
    </row>
    <row r="6252" spans="1:6" x14ac:dyDescent="0.25">
      <c r="A6252" t="s">
        <v>1096</v>
      </c>
      <c r="B6252" t="s">
        <v>795</v>
      </c>
      <c r="C6252" t="s">
        <v>1063</v>
      </c>
      <c r="D6252" s="781">
        <v>1</v>
      </c>
      <c r="F6252" t="s">
        <v>3539</v>
      </c>
    </row>
    <row r="6253" spans="1:6" x14ac:dyDescent="0.25">
      <c r="A6253" t="s">
        <v>1096</v>
      </c>
      <c r="B6253" t="s">
        <v>795</v>
      </c>
      <c r="C6253" t="s">
        <v>1063</v>
      </c>
      <c r="D6253" s="781">
        <v>1</v>
      </c>
      <c r="F6253" t="s">
        <v>3539</v>
      </c>
    </row>
    <row r="6254" spans="1:6" x14ac:dyDescent="0.25">
      <c r="A6254" t="s">
        <v>1096</v>
      </c>
      <c r="B6254" t="s">
        <v>795</v>
      </c>
      <c r="C6254" t="s">
        <v>1063</v>
      </c>
      <c r="D6254" s="781">
        <v>1</v>
      </c>
      <c r="F6254" t="s">
        <v>3539</v>
      </c>
    </row>
    <row r="6255" spans="1:6" x14ac:dyDescent="0.25">
      <c r="A6255" t="s">
        <v>1096</v>
      </c>
      <c r="B6255" t="s">
        <v>795</v>
      </c>
      <c r="C6255" t="s">
        <v>1063</v>
      </c>
      <c r="D6255" s="781">
        <v>1</v>
      </c>
      <c r="F6255" t="s">
        <v>3539</v>
      </c>
    </row>
    <row r="6256" spans="1:6" x14ac:dyDescent="0.25">
      <c r="A6256" t="s">
        <v>1096</v>
      </c>
      <c r="B6256" t="s">
        <v>795</v>
      </c>
      <c r="C6256" t="s">
        <v>1063</v>
      </c>
      <c r="D6256" s="781">
        <v>1</v>
      </c>
      <c r="F6256" t="s">
        <v>3539</v>
      </c>
    </row>
    <row r="6257" spans="1:6" x14ac:dyDescent="0.25">
      <c r="A6257" t="s">
        <v>1096</v>
      </c>
      <c r="B6257" t="s">
        <v>795</v>
      </c>
      <c r="C6257" t="s">
        <v>1063</v>
      </c>
      <c r="D6257" s="781">
        <v>1</v>
      </c>
      <c r="F6257" t="s">
        <v>3539</v>
      </c>
    </row>
    <row r="6258" spans="1:6" x14ac:dyDescent="0.25">
      <c r="A6258" t="s">
        <v>1096</v>
      </c>
      <c r="B6258" t="s">
        <v>795</v>
      </c>
      <c r="C6258" t="s">
        <v>1063</v>
      </c>
      <c r="D6258" s="781">
        <v>1</v>
      </c>
      <c r="F6258" t="s">
        <v>3539</v>
      </c>
    </row>
    <row r="6259" spans="1:6" x14ac:dyDescent="0.25">
      <c r="A6259" t="s">
        <v>1096</v>
      </c>
      <c r="B6259" t="s">
        <v>795</v>
      </c>
      <c r="C6259" t="s">
        <v>1063</v>
      </c>
      <c r="D6259" s="781">
        <v>1</v>
      </c>
      <c r="F6259" t="s">
        <v>3539</v>
      </c>
    </row>
    <row r="6260" spans="1:6" x14ac:dyDescent="0.25">
      <c r="A6260" t="s">
        <v>1096</v>
      </c>
      <c r="B6260" t="s">
        <v>795</v>
      </c>
      <c r="C6260" t="s">
        <v>1063</v>
      </c>
      <c r="D6260" s="781">
        <v>2</v>
      </c>
      <c r="F6260" t="s">
        <v>3539</v>
      </c>
    </row>
    <row r="6261" spans="1:6" x14ac:dyDescent="0.25">
      <c r="A6261" t="s">
        <v>1096</v>
      </c>
      <c r="B6261" t="s">
        <v>795</v>
      </c>
      <c r="C6261" t="s">
        <v>1063</v>
      </c>
      <c r="D6261" s="781">
        <v>1</v>
      </c>
      <c r="F6261" t="s">
        <v>3539</v>
      </c>
    </row>
    <row r="6262" spans="1:6" x14ac:dyDescent="0.25">
      <c r="A6262" t="s">
        <v>1096</v>
      </c>
      <c r="B6262" t="s">
        <v>795</v>
      </c>
      <c r="C6262" t="s">
        <v>1063</v>
      </c>
      <c r="D6262" s="781">
        <v>1</v>
      </c>
      <c r="F6262" t="s">
        <v>3539</v>
      </c>
    </row>
    <row r="6263" spans="1:6" x14ac:dyDescent="0.25">
      <c r="A6263" t="s">
        <v>1096</v>
      </c>
      <c r="B6263" t="s">
        <v>795</v>
      </c>
      <c r="C6263" t="s">
        <v>1063</v>
      </c>
      <c r="D6263" s="781">
        <v>1</v>
      </c>
      <c r="F6263" t="s">
        <v>3539</v>
      </c>
    </row>
    <row r="6264" spans="1:6" x14ac:dyDescent="0.25">
      <c r="A6264" t="s">
        <v>1096</v>
      </c>
      <c r="B6264" t="s">
        <v>795</v>
      </c>
      <c r="C6264" t="s">
        <v>1063</v>
      </c>
      <c r="D6264" s="781">
        <v>1</v>
      </c>
      <c r="F6264" t="s">
        <v>3539</v>
      </c>
    </row>
    <row r="6265" spans="1:6" x14ac:dyDescent="0.25">
      <c r="A6265" t="s">
        <v>1203</v>
      </c>
      <c r="B6265" t="s">
        <v>795</v>
      </c>
      <c r="C6265" t="s">
        <v>1063</v>
      </c>
      <c r="D6265" s="781">
        <v>1</v>
      </c>
      <c r="F6265" t="s">
        <v>3539</v>
      </c>
    </row>
    <row r="6266" spans="1:6" x14ac:dyDescent="0.25">
      <c r="A6266" t="s">
        <v>1203</v>
      </c>
      <c r="B6266" t="s">
        <v>795</v>
      </c>
      <c r="C6266" t="s">
        <v>1063</v>
      </c>
      <c r="D6266" s="781">
        <v>1</v>
      </c>
      <c r="F6266" t="s">
        <v>3539</v>
      </c>
    </row>
    <row r="6267" spans="1:6" x14ac:dyDescent="0.25">
      <c r="A6267" t="s">
        <v>1203</v>
      </c>
      <c r="B6267" t="s">
        <v>795</v>
      </c>
      <c r="C6267" t="s">
        <v>1063</v>
      </c>
      <c r="D6267" s="781">
        <v>2</v>
      </c>
      <c r="F6267" t="s">
        <v>3539</v>
      </c>
    </row>
    <row r="6268" spans="1:6" x14ac:dyDescent="0.25">
      <c r="A6268" t="s">
        <v>1203</v>
      </c>
      <c r="B6268" t="s">
        <v>795</v>
      </c>
      <c r="C6268" t="s">
        <v>1063</v>
      </c>
      <c r="D6268" s="781">
        <v>2</v>
      </c>
      <c r="F6268" t="s">
        <v>3539</v>
      </c>
    </row>
    <row r="6269" spans="1:6" x14ac:dyDescent="0.25">
      <c r="A6269" t="s">
        <v>1203</v>
      </c>
      <c r="B6269" t="s">
        <v>795</v>
      </c>
      <c r="C6269" t="s">
        <v>1063</v>
      </c>
      <c r="D6269" s="781">
        <v>2</v>
      </c>
      <c r="F6269" t="s">
        <v>3539</v>
      </c>
    </row>
    <row r="6270" spans="1:6" x14ac:dyDescent="0.25">
      <c r="A6270" t="s">
        <v>1203</v>
      </c>
      <c r="B6270" t="s">
        <v>795</v>
      </c>
      <c r="C6270" t="s">
        <v>1063</v>
      </c>
      <c r="D6270" s="781">
        <v>1</v>
      </c>
      <c r="F6270" t="s">
        <v>3539</v>
      </c>
    </row>
    <row r="6271" spans="1:6" x14ac:dyDescent="0.25">
      <c r="A6271" t="s">
        <v>1203</v>
      </c>
      <c r="B6271" t="s">
        <v>795</v>
      </c>
      <c r="C6271" t="s">
        <v>1063</v>
      </c>
      <c r="D6271" s="781">
        <v>1</v>
      </c>
      <c r="F6271" t="s">
        <v>3539</v>
      </c>
    </row>
    <row r="6272" spans="1:6" x14ac:dyDescent="0.25">
      <c r="A6272" t="s">
        <v>1203</v>
      </c>
      <c r="B6272" t="s">
        <v>795</v>
      </c>
      <c r="C6272" t="s">
        <v>1063</v>
      </c>
      <c r="D6272" s="781">
        <v>1</v>
      </c>
      <c r="F6272" t="s">
        <v>3539</v>
      </c>
    </row>
    <row r="6273" spans="1:6" x14ac:dyDescent="0.25">
      <c r="A6273" t="s">
        <v>1203</v>
      </c>
      <c r="B6273" t="s">
        <v>795</v>
      </c>
      <c r="C6273" t="s">
        <v>1063</v>
      </c>
      <c r="D6273" s="781">
        <v>1</v>
      </c>
      <c r="F6273" t="s">
        <v>3539</v>
      </c>
    </row>
    <row r="6274" spans="1:6" x14ac:dyDescent="0.25">
      <c r="A6274" t="s">
        <v>1203</v>
      </c>
      <c r="B6274" t="s">
        <v>795</v>
      </c>
      <c r="C6274" t="s">
        <v>1063</v>
      </c>
      <c r="D6274" s="781">
        <v>1</v>
      </c>
      <c r="F6274" t="s">
        <v>3539</v>
      </c>
    </row>
    <row r="6275" spans="1:6" x14ac:dyDescent="0.25">
      <c r="A6275" t="s">
        <v>1203</v>
      </c>
      <c r="B6275" t="s">
        <v>795</v>
      </c>
      <c r="C6275" t="s">
        <v>1063</v>
      </c>
      <c r="D6275" s="781">
        <v>3</v>
      </c>
      <c r="F6275" t="s">
        <v>3539</v>
      </c>
    </row>
    <row r="6276" spans="1:6" x14ac:dyDescent="0.25">
      <c r="A6276" t="s">
        <v>1203</v>
      </c>
      <c r="B6276" t="s">
        <v>795</v>
      </c>
      <c r="C6276" t="s">
        <v>1063</v>
      </c>
      <c r="D6276" s="781">
        <v>1</v>
      </c>
      <c r="F6276" t="s">
        <v>3539</v>
      </c>
    </row>
    <row r="6277" spans="1:6" x14ac:dyDescent="0.25">
      <c r="A6277" t="s">
        <v>1203</v>
      </c>
      <c r="B6277" t="s">
        <v>795</v>
      </c>
      <c r="C6277" t="s">
        <v>1063</v>
      </c>
      <c r="D6277" s="781">
        <v>2</v>
      </c>
      <c r="F6277" t="s">
        <v>3539</v>
      </c>
    </row>
    <row r="6278" spans="1:6" x14ac:dyDescent="0.25">
      <c r="A6278" t="s">
        <v>1203</v>
      </c>
      <c r="B6278" t="s">
        <v>795</v>
      </c>
      <c r="C6278" t="s">
        <v>1063</v>
      </c>
      <c r="D6278" s="781">
        <v>1</v>
      </c>
      <c r="F6278" t="s">
        <v>3539</v>
      </c>
    </row>
    <row r="6279" spans="1:6" x14ac:dyDescent="0.25">
      <c r="A6279" t="s">
        <v>1203</v>
      </c>
      <c r="B6279" t="s">
        <v>795</v>
      </c>
      <c r="C6279" t="s">
        <v>1063</v>
      </c>
      <c r="D6279" s="781">
        <v>1</v>
      </c>
      <c r="F6279" t="s">
        <v>3539</v>
      </c>
    </row>
    <row r="6280" spans="1:6" x14ac:dyDescent="0.25">
      <c r="A6280" t="s">
        <v>1203</v>
      </c>
      <c r="B6280" t="s">
        <v>795</v>
      </c>
      <c r="C6280" t="s">
        <v>1063</v>
      </c>
      <c r="D6280" s="781">
        <v>3</v>
      </c>
      <c r="F6280" t="s">
        <v>3539</v>
      </c>
    </row>
    <row r="6281" spans="1:6" x14ac:dyDescent="0.25">
      <c r="A6281" t="s">
        <v>1203</v>
      </c>
      <c r="B6281" t="s">
        <v>795</v>
      </c>
      <c r="C6281" t="s">
        <v>1063</v>
      </c>
      <c r="D6281" s="781">
        <v>2</v>
      </c>
      <c r="F6281" t="s">
        <v>3539</v>
      </c>
    </row>
    <row r="6282" spans="1:6" x14ac:dyDescent="0.25">
      <c r="A6282" t="s">
        <v>1203</v>
      </c>
      <c r="B6282" t="s">
        <v>795</v>
      </c>
      <c r="C6282" t="s">
        <v>1063</v>
      </c>
      <c r="D6282" s="781">
        <v>2</v>
      </c>
      <c r="F6282" t="s">
        <v>3539</v>
      </c>
    </row>
    <row r="6283" spans="1:6" x14ac:dyDescent="0.25">
      <c r="A6283" t="s">
        <v>1203</v>
      </c>
      <c r="B6283" t="s">
        <v>795</v>
      </c>
      <c r="C6283" t="s">
        <v>1063</v>
      </c>
      <c r="D6283" s="781">
        <v>1</v>
      </c>
      <c r="F6283" t="s">
        <v>3539</v>
      </c>
    </row>
    <row r="6284" spans="1:6" x14ac:dyDescent="0.25">
      <c r="A6284" t="s">
        <v>1203</v>
      </c>
      <c r="B6284" t="s">
        <v>795</v>
      </c>
      <c r="C6284" t="s">
        <v>1063</v>
      </c>
      <c r="D6284" s="781">
        <v>1</v>
      </c>
      <c r="F6284" t="s">
        <v>3539</v>
      </c>
    </row>
    <row r="6285" spans="1:6" x14ac:dyDescent="0.25">
      <c r="A6285" t="s">
        <v>1203</v>
      </c>
      <c r="B6285" t="s">
        <v>795</v>
      </c>
      <c r="C6285" t="s">
        <v>1063</v>
      </c>
      <c r="D6285" s="781">
        <v>1</v>
      </c>
      <c r="F6285" t="s">
        <v>3539</v>
      </c>
    </row>
    <row r="6286" spans="1:6" x14ac:dyDescent="0.25">
      <c r="A6286" t="s">
        <v>1203</v>
      </c>
      <c r="B6286" t="s">
        <v>795</v>
      </c>
      <c r="C6286" t="s">
        <v>1063</v>
      </c>
      <c r="D6286" s="781">
        <v>1</v>
      </c>
      <c r="F6286" t="s">
        <v>3539</v>
      </c>
    </row>
    <row r="6287" spans="1:6" x14ac:dyDescent="0.25">
      <c r="A6287" t="s">
        <v>1203</v>
      </c>
      <c r="B6287" t="s">
        <v>795</v>
      </c>
      <c r="C6287" t="s">
        <v>1063</v>
      </c>
      <c r="D6287" s="781">
        <v>3</v>
      </c>
      <c r="F6287" t="s">
        <v>3539</v>
      </c>
    </row>
    <row r="6288" spans="1:6" x14ac:dyDescent="0.25">
      <c r="A6288" t="s">
        <v>1203</v>
      </c>
      <c r="B6288" t="s">
        <v>795</v>
      </c>
      <c r="C6288" t="s">
        <v>1063</v>
      </c>
      <c r="D6288" s="781">
        <v>1</v>
      </c>
      <c r="F6288" t="s">
        <v>3539</v>
      </c>
    </row>
    <row r="6289" spans="1:6" x14ac:dyDescent="0.25">
      <c r="A6289" t="s">
        <v>1203</v>
      </c>
      <c r="B6289" t="s">
        <v>795</v>
      </c>
      <c r="C6289" t="s">
        <v>1063</v>
      </c>
      <c r="D6289" s="781">
        <v>1</v>
      </c>
      <c r="F6289" t="s">
        <v>3539</v>
      </c>
    </row>
    <row r="6290" spans="1:6" x14ac:dyDescent="0.25">
      <c r="A6290" t="s">
        <v>1203</v>
      </c>
      <c r="B6290" t="s">
        <v>795</v>
      </c>
      <c r="C6290" t="s">
        <v>1063</v>
      </c>
      <c r="D6290" s="781">
        <v>-1</v>
      </c>
      <c r="F6290" t="s">
        <v>3539</v>
      </c>
    </row>
    <row r="6291" spans="1:6" x14ac:dyDescent="0.25">
      <c r="A6291" t="s">
        <v>1203</v>
      </c>
      <c r="B6291" t="s">
        <v>795</v>
      </c>
      <c r="C6291" t="s">
        <v>1063</v>
      </c>
      <c r="D6291" s="781">
        <v>2</v>
      </c>
      <c r="F6291" t="s">
        <v>3539</v>
      </c>
    </row>
    <row r="6292" spans="1:6" x14ac:dyDescent="0.25">
      <c r="A6292" t="s">
        <v>1203</v>
      </c>
      <c r="B6292" t="s">
        <v>795</v>
      </c>
      <c r="C6292" t="s">
        <v>1063</v>
      </c>
      <c r="D6292" s="781">
        <v>1</v>
      </c>
      <c r="F6292" t="s">
        <v>3539</v>
      </c>
    </row>
    <row r="6293" spans="1:6" x14ac:dyDescent="0.25">
      <c r="A6293" t="s">
        <v>1203</v>
      </c>
      <c r="B6293" t="s">
        <v>795</v>
      </c>
      <c r="C6293" t="s">
        <v>1063</v>
      </c>
      <c r="D6293" s="781">
        <v>1</v>
      </c>
      <c r="F6293" t="s">
        <v>3539</v>
      </c>
    </row>
    <row r="6294" spans="1:6" x14ac:dyDescent="0.25">
      <c r="A6294" t="s">
        <v>1203</v>
      </c>
      <c r="B6294" t="s">
        <v>795</v>
      </c>
      <c r="C6294" t="s">
        <v>1063</v>
      </c>
      <c r="D6294" s="781">
        <v>1</v>
      </c>
      <c r="F6294" t="s">
        <v>3539</v>
      </c>
    </row>
    <row r="6295" spans="1:6" x14ac:dyDescent="0.25">
      <c r="A6295" t="s">
        <v>1203</v>
      </c>
      <c r="B6295" t="s">
        <v>795</v>
      </c>
      <c r="C6295" t="s">
        <v>1063</v>
      </c>
      <c r="D6295" s="781">
        <v>1</v>
      </c>
      <c r="F6295" t="s">
        <v>3539</v>
      </c>
    </row>
    <row r="6296" spans="1:6" x14ac:dyDescent="0.25">
      <c r="A6296" t="s">
        <v>1203</v>
      </c>
      <c r="B6296" s="419" t="s">
        <v>795</v>
      </c>
      <c r="C6296" s="419" t="s">
        <v>1063</v>
      </c>
      <c r="D6296" s="781">
        <v>3</v>
      </c>
      <c r="F6296" t="s">
        <v>3539</v>
      </c>
    </row>
    <row r="6297" spans="1:6" x14ac:dyDescent="0.25">
      <c r="A6297" t="s">
        <v>1203</v>
      </c>
      <c r="B6297" s="419" t="s">
        <v>795</v>
      </c>
      <c r="C6297" s="419" t="s">
        <v>1063</v>
      </c>
      <c r="D6297" s="781">
        <v>1</v>
      </c>
      <c r="F6297" t="s">
        <v>3539</v>
      </c>
    </row>
    <row r="6298" spans="1:6" x14ac:dyDescent="0.25">
      <c r="A6298" t="s">
        <v>1203</v>
      </c>
      <c r="B6298" t="s">
        <v>795</v>
      </c>
      <c r="C6298" t="s">
        <v>1063</v>
      </c>
      <c r="D6298" s="781">
        <v>1</v>
      </c>
      <c r="F6298" t="s">
        <v>3539</v>
      </c>
    </row>
    <row r="6299" spans="1:6" x14ac:dyDescent="0.25">
      <c r="A6299" t="s">
        <v>1203</v>
      </c>
      <c r="B6299" t="s">
        <v>795</v>
      </c>
      <c r="C6299" t="s">
        <v>1063</v>
      </c>
      <c r="D6299" s="781">
        <v>1</v>
      </c>
      <c r="F6299" t="s">
        <v>3539</v>
      </c>
    </row>
    <row r="6300" spans="1:6" x14ac:dyDescent="0.25">
      <c r="A6300" t="s">
        <v>1203</v>
      </c>
      <c r="B6300" t="s">
        <v>795</v>
      </c>
      <c r="C6300" t="s">
        <v>1063</v>
      </c>
      <c r="D6300" s="781">
        <v>-1</v>
      </c>
      <c r="F6300" t="s">
        <v>3539</v>
      </c>
    </row>
    <row r="6301" spans="1:6" x14ac:dyDescent="0.25">
      <c r="A6301" t="s">
        <v>1203</v>
      </c>
      <c r="B6301" t="s">
        <v>795</v>
      </c>
      <c r="C6301" t="s">
        <v>1063</v>
      </c>
      <c r="D6301" s="781">
        <v>1</v>
      </c>
      <c r="F6301" t="s">
        <v>3539</v>
      </c>
    </row>
    <row r="6302" spans="1:6" x14ac:dyDescent="0.25">
      <c r="A6302" t="s">
        <v>1203</v>
      </c>
      <c r="B6302" t="s">
        <v>795</v>
      </c>
      <c r="C6302" t="s">
        <v>1063</v>
      </c>
      <c r="D6302" s="781">
        <v>1</v>
      </c>
      <c r="F6302" t="s">
        <v>3539</v>
      </c>
    </row>
    <row r="6303" spans="1:6" x14ac:dyDescent="0.25">
      <c r="A6303" t="s">
        <v>1203</v>
      </c>
      <c r="B6303" t="s">
        <v>795</v>
      </c>
      <c r="C6303" t="s">
        <v>1063</v>
      </c>
      <c r="D6303" s="781">
        <v>1</v>
      </c>
      <c r="F6303" t="s">
        <v>3539</v>
      </c>
    </row>
    <row r="6304" spans="1:6" x14ac:dyDescent="0.25">
      <c r="A6304" t="s">
        <v>1203</v>
      </c>
      <c r="B6304" t="s">
        <v>795</v>
      </c>
      <c r="C6304" t="s">
        <v>1063</v>
      </c>
      <c r="D6304" s="781">
        <v>1</v>
      </c>
      <c r="F6304" t="s">
        <v>3539</v>
      </c>
    </row>
    <row r="6305" spans="1:6" x14ac:dyDescent="0.25">
      <c r="A6305" t="s">
        <v>1203</v>
      </c>
      <c r="B6305" t="s">
        <v>795</v>
      </c>
      <c r="C6305" t="s">
        <v>1063</v>
      </c>
      <c r="D6305" s="781">
        <v>3</v>
      </c>
      <c r="F6305" t="s">
        <v>3539</v>
      </c>
    </row>
    <row r="6306" spans="1:6" x14ac:dyDescent="0.25">
      <c r="A6306" t="s">
        <v>1203</v>
      </c>
      <c r="B6306" t="s">
        <v>795</v>
      </c>
      <c r="C6306" t="s">
        <v>1063</v>
      </c>
      <c r="D6306" s="781">
        <v>2</v>
      </c>
      <c r="F6306" t="s">
        <v>3539</v>
      </c>
    </row>
    <row r="6307" spans="1:6" x14ac:dyDescent="0.25">
      <c r="A6307" t="s">
        <v>1203</v>
      </c>
      <c r="B6307" t="s">
        <v>795</v>
      </c>
      <c r="C6307" t="s">
        <v>1063</v>
      </c>
      <c r="D6307" s="781">
        <v>2</v>
      </c>
      <c r="F6307" t="s">
        <v>3539</v>
      </c>
    </row>
    <row r="6308" spans="1:6" x14ac:dyDescent="0.25">
      <c r="A6308" t="s">
        <v>1203</v>
      </c>
      <c r="B6308" t="s">
        <v>795</v>
      </c>
      <c r="C6308" t="s">
        <v>1063</v>
      </c>
      <c r="D6308" s="781">
        <v>2</v>
      </c>
      <c r="F6308" t="s">
        <v>3539</v>
      </c>
    </row>
    <row r="6309" spans="1:6" x14ac:dyDescent="0.25">
      <c r="A6309" t="s">
        <v>1203</v>
      </c>
      <c r="B6309" t="s">
        <v>795</v>
      </c>
      <c r="C6309" t="s">
        <v>1063</v>
      </c>
      <c r="D6309" s="781">
        <v>1</v>
      </c>
      <c r="F6309" t="s">
        <v>3539</v>
      </c>
    </row>
    <row r="6310" spans="1:6" x14ac:dyDescent="0.25">
      <c r="A6310" t="s">
        <v>1203</v>
      </c>
      <c r="B6310" t="s">
        <v>795</v>
      </c>
      <c r="C6310" t="s">
        <v>1063</v>
      </c>
      <c r="D6310" s="781">
        <v>1</v>
      </c>
      <c r="F6310" t="s">
        <v>3539</v>
      </c>
    </row>
    <row r="6311" spans="1:6" x14ac:dyDescent="0.25">
      <c r="A6311" t="s">
        <v>1203</v>
      </c>
      <c r="B6311" t="s">
        <v>795</v>
      </c>
      <c r="C6311" t="s">
        <v>1063</v>
      </c>
      <c r="D6311" s="781">
        <v>2</v>
      </c>
      <c r="F6311" t="s">
        <v>3539</v>
      </c>
    </row>
    <row r="6312" spans="1:6" x14ac:dyDescent="0.25">
      <c r="A6312" t="s">
        <v>1203</v>
      </c>
      <c r="B6312" t="s">
        <v>795</v>
      </c>
      <c r="C6312" t="s">
        <v>1063</v>
      </c>
      <c r="D6312" s="781">
        <v>2</v>
      </c>
      <c r="F6312" t="s">
        <v>3539</v>
      </c>
    </row>
    <row r="6313" spans="1:6" x14ac:dyDescent="0.25">
      <c r="A6313" t="s">
        <v>1203</v>
      </c>
      <c r="B6313" t="s">
        <v>795</v>
      </c>
      <c r="C6313" t="s">
        <v>1063</v>
      </c>
      <c r="D6313" s="781">
        <v>2</v>
      </c>
      <c r="F6313" t="s">
        <v>3539</v>
      </c>
    </row>
    <row r="6314" spans="1:6" x14ac:dyDescent="0.25">
      <c r="A6314" t="s">
        <v>1203</v>
      </c>
      <c r="B6314" t="s">
        <v>795</v>
      </c>
      <c r="C6314" t="s">
        <v>1063</v>
      </c>
      <c r="D6314" s="781">
        <v>1</v>
      </c>
      <c r="F6314" t="s">
        <v>3539</v>
      </c>
    </row>
    <row r="6315" spans="1:6" x14ac:dyDescent="0.25">
      <c r="A6315" t="s">
        <v>1203</v>
      </c>
      <c r="B6315" t="s">
        <v>795</v>
      </c>
      <c r="C6315" t="s">
        <v>1063</v>
      </c>
      <c r="D6315" s="781">
        <v>1</v>
      </c>
      <c r="F6315" t="s">
        <v>3539</v>
      </c>
    </row>
    <row r="6316" spans="1:6" x14ac:dyDescent="0.25">
      <c r="A6316" t="s">
        <v>1203</v>
      </c>
      <c r="B6316" t="s">
        <v>795</v>
      </c>
      <c r="C6316" t="s">
        <v>1063</v>
      </c>
      <c r="D6316" s="781">
        <v>1</v>
      </c>
      <c r="F6316" t="s">
        <v>3539</v>
      </c>
    </row>
    <row r="6317" spans="1:6" x14ac:dyDescent="0.25">
      <c r="A6317" t="s">
        <v>1203</v>
      </c>
      <c r="B6317" t="s">
        <v>795</v>
      </c>
      <c r="C6317" t="s">
        <v>1063</v>
      </c>
      <c r="D6317" s="781">
        <v>3</v>
      </c>
      <c r="F6317" t="s">
        <v>3539</v>
      </c>
    </row>
    <row r="6318" spans="1:6" x14ac:dyDescent="0.25">
      <c r="A6318" t="s">
        <v>1203</v>
      </c>
      <c r="B6318" t="s">
        <v>795</v>
      </c>
      <c r="C6318" t="s">
        <v>1063</v>
      </c>
      <c r="D6318" s="781">
        <v>1</v>
      </c>
      <c r="F6318" t="s">
        <v>3539</v>
      </c>
    </row>
    <row r="6319" spans="1:6" x14ac:dyDescent="0.25">
      <c r="A6319" t="s">
        <v>1203</v>
      </c>
      <c r="B6319" t="s">
        <v>795</v>
      </c>
      <c r="C6319" t="s">
        <v>1063</v>
      </c>
      <c r="D6319" s="781">
        <v>2</v>
      </c>
      <c r="F6319" t="s">
        <v>3539</v>
      </c>
    </row>
    <row r="6320" spans="1:6" x14ac:dyDescent="0.25">
      <c r="A6320" t="s">
        <v>1203</v>
      </c>
      <c r="B6320" t="s">
        <v>795</v>
      </c>
      <c r="C6320" t="s">
        <v>1063</v>
      </c>
      <c r="D6320" s="781">
        <v>1</v>
      </c>
      <c r="F6320" t="s">
        <v>3539</v>
      </c>
    </row>
    <row r="6321" spans="1:6" x14ac:dyDescent="0.25">
      <c r="A6321" t="s">
        <v>1203</v>
      </c>
      <c r="B6321" t="s">
        <v>795</v>
      </c>
      <c r="C6321" t="s">
        <v>1063</v>
      </c>
      <c r="D6321" s="781">
        <v>2</v>
      </c>
      <c r="F6321" t="s">
        <v>3539</v>
      </c>
    </row>
    <row r="6322" spans="1:6" x14ac:dyDescent="0.25">
      <c r="A6322" t="s">
        <v>1203</v>
      </c>
      <c r="B6322" t="s">
        <v>795</v>
      </c>
      <c r="C6322" t="s">
        <v>1063</v>
      </c>
      <c r="D6322" s="781">
        <v>1</v>
      </c>
      <c r="F6322" t="s">
        <v>3539</v>
      </c>
    </row>
    <row r="6323" spans="1:6" x14ac:dyDescent="0.25">
      <c r="A6323" t="s">
        <v>1203</v>
      </c>
      <c r="B6323" t="s">
        <v>795</v>
      </c>
      <c r="C6323" t="s">
        <v>1063</v>
      </c>
      <c r="D6323" s="781">
        <v>1</v>
      </c>
      <c r="F6323" t="s">
        <v>3539</v>
      </c>
    </row>
    <row r="6324" spans="1:6" x14ac:dyDescent="0.25">
      <c r="A6324" t="s">
        <v>1203</v>
      </c>
      <c r="B6324" t="s">
        <v>795</v>
      </c>
      <c r="C6324" t="s">
        <v>1063</v>
      </c>
      <c r="D6324" s="781">
        <v>1</v>
      </c>
      <c r="F6324" t="s">
        <v>3539</v>
      </c>
    </row>
    <row r="6325" spans="1:6" x14ac:dyDescent="0.25">
      <c r="A6325" t="s">
        <v>1203</v>
      </c>
      <c r="B6325" t="s">
        <v>795</v>
      </c>
      <c r="C6325" t="s">
        <v>1063</v>
      </c>
      <c r="D6325" s="781">
        <v>1</v>
      </c>
      <c r="F6325" t="s">
        <v>3539</v>
      </c>
    </row>
    <row r="6326" spans="1:6" x14ac:dyDescent="0.25">
      <c r="A6326" t="s">
        <v>1203</v>
      </c>
      <c r="B6326" t="s">
        <v>795</v>
      </c>
      <c r="C6326" t="s">
        <v>1063</v>
      </c>
      <c r="D6326" s="781">
        <v>1</v>
      </c>
      <c r="F6326" t="s">
        <v>3539</v>
      </c>
    </row>
    <row r="6327" spans="1:6" x14ac:dyDescent="0.25">
      <c r="A6327" t="s">
        <v>1203</v>
      </c>
      <c r="B6327" t="s">
        <v>795</v>
      </c>
      <c r="C6327" t="s">
        <v>1063</v>
      </c>
      <c r="D6327" s="781">
        <v>1</v>
      </c>
      <c r="F6327" t="s">
        <v>3539</v>
      </c>
    </row>
    <row r="6328" spans="1:6" x14ac:dyDescent="0.25">
      <c r="A6328" t="s">
        <v>1203</v>
      </c>
      <c r="B6328" t="s">
        <v>795</v>
      </c>
      <c r="C6328" t="s">
        <v>1063</v>
      </c>
      <c r="D6328" s="781">
        <v>1</v>
      </c>
      <c r="F6328" t="s">
        <v>3539</v>
      </c>
    </row>
    <row r="6329" spans="1:6" x14ac:dyDescent="0.25">
      <c r="A6329" t="s">
        <v>1203</v>
      </c>
      <c r="B6329" t="s">
        <v>795</v>
      </c>
      <c r="C6329" t="s">
        <v>1063</v>
      </c>
      <c r="D6329" s="781">
        <v>1</v>
      </c>
      <c r="F6329" t="s">
        <v>3539</v>
      </c>
    </row>
    <row r="6330" spans="1:6" x14ac:dyDescent="0.25">
      <c r="A6330" t="s">
        <v>1203</v>
      </c>
      <c r="B6330" t="s">
        <v>795</v>
      </c>
      <c r="C6330" t="s">
        <v>1063</v>
      </c>
      <c r="D6330" s="781">
        <v>2</v>
      </c>
      <c r="F6330" t="s">
        <v>3539</v>
      </c>
    </row>
    <row r="6331" spans="1:6" x14ac:dyDescent="0.25">
      <c r="A6331" t="s">
        <v>1203</v>
      </c>
      <c r="B6331" t="s">
        <v>795</v>
      </c>
      <c r="C6331" t="s">
        <v>1063</v>
      </c>
      <c r="D6331" s="781">
        <v>1</v>
      </c>
      <c r="F6331" t="s">
        <v>3539</v>
      </c>
    </row>
    <row r="6332" spans="1:6" x14ac:dyDescent="0.25">
      <c r="A6332" t="s">
        <v>1203</v>
      </c>
      <c r="B6332" t="s">
        <v>795</v>
      </c>
      <c r="C6332" t="s">
        <v>1063</v>
      </c>
      <c r="D6332" s="781">
        <v>1</v>
      </c>
      <c r="F6332" t="s">
        <v>3539</v>
      </c>
    </row>
    <row r="6333" spans="1:6" x14ac:dyDescent="0.25">
      <c r="A6333" t="s">
        <v>1203</v>
      </c>
      <c r="B6333" t="s">
        <v>795</v>
      </c>
      <c r="C6333" t="s">
        <v>1063</v>
      </c>
      <c r="D6333" s="781">
        <v>1</v>
      </c>
      <c r="F6333" t="s">
        <v>3539</v>
      </c>
    </row>
    <row r="6334" spans="1:6" x14ac:dyDescent="0.25">
      <c r="A6334" t="s">
        <v>1203</v>
      </c>
      <c r="B6334" t="s">
        <v>795</v>
      </c>
      <c r="C6334" t="s">
        <v>1063</v>
      </c>
      <c r="D6334" s="781">
        <v>1</v>
      </c>
      <c r="F6334" t="s">
        <v>3539</v>
      </c>
    </row>
    <row r="6335" spans="1:6" x14ac:dyDescent="0.25">
      <c r="A6335" t="s">
        <v>1198</v>
      </c>
      <c r="B6335" t="s">
        <v>795</v>
      </c>
      <c r="C6335" t="s">
        <v>1063</v>
      </c>
      <c r="D6335" s="781">
        <v>1</v>
      </c>
      <c r="F6335" t="s">
        <v>3539</v>
      </c>
    </row>
    <row r="6336" spans="1:6" x14ac:dyDescent="0.25">
      <c r="A6336" t="s">
        <v>1198</v>
      </c>
      <c r="B6336" t="s">
        <v>795</v>
      </c>
      <c r="C6336" t="s">
        <v>1063</v>
      </c>
      <c r="D6336" s="781">
        <v>1</v>
      </c>
      <c r="F6336" t="s">
        <v>3539</v>
      </c>
    </row>
    <row r="6337" spans="1:6" x14ac:dyDescent="0.25">
      <c r="A6337" t="s">
        <v>1198</v>
      </c>
      <c r="B6337" t="s">
        <v>795</v>
      </c>
      <c r="C6337" t="s">
        <v>1063</v>
      </c>
      <c r="D6337" s="781">
        <v>1</v>
      </c>
      <c r="F6337" t="s">
        <v>3539</v>
      </c>
    </row>
    <row r="6338" spans="1:6" x14ac:dyDescent="0.25">
      <c r="A6338" t="s">
        <v>1198</v>
      </c>
      <c r="B6338" t="s">
        <v>795</v>
      </c>
      <c r="C6338" t="s">
        <v>1063</v>
      </c>
      <c r="D6338" s="781">
        <v>1</v>
      </c>
      <c r="F6338" t="s">
        <v>3539</v>
      </c>
    </row>
    <row r="6339" spans="1:6" x14ac:dyDescent="0.25">
      <c r="A6339" t="s">
        <v>1198</v>
      </c>
      <c r="B6339" t="s">
        <v>795</v>
      </c>
      <c r="C6339" t="s">
        <v>1063</v>
      </c>
      <c r="D6339" s="781">
        <v>2</v>
      </c>
      <c r="F6339" t="s">
        <v>3539</v>
      </c>
    </row>
    <row r="6340" spans="1:6" x14ac:dyDescent="0.25">
      <c r="A6340" t="s">
        <v>1198</v>
      </c>
      <c r="B6340" t="s">
        <v>3035</v>
      </c>
      <c r="C6340" t="s">
        <v>795</v>
      </c>
      <c r="D6340" s="432">
        <v>7377.0000000000027</v>
      </c>
      <c r="E6340">
        <v>776720</v>
      </c>
      <c r="F6340" t="s">
        <v>795</v>
      </c>
    </row>
    <row r="6341" spans="1:6" x14ac:dyDescent="0.25">
      <c r="A6341" t="s">
        <v>1203</v>
      </c>
      <c r="B6341" t="s">
        <v>3035</v>
      </c>
      <c r="C6341" t="s">
        <v>795</v>
      </c>
      <c r="D6341" s="432">
        <v>12594.399999999976</v>
      </c>
      <c r="E6341">
        <v>776720</v>
      </c>
      <c r="F6341" t="s">
        <v>795</v>
      </c>
    </row>
    <row r="6342" spans="1:6" x14ac:dyDescent="0.25">
      <c r="A6342" t="s">
        <v>1096</v>
      </c>
      <c r="B6342" t="s">
        <v>3035</v>
      </c>
      <c r="C6342" t="s">
        <v>795</v>
      </c>
      <c r="D6342" s="432">
        <v>7670.8000000000175</v>
      </c>
      <c r="E6342">
        <v>776720</v>
      </c>
      <c r="F6342" t="s">
        <v>795</v>
      </c>
    </row>
    <row r="6343" spans="1:6" x14ac:dyDescent="0.25">
      <c r="A6343" t="s">
        <v>1198</v>
      </c>
      <c r="B6343" t="s">
        <v>3036</v>
      </c>
      <c r="C6343" t="s">
        <v>795</v>
      </c>
      <c r="D6343" s="432">
        <v>2419.5</v>
      </c>
      <c r="E6343">
        <v>776720</v>
      </c>
      <c r="F6343" t="s">
        <v>795</v>
      </c>
    </row>
    <row r="6344" spans="1:6" x14ac:dyDescent="0.25">
      <c r="A6344" t="s">
        <v>1203</v>
      </c>
      <c r="B6344" t="s">
        <v>3036</v>
      </c>
      <c r="C6344" t="s">
        <v>795</v>
      </c>
      <c r="D6344" s="432">
        <v>2759</v>
      </c>
      <c r="E6344">
        <v>776720</v>
      </c>
      <c r="F6344" t="s">
        <v>795</v>
      </c>
    </row>
    <row r="6345" spans="1:6" x14ac:dyDescent="0.25">
      <c r="A6345" t="s">
        <v>1096</v>
      </c>
      <c r="B6345" t="s">
        <v>3036</v>
      </c>
      <c r="C6345" t="s">
        <v>795</v>
      </c>
      <c r="D6345" s="432">
        <v>2014.5</v>
      </c>
      <c r="E6345">
        <v>776720</v>
      </c>
      <c r="F6345" t="s">
        <v>795</v>
      </c>
    </row>
    <row r="6346" spans="1:6" x14ac:dyDescent="0.25">
      <c r="A6346" t="s">
        <v>1198</v>
      </c>
      <c r="B6346" t="s">
        <v>2795</v>
      </c>
      <c r="C6346" t="s">
        <v>2779</v>
      </c>
      <c r="D6346" s="432">
        <v>7</v>
      </c>
      <c r="E6346">
        <v>780160</v>
      </c>
      <c r="F6346" t="s">
        <v>3539</v>
      </c>
    </row>
    <row r="6347" spans="1:6" x14ac:dyDescent="0.25">
      <c r="A6347" t="s">
        <v>1198</v>
      </c>
      <c r="B6347" t="s">
        <v>2795</v>
      </c>
      <c r="C6347" t="s">
        <v>795</v>
      </c>
      <c r="D6347" s="432">
        <v>31</v>
      </c>
      <c r="E6347">
        <v>776720</v>
      </c>
      <c r="F6347" t="s">
        <v>795</v>
      </c>
    </row>
    <row r="6348" spans="1:6" x14ac:dyDescent="0.25">
      <c r="A6348" t="s">
        <v>1203</v>
      </c>
      <c r="B6348" t="s">
        <v>2795</v>
      </c>
      <c r="C6348" t="s">
        <v>795</v>
      </c>
      <c r="D6348" s="432">
        <v>99</v>
      </c>
      <c r="E6348">
        <v>776720</v>
      </c>
      <c r="F6348" t="s">
        <v>795</v>
      </c>
    </row>
    <row r="6349" spans="1:6" x14ac:dyDescent="0.25">
      <c r="A6349" t="s">
        <v>1096</v>
      </c>
      <c r="B6349" t="s">
        <v>2795</v>
      </c>
      <c r="C6349" t="s">
        <v>795</v>
      </c>
      <c r="D6349" s="432">
        <v>10.32</v>
      </c>
      <c r="E6349">
        <v>776720</v>
      </c>
      <c r="F6349" t="s">
        <v>795</v>
      </c>
    </row>
    <row r="6350" spans="1:6" x14ac:dyDescent="0.25">
      <c r="A6350" t="s">
        <v>864</v>
      </c>
      <c r="B6350" t="s">
        <v>3530</v>
      </c>
      <c r="C6350" t="s">
        <v>2779</v>
      </c>
      <c r="D6350" s="432">
        <v>1</v>
      </c>
      <c r="E6350">
        <v>780160</v>
      </c>
      <c r="F6350" t="s">
        <v>2697</v>
      </c>
    </row>
    <row r="6351" spans="1:6" x14ac:dyDescent="0.25">
      <c r="A6351" t="s">
        <v>864</v>
      </c>
      <c r="B6351" t="s">
        <v>3531</v>
      </c>
      <c r="C6351" t="s">
        <v>2779</v>
      </c>
      <c r="D6351" s="432">
        <v>1</v>
      </c>
      <c r="E6351">
        <v>780160</v>
      </c>
      <c r="F6351" t="s">
        <v>2697</v>
      </c>
    </row>
    <row r="6352" spans="1:6" x14ac:dyDescent="0.25">
      <c r="A6352" t="s">
        <v>2544</v>
      </c>
      <c r="B6352" t="s">
        <v>3171</v>
      </c>
      <c r="C6352" t="s">
        <v>2779</v>
      </c>
      <c r="D6352" s="432">
        <v>1</v>
      </c>
      <c r="E6352">
        <v>780160</v>
      </c>
      <c r="F6352" t="s">
        <v>2697</v>
      </c>
    </row>
    <row r="6353" spans="1:6" x14ac:dyDescent="0.25">
      <c r="A6353" t="s">
        <v>788</v>
      </c>
      <c r="B6353" t="s">
        <v>2942</v>
      </c>
      <c r="C6353" t="s">
        <v>2779</v>
      </c>
      <c r="D6353" s="432">
        <v>12</v>
      </c>
      <c r="E6353">
        <v>780160</v>
      </c>
      <c r="F6353" t="s">
        <v>2697</v>
      </c>
    </row>
    <row r="6354" spans="1:6" x14ac:dyDescent="0.25">
      <c r="A6354" t="s">
        <v>788</v>
      </c>
      <c r="B6354" t="s">
        <v>3393</v>
      </c>
      <c r="C6354" t="s">
        <v>2779</v>
      </c>
      <c r="D6354" s="432">
        <v>3</v>
      </c>
      <c r="E6354">
        <v>780160</v>
      </c>
      <c r="F6354" t="s">
        <v>2697</v>
      </c>
    </row>
    <row r="6355" spans="1:6" x14ac:dyDescent="0.25">
      <c r="A6355" t="s">
        <v>2601</v>
      </c>
      <c r="B6355" t="s">
        <v>3372</v>
      </c>
      <c r="C6355" t="s">
        <v>2779</v>
      </c>
      <c r="D6355" s="432">
        <v>1</v>
      </c>
      <c r="E6355">
        <v>780160</v>
      </c>
      <c r="F6355" t="s">
        <v>2697</v>
      </c>
    </row>
    <row r="6356" spans="1:6" x14ac:dyDescent="0.25">
      <c r="A6356" t="s">
        <v>2544</v>
      </c>
      <c r="B6356" t="s">
        <v>3139</v>
      </c>
      <c r="C6356" t="s">
        <v>2802</v>
      </c>
      <c r="D6356" s="432">
        <v>1</v>
      </c>
      <c r="E6356">
        <v>777660</v>
      </c>
      <c r="F6356" t="s">
        <v>2697</v>
      </c>
    </row>
    <row r="6357" spans="1:6" x14ac:dyDescent="0.25">
      <c r="A6357" t="s">
        <v>781</v>
      </c>
      <c r="B6357" t="s">
        <v>3356</v>
      </c>
      <c r="C6357" t="s">
        <v>2779</v>
      </c>
      <c r="D6357" s="432">
        <v>1</v>
      </c>
      <c r="E6357">
        <v>780160</v>
      </c>
      <c r="F6357" t="s">
        <v>2697</v>
      </c>
    </row>
    <row r="6358" spans="1:6" x14ac:dyDescent="0.25">
      <c r="A6358" t="s">
        <v>864</v>
      </c>
      <c r="B6358" t="s">
        <v>3532</v>
      </c>
      <c r="C6358" t="s">
        <v>2779</v>
      </c>
      <c r="D6358" s="432">
        <v>1</v>
      </c>
      <c r="E6358">
        <v>780160</v>
      </c>
      <c r="F6358" t="s">
        <v>2697</v>
      </c>
    </row>
    <row r="6359" spans="1:6" x14ac:dyDescent="0.25">
      <c r="A6359" t="s">
        <v>2665</v>
      </c>
      <c r="B6359" t="s">
        <v>3310</v>
      </c>
      <c r="C6359" t="s">
        <v>2779</v>
      </c>
      <c r="D6359" s="432">
        <v>11</v>
      </c>
      <c r="E6359">
        <v>780160</v>
      </c>
      <c r="F6359" t="s">
        <v>2697</v>
      </c>
    </row>
    <row r="6360" spans="1:6" x14ac:dyDescent="0.25">
      <c r="A6360" t="s">
        <v>781</v>
      </c>
      <c r="B6360" t="s">
        <v>3357</v>
      </c>
      <c r="C6360" t="s">
        <v>2712</v>
      </c>
      <c r="D6360" s="432">
        <v>53.399999999999991</v>
      </c>
      <c r="E6360">
        <v>741020</v>
      </c>
      <c r="F6360" s="771" t="s">
        <v>772</v>
      </c>
    </row>
    <row r="6361" spans="1:6" x14ac:dyDescent="0.25">
      <c r="A6361" t="s">
        <v>3540</v>
      </c>
      <c r="B6361" t="s">
        <v>3357</v>
      </c>
      <c r="C6361" t="s">
        <v>2712</v>
      </c>
      <c r="D6361" s="432">
        <v>61.399999999999991</v>
      </c>
      <c r="E6361">
        <v>741020</v>
      </c>
      <c r="F6361" s="771" t="s">
        <v>772</v>
      </c>
    </row>
    <row r="6362" spans="1:6" x14ac:dyDescent="0.25">
      <c r="A6362" t="s">
        <v>2665</v>
      </c>
      <c r="B6362" t="s">
        <v>3342</v>
      </c>
      <c r="C6362" t="s">
        <v>2779</v>
      </c>
      <c r="D6362" s="432">
        <v>1</v>
      </c>
      <c r="E6362">
        <v>780160</v>
      </c>
      <c r="F6362" t="s">
        <v>2697</v>
      </c>
    </row>
    <row r="6363" spans="1:6" x14ac:dyDescent="0.25">
      <c r="A6363" t="s">
        <v>788</v>
      </c>
      <c r="B6363" t="s">
        <v>2943</v>
      </c>
      <c r="C6363" t="s">
        <v>2779</v>
      </c>
      <c r="D6363" s="432">
        <v>30</v>
      </c>
      <c r="E6363">
        <v>780160</v>
      </c>
      <c r="F6363" t="s">
        <v>2697</v>
      </c>
    </row>
    <row r="6364" spans="1:6" x14ac:dyDescent="0.25">
      <c r="A6364" t="s">
        <v>2675</v>
      </c>
      <c r="B6364" t="s">
        <v>3452</v>
      </c>
      <c r="C6364" t="s">
        <v>2779</v>
      </c>
      <c r="D6364" s="432">
        <v>1</v>
      </c>
      <c r="E6364">
        <v>780160</v>
      </c>
      <c r="F6364" t="s">
        <v>2697</v>
      </c>
    </row>
    <row r="6365" spans="1:6" x14ac:dyDescent="0.25">
      <c r="A6365" t="s">
        <v>788</v>
      </c>
      <c r="B6365" t="s">
        <v>3394</v>
      </c>
      <c r="C6365" t="s">
        <v>2779</v>
      </c>
      <c r="D6365" s="432">
        <v>1</v>
      </c>
      <c r="E6365">
        <v>780160</v>
      </c>
      <c r="F6365" t="s">
        <v>2697</v>
      </c>
    </row>
    <row r="6366" spans="1:6" x14ac:dyDescent="0.25">
      <c r="A6366" t="s">
        <v>2665</v>
      </c>
      <c r="B6366" t="s">
        <v>3343</v>
      </c>
      <c r="C6366" t="s">
        <v>2779</v>
      </c>
      <c r="D6366" s="432">
        <v>3</v>
      </c>
      <c r="E6366">
        <v>780160</v>
      </c>
      <c r="F6366" t="s">
        <v>2697</v>
      </c>
    </row>
    <row r="6367" spans="1:6" x14ac:dyDescent="0.25">
      <c r="A6367" t="s">
        <v>781</v>
      </c>
      <c r="B6367" t="s">
        <v>3358</v>
      </c>
      <c r="C6367" t="s">
        <v>2779</v>
      </c>
      <c r="D6367" s="432">
        <v>4</v>
      </c>
      <c r="E6367">
        <v>780160</v>
      </c>
      <c r="F6367" t="s">
        <v>2697</v>
      </c>
    </row>
    <row r="6368" spans="1:6" x14ac:dyDescent="0.25">
      <c r="A6368" t="s">
        <v>2665</v>
      </c>
      <c r="B6368" t="s">
        <v>2803</v>
      </c>
      <c r="C6368" t="s">
        <v>2802</v>
      </c>
      <c r="D6368" s="432">
        <v>24</v>
      </c>
      <c r="E6368">
        <v>777660</v>
      </c>
      <c r="F6368" t="s">
        <v>2697</v>
      </c>
    </row>
    <row r="6369" spans="1:6" x14ac:dyDescent="0.25">
      <c r="A6369" t="s">
        <v>2665</v>
      </c>
      <c r="B6369" t="s">
        <v>2816</v>
      </c>
      <c r="C6369" t="s">
        <v>2779</v>
      </c>
      <c r="D6369" s="432">
        <v>1</v>
      </c>
      <c r="E6369">
        <v>780160</v>
      </c>
      <c r="F6369" t="s">
        <v>2697</v>
      </c>
    </row>
    <row r="6370" spans="1:6" x14ac:dyDescent="0.25">
      <c r="A6370" t="s">
        <v>2665</v>
      </c>
      <c r="B6370" t="s">
        <v>3344</v>
      </c>
      <c r="C6370" t="s">
        <v>2880</v>
      </c>
      <c r="D6370" s="432">
        <v>88</v>
      </c>
      <c r="E6370">
        <v>781480</v>
      </c>
      <c r="F6370" t="s">
        <v>780</v>
      </c>
    </row>
    <row r="6371" spans="1:6" x14ac:dyDescent="0.25">
      <c r="A6371" t="s">
        <v>2544</v>
      </c>
      <c r="B6371" t="s">
        <v>3140</v>
      </c>
      <c r="C6371" t="s">
        <v>2802</v>
      </c>
      <c r="D6371" s="432">
        <v>1</v>
      </c>
      <c r="E6371">
        <v>777660</v>
      </c>
      <c r="F6371" t="s">
        <v>2697</v>
      </c>
    </row>
    <row r="6372" spans="1:6" x14ac:dyDescent="0.25">
      <c r="A6372" t="s">
        <v>864</v>
      </c>
      <c r="B6372" t="s">
        <v>3528</v>
      </c>
      <c r="C6372" t="s">
        <v>2779</v>
      </c>
      <c r="D6372" s="432">
        <v>1</v>
      </c>
      <c r="E6372">
        <v>780160</v>
      </c>
      <c r="F6372" t="s">
        <v>2697</v>
      </c>
    </row>
    <row r="6373" spans="1:6" x14ac:dyDescent="0.25">
      <c r="A6373" t="s">
        <v>2670</v>
      </c>
      <c r="B6373" t="s">
        <v>3525</v>
      </c>
      <c r="C6373" t="s">
        <v>2779</v>
      </c>
      <c r="D6373" s="432">
        <v>15</v>
      </c>
      <c r="E6373">
        <v>780160</v>
      </c>
      <c r="F6373" t="s">
        <v>2697</v>
      </c>
    </row>
    <row r="6374" spans="1:6" x14ac:dyDescent="0.25">
      <c r="A6374" t="s">
        <v>1203</v>
      </c>
      <c r="B6374" t="s">
        <v>3334</v>
      </c>
      <c r="C6374" t="s">
        <v>3335</v>
      </c>
      <c r="D6374" s="432">
        <v>1</v>
      </c>
      <c r="E6374">
        <v>776741</v>
      </c>
      <c r="F6374" t="s">
        <v>751</v>
      </c>
    </row>
    <row r="6375" spans="1:6" x14ac:dyDescent="0.25">
      <c r="A6375" t="s">
        <v>1198</v>
      </c>
      <c r="B6375" t="s">
        <v>3030</v>
      </c>
      <c r="C6375" t="s">
        <v>2800</v>
      </c>
      <c r="D6375" s="432">
        <v>5</v>
      </c>
      <c r="E6375">
        <v>776710</v>
      </c>
      <c r="F6375" t="s">
        <v>774</v>
      </c>
    </row>
    <row r="6376" spans="1:6" x14ac:dyDescent="0.25">
      <c r="A6376" t="s">
        <v>1096</v>
      </c>
      <c r="B6376" t="s">
        <v>3030</v>
      </c>
      <c r="C6376" t="s">
        <v>2800</v>
      </c>
      <c r="D6376" s="432">
        <v>5</v>
      </c>
      <c r="E6376">
        <v>776710</v>
      </c>
      <c r="F6376" t="s">
        <v>774</v>
      </c>
    </row>
    <row r="6377" spans="1:6" x14ac:dyDescent="0.25">
      <c r="A6377" t="s">
        <v>1198</v>
      </c>
      <c r="B6377" t="s">
        <v>3031</v>
      </c>
      <c r="C6377" t="s">
        <v>2800</v>
      </c>
      <c r="D6377" s="432">
        <v>5</v>
      </c>
      <c r="E6377">
        <v>776710</v>
      </c>
      <c r="F6377" t="s">
        <v>774</v>
      </c>
    </row>
    <row r="6378" spans="1:6" x14ac:dyDescent="0.25">
      <c r="A6378" t="s">
        <v>1096</v>
      </c>
      <c r="B6378" t="s">
        <v>3264</v>
      </c>
      <c r="C6378" t="s">
        <v>2800</v>
      </c>
      <c r="D6378" s="432">
        <v>8</v>
      </c>
      <c r="E6378">
        <v>776710</v>
      </c>
      <c r="F6378" t="s">
        <v>774</v>
      </c>
    </row>
    <row r="6379" spans="1:6" x14ac:dyDescent="0.25">
      <c r="A6379" t="s">
        <v>1198</v>
      </c>
      <c r="B6379" t="s">
        <v>3032</v>
      </c>
      <c r="C6379" t="s">
        <v>2800</v>
      </c>
      <c r="D6379" s="432">
        <v>2</v>
      </c>
      <c r="E6379">
        <v>776710</v>
      </c>
      <c r="F6379" t="s">
        <v>774</v>
      </c>
    </row>
    <row r="6380" spans="1:6" x14ac:dyDescent="0.25">
      <c r="A6380" t="s">
        <v>1198</v>
      </c>
      <c r="B6380" t="s">
        <v>3033</v>
      </c>
      <c r="C6380" t="s">
        <v>2800</v>
      </c>
      <c r="D6380" s="432">
        <v>2</v>
      </c>
      <c r="E6380">
        <v>776710</v>
      </c>
      <c r="F6380" t="s">
        <v>774</v>
      </c>
    </row>
    <row r="6381" spans="1:6" x14ac:dyDescent="0.25">
      <c r="A6381" t="s">
        <v>1198</v>
      </c>
      <c r="B6381" t="s">
        <v>3467</v>
      </c>
      <c r="C6381" t="s">
        <v>2800</v>
      </c>
      <c r="D6381" s="432">
        <v>1</v>
      </c>
      <c r="E6381">
        <v>776710</v>
      </c>
      <c r="F6381" t="s">
        <v>774</v>
      </c>
    </row>
    <row r="6382" spans="1:6" x14ac:dyDescent="0.25">
      <c r="A6382" t="s">
        <v>864</v>
      </c>
      <c r="B6382" t="s">
        <v>2855</v>
      </c>
      <c r="C6382" t="s">
        <v>2853</v>
      </c>
      <c r="D6382" s="432">
        <v>97</v>
      </c>
      <c r="E6382">
        <v>776760</v>
      </c>
      <c r="F6382" t="s">
        <v>751</v>
      </c>
    </row>
    <row r="6383" spans="1:6" x14ac:dyDescent="0.25">
      <c r="A6383" t="s">
        <v>864</v>
      </c>
      <c r="B6383" t="s">
        <v>2855</v>
      </c>
      <c r="C6383" t="s">
        <v>2856</v>
      </c>
      <c r="D6383" s="432">
        <v>1.875</v>
      </c>
      <c r="E6383">
        <v>776760</v>
      </c>
      <c r="F6383" t="s">
        <v>751</v>
      </c>
    </row>
    <row r="6384" spans="1:6" x14ac:dyDescent="0.25">
      <c r="A6384" t="s">
        <v>864</v>
      </c>
      <c r="B6384" t="s">
        <v>2855</v>
      </c>
      <c r="C6384" t="s">
        <v>2853</v>
      </c>
      <c r="D6384" s="432">
        <v>7</v>
      </c>
      <c r="E6384">
        <v>776760</v>
      </c>
      <c r="F6384" t="s">
        <v>751</v>
      </c>
    </row>
    <row r="6385" spans="1:6" x14ac:dyDescent="0.25">
      <c r="A6385" t="s">
        <v>2601</v>
      </c>
      <c r="B6385" t="s">
        <v>2855</v>
      </c>
      <c r="C6385" t="s">
        <v>2853</v>
      </c>
      <c r="D6385" s="432">
        <v>2</v>
      </c>
      <c r="E6385">
        <v>776760</v>
      </c>
      <c r="F6385" t="s">
        <v>751</v>
      </c>
    </row>
    <row r="6386" spans="1:6" x14ac:dyDescent="0.25">
      <c r="A6386" t="s">
        <v>2675</v>
      </c>
      <c r="B6386" t="s">
        <v>3453</v>
      </c>
      <c r="C6386" t="s">
        <v>2779</v>
      </c>
      <c r="D6386" s="432">
        <v>3</v>
      </c>
      <c r="E6386">
        <v>780160</v>
      </c>
      <c r="F6386" t="s">
        <v>2697</v>
      </c>
    </row>
    <row r="6387" spans="1:6" x14ac:dyDescent="0.25">
      <c r="A6387" t="s">
        <v>2665</v>
      </c>
      <c r="B6387" t="s">
        <v>2818</v>
      </c>
      <c r="C6387" t="s">
        <v>2779</v>
      </c>
      <c r="D6387" s="432">
        <v>9</v>
      </c>
      <c r="E6387">
        <v>780160</v>
      </c>
      <c r="F6387" t="s">
        <v>2697</v>
      </c>
    </row>
    <row r="6388" spans="1:6" x14ac:dyDescent="0.25">
      <c r="A6388" t="s">
        <v>788</v>
      </c>
      <c r="B6388" t="s">
        <v>3395</v>
      </c>
      <c r="C6388" t="s">
        <v>2779</v>
      </c>
      <c r="D6388" s="432">
        <v>1</v>
      </c>
      <c r="E6388">
        <v>780160</v>
      </c>
      <c r="F6388" t="s">
        <v>2697</v>
      </c>
    </row>
    <row r="6389" spans="1:6" x14ac:dyDescent="0.25">
      <c r="A6389" t="s">
        <v>2544</v>
      </c>
      <c r="B6389" t="s">
        <v>3141</v>
      </c>
      <c r="C6389" t="s">
        <v>2802</v>
      </c>
      <c r="D6389" s="432">
        <v>31</v>
      </c>
      <c r="E6389">
        <v>777660</v>
      </c>
      <c r="F6389" t="s">
        <v>2697</v>
      </c>
    </row>
    <row r="6390" spans="1:6" x14ac:dyDescent="0.25">
      <c r="A6390" t="s">
        <v>781</v>
      </c>
      <c r="B6390" t="s">
        <v>3359</v>
      </c>
      <c r="C6390" t="s">
        <v>2779</v>
      </c>
      <c r="D6390" s="432">
        <v>1</v>
      </c>
      <c r="E6390">
        <v>780160</v>
      </c>
      <c r="F6390" t="s">
        <v>2697</v>
      </c>
    </row>
    <row r="6391" spans="1:6" x14ac:dyDescent="0.25">
      <c r="A6391" t="s">
        <v>788</v>
      </c>
      <c r="B6391" t="s">
        <v>2946</v>
      </c>
      <c r="C6391" t="s">
        <v>2779</v>
      </c>
      <c r="D6391" s="432">
        <v>12</v>
      </c>
      <c r="E6391">
        <v>780160</v>
      </c>
      <c r="F6391" t="s">
        <v>2697</v>
      </c>
    </row>
    <row r="6392" spans="1:6" x14ac:dyDescent="0.25">
      <c r="A6392" t="s">
        <v>2544</v>
      </c>
      <c r="B6392" s="419" t="s">
        <v>3502</v>
      </c>
      <c r="C6392" s="419" t="s">
        <v>2779</v>
      </c>
      <c r="D6392" s="432">
        <v>1</v>
      </c>
      <c r="E6392">
        <v>780160</v>
      </c>
      <c r="F6392" t="s">
        <v>2697</v>
      </c>
    </row>
    <row r="6393" spans="1:6" x14ac:dyDescent="0.25">
      <c r="A6393" s="419" t="s">
        <v>788</v>
      </c>
      <c r="B6393" s="419" t="s">
        <v>3396</v>
      </c>
      <c r="C6393" s="419" t="s">
        <v>2779</v>
      </c>
      <c r="D6393" s="432">
        <v>7</v>
      </c>
      <c r="E6393">
        <v>780160</v>
      </c>
      <c r="F6393" t="s">
        <v>2697</v>
      </c>
    </row>
    <row r="6394" spans="1:6" x14ac:dyDescent="0.25">
      <c r="A6394" t="s">
        <v>1198</v>
      </c>
      <c r="B6394" s="419" t="s">
        <v>3041</v>
      </c>
      <c r="C6394" s="419" t="s">
        <v>2779</v>
      </c>
      <c r="D6394" s="432">
        <v>39</v>
      </c>
      <c r="E6394">
        <v>780160</v>
      </c>
      <c r="F6394" t="s">
        <v>2697</v>
      </c>
    </row>
    <row r="6395" spans="1:6" x14ac:dyDescent="0.25">
      <c r="A6395" t="s">
        <v>2665</v>
      </c>
      <c r="B6395" t="s">
        <v>2819</v>
      </c>
      <c r="C6395" t="s">
        <v>2779</v>
      </c>
      <c r="D6395" s="432">
        <v>4</v>
      </c>
      <c r="E6395">
        <v>780160</v>
      </c>
      <c r="F6395" t="s">
        <v>2697</v>
      </c>
    </row>
    <row r="6396" spans="1:6" x14ac:dyDescent="0.25">
      <c r="A6396" t="s">
        <v>788</v>
      </c>
      <c r="B6396" t="s">
        <v>3397</v>
      </c>
      <c r="C6396" t="s">
        <v>2779</v>
      </c>
      <c r="D6396" s="432">
        <v>24</v>
      </c>
      <c r="E6396">
        <v>780160</v>
      </c>
      <c r="F6396" t="s">
        <v>2697</v>
      </c>
    </row>
    <row r="6397" spans="1:6" x14ac:dyDescent="0.25">
      <c r="A6397" t="s">
        <v>2665</v>
      </c>
      <c r="B6397" t="s">
        <v>2801</v>
      </c>
      <c r="C6397" t="s">
        <v>2800</v>
      </c>
      <c r="D6397" s="432">
        <v>73.5</v>
      </c>
      <c r="E6397">
        <v>776710</v>
      </c>
      <c r="F6397" t="s">
        <v>774</v>
      </c>
    </row>
    <row r="6398" spans="1:6" x14ac:dyDescent="0.25">
      <c r="A6398" t="s">
        <v>1198</v>
      </c>
      <c r="B6398" s="419" t="s">
        <v>3037</v>
      </c>
      <c r="C6398" s="419" t="s">
        <v>2802</v>
      </c>
      <c r="D6398" s="432">
        <v>42</v>
      </c>
      <c r="E6398">
        <v>777660</v>
      </c>
      <c r="F6398" t="s">
        <v>2697</v>
      </c>
    </row>
    <row r="6399" spans="1:6" x14ac:dyDescent="0.25">
      <c r="A6399" t="s">
        <v>1198</v>
      </c>
      <c r="B6399" s="419" t="s">
        <v>3037</v>
      </c>
      <c r="C6399" s="419" t="s">
        <v>2779</v>
      </c>
      <c r="D6399" s="432">
        <v>507</v>
      </c>
      <c r="E6399">
        <v>780160</v>
      </c>
      <c r="F6399" t="s">
        <v>2697</v>
      </c>
    </row>
    <row r="6400" spans="1:6" x14ac:dyDescent="0.25">
      <c r="A6400" t="s">
        <v>2544</v>
      </c>
      <c r="B6400" s="419" t="s">
        <v>3142</v>
      </c>
      <c r="C6400" s="419" t="s">
        <v>2802</v>
      </c>
      <c r="D6400" s="432">
        <v>293</v>
      </c>
      <c r="E6400">
        <v>777660</v>
      </c>
      <c r="F6400" t="s">
        <v>2697</v>
      </c>
    </row>
    <row r="6401" spans="1:6" x14ac:dyDescent="0.25">
      <c r="A6401" s="419" t="s">
        <v>788</v>
      </c>
      <c r="B6401" s="419" t="s">
        <v>3398</v>
      </c>
      <c r="C6401" s="419" t="s">
        <v>2802</v>
      </c>
      <c r="D6401" s="432">
        <v>3</v>
      </c>
      <c r="E6401">
        <v>777660</v>
      </c>
      <c r="F6401" t="s">
        <v>2697</v>
      </c>
    </row>
    <row r="6402" spans="1:6" x14ac:dyDescent="0.25">
      <c r="A6402" s="419" t="s">
        <v>788</v>
      </c>
      <c r="B6402" s="419" t="s">
        <v>3398</v>
      </c>
      <c r="C6402" s="419" t="s">
        <v>2779</v>
      </c>
      <c r="D6402" s="432">
        <v>35</v>
      </c>
      <c r="E6402">
        <v>780160</v>
      </c>
      <c r="F6402" t="s">
        <v>2697</v>
      </c>
    </row>
    <row r="6403" spans="1:6" x14ac:dyDescent="0.25">
      <c r="A6403" s="419" t="s">
        <v>788</v>
      </c>
      <c r="B6403" s="419" t="s">
        <v>3399</v>
      </c>
      <c r="C6403" s="419" t="s">
        <v>2802</v>
      </c>
      <c r="D6403" s="432">
        <v>49</v>
      </c>
      <c r="E6403">
        <v>777660</v>
      </c>
      <c r="F6403" t="s">
        <v>2697</v>
      </c>
    </row>
    <row r="6404" spans="1:6" x14ac:dyDescent="0.25">
      <c r="A6404" s="419" t="s">
        <v>788</v>
      </c>
      <c r="B6404" s="419" t="s">
        <v>3399</v>
      </c>
      <c r="C6404" s="419" t="s">
        <v>2779</v>
      </c>
      <c r="D6404" s="432">
        <v>215</v>
      </c>
      <c r="E6404">
        <v>780160</v>
      </c>
      <c r="F6404" t="s">
        <v>2697</v>
      </c>
    </row>
    <row r="6405" spans="1:6" x14ac:dyDescent="0.25">
      <c r="A6405" s="419" t="s">
        <v>788</v>
      </c>
      <c r="B6405" s="419" t="s">
        <v>3400</v>
      </c>
      <c r="C6405" s="419" t="s">
        <v>2802</v>
      </c>
      <c r="D6405" s="432">
        <v>4</v>
      </c>
      <c r="E6405">
        <v>777660</v>
      </c>
      <c r="F6405" t="s">
        <v>2697</v>
      </c>
    </row>
    <row r="6406" spans="1:6" x14ac:dyDescent="0.25">
      <c r="A6406" s="419" t="s">
        <v>788</v>
      </c>
      <c r="B6406" s="419" t="s">
        <v>3400</v>
      </c>
      <c r="C6406" s="419" t="s">
        <v>2779</v>
      </c>
      <c r="D6406" s="432">
        <v>52</v>
      </c>
      <c r="E6406">
        <v>780160</v>
      </c>
      <c r="F6406" t="s">
        <v>2697</v>
      </c>
    </row>
    <row r="6407" spans="1:6" x14ac:dyDescent="0.25">
      <c r="A6407" s="419" t="s">
        <v>788</v>
      </c>
      <c r="B6407" s="419" t="s">
        <v>2950</v>
      </c>
      <c r="C6407" s="419" t="s">
        <v>2779</v>
      </c>
      <c r="D6407" s="432">
        <v>4</v>
      </c>
      <c r="E6407">
        <v>780160</v>
      </c>
      <c r="F6407" t="s">
        <v>2697</v>
      </c>
    </row>
    <row r="6408" spans="1:6" x14ac:dyDescent="0.25">
      <c r="A6408" s="419" t="s">
        <v>788</v>
      </c>
      <c r="B6408" s="419" t="s">
        <v>3401</v>
      </c>
      <c r="C6408" s="419" t="s">
        <v>2779</v>
      </c>
      <c r="D6408" s="432">
        <v>8</v>
      </c>
      <c r="E6408">
        <v>780160</v>
      </c>
      <c r="F6408" t="s">
        <v>2697</v>
      </c>
    </row>
    <row r="6409" spans="1:6" x14ac:dyDescent="0.25">
      <c r="A6409" s="419" t="s">
        <v>788</v>
      </c>
      <c r="B6409" s="419" t="s">
        <v>2952</v>
      </c>
      <c r="C6409" s="419" t="s">
        <v>2779</v>
      </c>
      <c r="D6409" s="432">
        <v>1</v>
      </c>
      <c r="E6409">
        <v>780160</v>
      </c>
      <c r="F6409" t="s">
        <v>2697</v>
      </c>
    </row>
    <row r="6410" spans="1:6" x14ac:dyDescent="0.25">
      <c r="A6410" s="419" t="s">
        <v>788</v>
      </c>
      <c r="B6410" s="419" t="s">
        <v>2953</v>
      </c>
      <c r="C6410" s="419" t="s">
        <v>2779</v>
      </c>
      <c r="D6410" s="432">
        <v>27</v>
      </c>
      <c r="E6410">
        <v>780160</v>
      </c>
      <c r="F6410" t="s">
        <v>2697</v>
      </c>
    </row>
    <row r="6411" spans="1:6" x14ac:dyDescent="0.25">
      <c r="A6411" s="419" t="s">
        <v>788</v>
      </c>
      <c r="B6411" s="419" t="s">
        <v>2954</v>
      </c>
      <c r="C6411" s="419" t="s">
        <v>2779</v>
      </c>
      <c r="D6411" s="432">
        <v>44</v>
      </c>
      <c r="E6411">
        <v>780160</v>
      </c>
      <c r="F6411" t="s">
        <v>2697</v>
      </c>
    </row>
    <row r="6412" spans="1:6" x14ac:dyDescent="0.25">
      <c r="A6412" t="s">
        <v>788</v>
      </c>
      <c r="B6412" t="s">
        <v>3402</v>
      </c>
      <c r="C6412" t="s">
        <v>2779</v>
      </c>
      <c r="D6412" s="432">
        <v>29</v>
      </c>
      <c r="E6412">
        <v>780160</v>
      </c>
      <c r="F6412" t="s">
        <v>2697</v>
      </c>
    </row>
    <row r="6413" spans="1:6" x14ac:dyDescent="0.25">
      <c r="A6413" t="s">
        <v>2544</v>
      </c>
      <c r="B6413" t="s">
        <v>3173</v>
      </c>
      <c r="C6413" t="s">
        <v>2779</v>
      </c>
      <c r="D6413" s="432">
        <v>1</v>
      </c>
      <c r="E6413">
        <v>780160</v>
      </c>
      <c r="F6413" t="s">
        <v>2697</v>
      </c>
    </row>
    <row r="6414" spans="1:6" x14ac:dyDescent="0.25">
      <c r="A6414" t="s">
        <v>788</v>
      </c>
      <c r="B6414" t="s">
        <v>2958</v>
      </c>
      <c r="C6414" t="s">
        <v>2779</v>
      </c>
      <c r="D6414" s="432">
        <v>1</v>
      </c>
      <c r="E6414">
        <v>780160</v>
      </c>
      <c r="F6414" t="s">
        <v>2697</v>
      </c>
    </row>
    <row r="6415" spans="1:6" x14ac:dyDescent="0.25">
      <c r="A6415" t="s">
        <v>788</v>
      </c>
      <c r="B6415" t="s">
        <v>2959</v>
      </c>
      <c r="C6415" t="s">
        <v>2779</v>
      </c>
      <c r="D6415" s="432">
        <v>20</v>
      </c>
      <c r="E6415">
        <v>780160</v>
      </c>
      <c r="F6415" t="s">
        <v>2697</v>
      </c>
    </row>
    <row r="6416" spans="1:6" x14ac:dyDescent="0.25">
      <c r="A6416" t="s">
        <v>3540</v>
      </c>
      <c r="B6416" t="s">
        <v>2720</v>
      </c>
      <c r="C6416" t="s">
        <v>2720</v>
      </c>
      <c r="D6416">
        <v>6</v>
      </c>
      <c r="E6416">
        <v>741020</v>
      </c>
      <c r="F6416" s="771" t="s">
        <v>772</v>
      </c>
    </row>
    <row r="6417" spans="1:6" x14ac:dyDescent="0.25">
      <c r="A6417" t="s">
        <v>3540</v>
      </c>
      <c r="B6417" t="s">
        <v>2720</v>
      </c>
      <c r="C6417" t="s">
        <v>2720</v>
      </c>
      <c r="D6417">
        <v>2</v>
      </c>
      <c r="E6417">
        <v>741020</v>
      </c>
      <c r="F6417" s="771" t="s">
        <v>772</v>
      </c>
    </row>
    <row r="6418" spans="1:6" x14ac:dyDescent="0.25">
      <c r="A6418" t="s">
        <v>3540</v>
      </c>
      <c r="B6418" t="s">
        <v>2720</v>
      </c>
      <c r="C6418" t="s">
        <v>2720</v>
      </c>
      <c r="D6418">
        <v>10</v>
      </c>
      <c r="E6418">
        <v>741020</v>
      </c>
      <c r="F6418" s="771" t="s">
        <v>772</v>
      </c>
    </row>
    <row r="6419" spans="1:6" x14ac:dyDescent="0.25">
      <c r="A6419" t="s">
        <v>3540</v>
      </c>
      <c r="B6419" t="s">
        <v>2720</v>
      </c>
      <c r="C6419" t="s">
        <v>2720</v>
      </c>
      <c r="D6419" s="432">
        <v>287</v>
      </c>
      <c r="E6419">
        <v>741020</v>
      </c>
      <c r="F6419" s="771" t="s">
        <v>772</v>
      </c>
    </row>
    <row r="6420" spans="1:6" x14ac:dyDescent="0.25">
      <c r="A6420" t="s">
        <v>3540</v>
      </c>
      <c r="B6420" t="s">
        <v>2720</v>
      </c>
      <c r="C6420" t="s">
        <v>2720</v>
      </c>
      <c r="D6420" s="432">
        <v>291</v>
      </c>
      <c r="E6420">
        <v>741020</v>
      </c>
      <c r="F6420" s="771" t="s">
        <v>772</v>
      </c>
    </row>
    <row r="6421" spans="1:6" x14ac:dyDescent="0.25">
      <c r="A6421" t="s">
        <v>3512</v>
      </c>
      <c r="B6421" t="s">
        <v>2720</v>
      </c>
      <c r="C6421" t="s">
        <v>2712</v>
      </c>
      <c r="D6421" s="432">
        <v>65.2</v>
      </c>
      <c r="E6421">
        <v>741020</v>
      </c>
      <c r="F6421" s="771" t="s">
        <v>772</v>
      </c>
    </row>
    <row r="6422" spans="1:6" x14ac:dyDescent="0.25">
      <c r="A6422" t="s">
        <v>3540</v>
      </c>
      <c r="B6422" t="s">
        <v>2889</v>
      </c>
      <c r="C6422" t="s">
        <v>2712</v>
      </c>
      <c r="D6422" s="432">
        <v>663.33333333333337</v>
      </c>
      <c r="E6422">
        <v>741020</v>
      </c>
      <c r="F6422" s="771" t="s">
        <v>772</v>
      </c>
    </row>
    <row r="6423" spans="1:6" x14ac:dyDescent="0.25">
      <c r="A6423" t="s">
        <v>3540</v>
      </c>
      <c r="B6423" t="s">
        <v>2889</v>
      </c>
      <c r="C6423" t="s">
        <v>2712</v>
      </c>
      <c r="D6423" s="432">
        <v>389.66666666666669</v>
      </c>
      <c r="E6423">
        <v>741020</v>
      </c>
      <c r="F6423" s="771" t="s">
        <v>772</v>
      </c>
    </row>
    <row r="6424" spans="1:6" x14ac:dyDescent="0.25">
      <c r="A6424" t="s">
        <v>2601</v>
      </c>
      <c r="B6424" t="s">
        <v>2889</v>
      </c>
      <c r="C6424" t="s">
        <v>2712</v>
      </c>
      <c r="D6424" s="432">
        <v>426.59833333333313</v>
      </c>
      <c r="E6424">
        <v>741020</v>
      </c>
      <c r="F6424" s="771" t="s">
        <v>772</v>
      </c>
    </row>
    <row r="6425" spans="1:6" x14ac:dyDescent="0.25">
      <c r="A6425" t="s">
        <v>2670</v>
      </c>
      <c r="B6425" t="s">
        <v>2889</v>
      </c>
      <c r="C6425" t="s">
        <v>2712</v>
      </c>
      <c r="D6425" s="432">
        <v>4777.833333333333</v>
      </c>
      <c r="E6425">
        <v>741020</v>
      </c>
      <c r="F6425" s="771" t="s">
        <v>772</v>
      </c>
    </row>
    <row r="6426" spans="1:6" x14ac:dyDescent="0.25">
      <c r="A6426" t="s">
        <v>2670</v>
      </c>
      <c r="B6426" t="s">
        <v>2889</v>
      </c>
      <c r="C6426" t="s">
        <v>2712</v>
      </c>
      <c r="D6426" s="432">
        <v>22.333333333333332</v>
      </c>
      <c r="E6426">
        <v>741020</v>
      </c>
      <c r="F6426" s="771" t="s">
        <v>772</v>
      </c>
    </row>
    <row r="6427" spans="1:6" x14ac:dyDescent="0.25">
      <c r="A6427" t="s">
        <v>2542</v>
      </c>
      <c r="B6427" t="s">
        <v>3011</v>
      </c>
      <c r="C6427" t="s">
        <v>785</v>
      </c>
      <c r="D6427" s="432">
        <v>1305.25</v>
      </c>
      <c r="E6427">
        <v>776710</v>
      </c>
      <c r="F6427" t="s">
        <v>774</v>
      </c>
    </row>
    <row r="6428" spans="1:6" x14ac:dyDescent="0.25">
      <c r="A6428" t="s">
        <v>2543</v>
      </c>
      <c r="B6428" t="s">
        <v>2862</v>
      </c>
      <c r="C6428" t="s">
        <v>2712</v>
      </c>
      <c r="D6428" s="432">
        <v>7.375</v>
      </c>
      <c r="E6428">
        <v>741020</v>
      </c>
      <c r="F6428" s="771" t="s">
        <v>772</v>
      </c>
    </row>
    <row r="6429" spans="1:6" x14ac:dyDescent="0.25">
      <c r="A6429" t="s">
        <v>2665</v>
      </c>
      <c r="B6429" t="s">
        <v>2821</v>
      </c>
      <c r="C6429" t="s">
        <v>2779</v>
      </c>
      <c r="D6429" s="432">
        <v>3</v>
      </c>
      <c r="E6429">
        <v>780160</v>
      </c>
      <c r="F6429" t="s">
        <v>2697</v>
      </c>
    </row>
    <row r="6430" spans="1:6" x14ac:dyDescent="0.25">
      <c r="A6430" t="s">
        <v>2665</v>
      </c>
      <c r="B6430" t="s">
        <v>2822</v>
      </c>
      <c r="C6430" t="s">
        <v>2779</v>
      </c>
      <c r="D6430" s="432">
        <v>3</v>
      </c>
      <c r="E6430">
        <v>780160</v>
      </c>
      <c r="F6430" t="s">
        <v>2697</v>
      </c>
    </row>
    <row r="6431" spans="1:6" x14ac:dyDescent="0.25">
      <c r="A6431" t="s">
        <v>788</v>
      </c>
      <c r="B6431" t="s">
        <v>3403</v>
      </c>
      <c r="C6431" t="s">
        <v>2779</v>
      </c>
      <c r="D6431" s="432">
        <v>60</v>
      </c>
      <c r="E6431">
        <v>780160</v>
      </c>
      <c r="F6431" t="s">
        <v>2697</v>
      </c>
    </row>
    <row r="6432" spans="1:6" x14ac:dyDescent="0.25">
      <c r="A6432" t="s">
        <v>2542</v>
      </c>
      <c r="B6432" t="s">
        <v>3016</v>
      </c>
      <c r="C6432" t="s">
        <v>2779</v>
      </c>
      <c r="D6432" s="432">
        <v>13</v>
      </c>
      <c r="E6432">
        <v>780160</v>
      </c>
      <c r="F6432" t="s">
        <v>2697</v>
      </c>
    </row>
    <row r="6433" spans="1:6" x14ac:dyDescent="0.25">
      <c r="A6433" t="s">
        <v>788</v>
      </c>
      <c r="B6433" t="s">
        <v>3404</v>
      </c>
      <c r="C6433" t="s">
        <v>2779</v>
      </c>
      <c r="D6433" s="432">
        <v>2</v>
      </c>
      <c r="E6433">
        <v>780160</v>
      </c>
      <c r="F6433" t="s">
        <v>2697</v>
      </c>
    </row>
    <row r="6434" spans="1:6" x14ac:dyDescent="0.25">
      <c r="A6434" t="s">
        <v>2542</v>
      </c>
      <c r="B6434" t="s">
        <v>3017</v>
      </c>
      <c r="C6434" t="s">
        <v>2779</v>
      </c>
      <c r="D6434" s="432">
        <v>1</v>
      </c>
      <c r="E6434">
        <v>780160</v>
      </c>
      <c r="F6434" t="s">
        <v>2697</v>
      </c>
    </row>
    <row r="6435" spans="1:6" x14ac:dyDescent="0.25">
      <c r="A6435" t="s">
        <v>788</v>
      </c>
      <c r="B6435" t="s">
        <v>2960</v>
      </c>
      <c r="C6435" t="s">
        <v>2779</v>
      </c>
      <c r="D6435" s="432">
        <v>29</v>
      </c>
      <c r="E6435">
        <v>780160</v>
      </c>
      <c r="F6435" t="s">
        <v>2697</v>
      </c>
    </row>
    <row r="6436" spans="1:6" x14ac:dyDescent="0.25">
      <c r="A6436" t="s">
        <v>788</v>
      </c>
      <c r="B6436" t="s">
        <v>3405</v>
      </c>
      <c r="C6436" t="s">
        <v>2779</v>
      </c>
      <c r="D6436" s="432">
        <v>4</v>
      </c>
      <c r="E6436">
        <v>780160</v>
      </c>
      <c r="F6436" t="s">
        <v>2697</v>
      </c>
    </row>
    <row r="6437" spans="1:6" x14ac:dyDescent="0.25">
      <c r="A6437" t="s">
        <v>788</v>
      </c>
      <c r="B6437" t="s">
        <v>3406</v>
      </c>
      <c r="C6437" t="s">
        <v>2779</v>
      </c>
      <c r="D6437" s="432">
        <v>6</v>
      </c>
      <c r="E6437">
        <v>780160</v>
      </c>
      <c r="F6437" t="s">
        <v>2697</v>
      </c>
    </row>
    <row r="6438" spans="1:6" x14ac:dyDescent="0.25">
      <c r="A6438" t="s">
        <v>2665</v>
      </c>
      <c r="B6438" t="s">
        <v>2823</v>
      </c>
      <c r="C6438" t="s">
        <v>2802</v>
      </c>
      <c r="D6438" s="432">
        <v>3</v>
      </c>
      <c r="E6438">
        <v>777660</v>
      </c>
      <c r="F6438" t="s">
        <v>2697</v>
      </c>
    </row>
    <row r="6439" spans="1:6" x14ac:dyDescent="0.25">
      <c r="A6439" t="s">
        <v>2665</v>
      </c>
      <c r="B6439" t="s">
        <v>2824</v>
      </c>
      <c r="C6439" t="s">
        <v>2779</v>
      </c>
      <c r="D6439" s="432">
        <v>3</v>
      </c>
      <c r="E6439">
        <v>780160</v>
      </c>
      <c r="F6439" t="s">
        <v>2697</v>
      </c>
    </row>
    <row r="6440" spans="1:6" x14ac:dyDescent="0.25">
      <c r="A6440" t="s">
        <v>2544</v>
      </c>
      <c r="B6440" t="s">
        <v>3131</v>
      </c>
      <c r="C6440" t="s">
        <v>2800</v>
      </c>
      <c r="D6440" s="432">
        <v>1</v>
      </c>
      <c r="E6440">
        <v>776710</v>
      </c>
      <c r="F6440" t="s">
        <v>774</v>
      </c>
    </row>
    <row r="6441" spans="1:6" x14ac:dyDescent="0.25">
      <c r="A6441" t="s">
        <v>2665</v>
      </c>
      <c r="B6441" t="s">
        <v>2825</v>
      </c>
      <c r="C6441" t="s">
        <v>2779</v>
      </c>
      <c r="D6441" s="432">
        <v>2</v>
      </c>
      <c r="E6441">
        <v>780160</v>
      </c>
      <c r="F6441" t="s">
        <v>2697</v>
      </c>
    </row>
    <row r="6442" spans="1:6" x14ac:dyDescent="0.25">
      <c r="A6442" t="s">
        <v>788</v>
      </c>
      <c r="B6442" t="s">
        <v>2920</v>
      </c>
      <c r="C6442" t="s">
        <v>2802</v>
      </c>
      <c r="D6442" s="432">
        <v>15</v>
      </c>
      <c r="E6442">
        <v>777660</v>
      </c>
      <c r="F6442" t="s">
        <v>2697</v>
      </c>
    </row>
    <row r="6443" spans="1:6" x14ac:dyDescent="0.25">
      <c r="A6443" t="s">
        <v>788</v>
      </c>
      <c r="B6443" t="s">
        <v>2920</v>
      </c>
      <c r="C6443" t="s">
        <v>2779</v>
      </c>
      <c r="D6443" s="432">
        <v>46</v>
      </c>
      <c r="E6443">
        <v>780160</v>
      </c>
      <c r="F6443" t="s">
        <v>2697</v>
      </c>
    </row>
    <row r="6444" spans="1:6" x14ac:dyDescent="0.25">
      <c r="A6444" t="s">
        <v>781</v>
      </c>
      <c r="B6444" t="s">
        <v>2871</v>
      </c>
      <c r="C6444" t="s">
        <v>2779</v>
      </c>
      <c r="D6444" s="432">
        <v>6</v>
      </c>
      <c r="E6444">
        <v>780160</v>
      </c>
      <c r="F6444" t="s">
        <v>2697</v>
      </c>
    </row>
    <row r="6445" spans="1:6" x14ac:dyDescent="0.25">
      <c r="A6445" t="s">
        <v>788</v>
      </c>
      <c r="B6445" t="s">
        <v>2961</v>
      </c>
      <c r="C6445" t="s">
        <v>2779</v>
      </c>
      <c r="D6445" s="432">
        <v>20</v>
      </c>
      <c r="E6445">
        <v>780160</v>
      </c>
      <c r="F6445" t="s">
        <v>2697</v>
      </c>
    </row>
    <row r="6446" spans="1:6" x14ac:dyDescent="0.25">
      <c r="A6446" t="s">
        <v>788</v>
      </c>
      <c r="B6446" t="s">
        <v>3407</v>
      </c>
      <c r="C6446" t="s">
        <v>2779</v>
      </c>
      <c r="D6446" s="432">
        <v>36</v>
      </c>
      <c r="E6446">
        <v>780160</v>
      </c>
      <c r="F6446" t="s">
        <v>2697</v>
      </c>
    </row>
    <row r="6447" spans="1:6" x14ac:dyDescent="0.25">
      <c r="A6447" t="s">
        <v>788</v>
      </c>
      <c r="B6447" t="s">
        <v>2921</v>
      </c>
      <c r="C6447" t="s">
        <v>2802</v>
      </c>
      <c r="D6447" s="432">
        <v>82</v>
      </c>
      <c r="E6447">
        <v>777660</v>
      </c>
      <c r="F6447" t="s">
        <v>2697</v>
      </c>
    </row>
    <row r="6448" spans="1:6" x14ac:dyDescent="0.25">
      <c r="A6448" t="s">
        <v>2665</v>
      </c>
      <c r="B6448" t="s">
        <v>3345</v>
      </c>
      <c r="C6448" t="s">
        <v>2779</v>
      </c>
      <c r="D6448" s="432">
        <v>6</v>
      </c>
      <c r="E6448">
        <v>780160</v>
      </c>
      <c r="F6448" t="s">
        <v>2697</v>
      </c>
    </row>
    <row r="6449" spans="1:6" x14ac:dyDescent="0.25">
      <c r="A6449" t="s">
        <v>2544</v>
      </c>
      <c r="B6449" t="s">
        <v>3178</v>
      </c>
      <c r="C6449" t="s">
        <v>2779</v>
      </c>
      <c r="D6449" s="432">
        <v>2</v>
      </c>
      <c r="E6449">
        <v>780160</v>
      </c>
      <c r="F6449" t="s">
        <v>2697</v>
      </c>
    </row>
    <row r="6450" spans="1:6" x14ac:dyDescent="0.25">
      <c r="A6450" t="s">
        <v>2665</v>
      </c>
      <c r="B6450" t="s">
        <v>2826</v>
      </c>
      <c r="C6450" t="s">
        <v>2779</v>
      </c>
      <c r="D6450" s="432">
        <v>1</v>
      </c>
      <c r="E6450">
        <v>780160</v>
      </c>
      <c r="F6450" t="s">
        <v>2697</v>
      </c>
    </row>
    <row r="6451" spans="1:6" x14ac:dyDescent="0.25">
      <c r="A6451" t="s">
        <v>788</v>
      </c>
      <c r="B6451" t="s">
        <v>3408</v>
      </c>
      <c r="C6451" t="s">
        <v>2779</v>
      </c>
      <c r="D6451" s="432">
        <v>2</v>
      </c>
      <c r="E6451">
        <v>780160</v>
      </c>
      <c r="F6451" t="s">
        <v>2697</v>
      </c>
    </row>
    <row r="6452" spans="1:6" x14ac:dyDescent="0.25">
      <c r="A6452" t="s">
        <v>788</v>
      </c>
      <c r="B6452" t="s">
        <v>2962</v>
      </c>
      <c r="C6452" t="s">
        <v>2779</v>
      </c>
      <c r="D6452" s="432">
        <v>59</v>
      </c>
      <c r="E6452">
        <v>780160</v>
      </c>
      <c r="F6452" t="s">
        <v>2697</v>
      </c>
    </row>
    <row r="6453" spans="1:6" x14ac:dyDescent="0.25">
      <c r="A6453" t="s">
        <v>788</v>
      </c>
      <c r="B6453" t="s">
        <v>2963</v>
      </c>
      <c r="C6453" t="s">
        <v>2779</v>
      </c>
      <c r="D6453" s="432">
        <v>37</v>
      </c>
      <c r="E6453">
        <v>780160</v>
      </c>
      <c r="F6453" t="s">
        <v>2697</v>
      </c>
    </row>
    <row r="6454" spans="1:6" x14ac:dyDescent="0.25">
      <c r="A6454" t="s">
        <v>788</v>
      </c>
      <c r="B6454" t="s">
        <v>2964</v>
      </c>
      <c r="C6454" t="s">
        <v>2779</v>
      </c>
      <c r="D6454" s="432">
        <v>20</v>
      </c>
      <c r="E6454">
        <v>780160</v>
      </c>
      <c r="F6454" t="s">
        <v>2697</v>
      </c>
    </row>
    <row r="6455" spans="1:6" x14ac:dyDescent="0.25">
      <c r="A6455" t="s">
        <v>788</v>
      </c>
      <c r="B6455" t="s">
        <v>3409</v>
      </c>
      <c r="C6455" t="s">
        <v>2779</v>
      </c>
      <c r="D6455" s="432">
        <v>32</v>
      </c>
      <c r="E6455">
        <v>780160</v>
      </c>
      <c r="F6455" t="s">
        <v>2697</v>
      </c>
    </row>
    <row r="6456" spans="1:6" x14ac:dyDescent="0.25">
      <c r="A6456" t="s">
        <v>788</v>
      </c>
      <c r="B6456" t="s">
        <v>2965</v>
      </c>
      <c r="C6456" t="s">
        <v>2779</v>
      </c>
      <c r="D6456" s="432">
        <v>41</v>
      </c>
      <c r="E6456">
        <v>780160</v>
      </c>
      <c r="F6456" t="s">
        <v>2697</v>
      </c>
    </row>
    <row r="6457" spans="1:6" x14ac:dyDescent="0.25">
      <c r="A6457" t="s">
        <v>788</v>
      </c>
      <c r="B6457" t="s">
        <v>3410</v>
      </c>
      <c r="C6457" t="s">
        <v>2779</v>
      </c>
      <c r="D6457" s="432">
        <v>14</v>
      </c>
      <c r="E6457">
        <v>780160</v>
      </c>
      <c r="F6457" t="s">
        <v>2697</v>
      </c>
    </row>
    <row r="6458" spans="1:6" x14ac:dyDescent="0.25">
      <c r="A6458" t="s">
        <v>2665</v>
      </c>
      <c r="B6458" t="s">
        <v>2827</v>
      </c>
      <c r="C6458" t="s">
        <v>2779</v>
      </c>
      <c r="D6458" s="432">
        <v>5</v>
      </c>
      <c r="E6458">
        <v>780160</v>
      </c>
      <c r="F6458" t="s">
        <v>2697</v>
      </c>
    </row>
    <row r="6459" spans="1:6" x14ac:dyDescent="0.25">
      <c r="A6459" t="s">
        <v>2665</v>
      </c>
      <c r="B6459" t="s">
        <v>2828</v>
      </c>
      <c r="C6459" t="s">
        <v>2779</v>
      </c>
      <c r="D6459" s="432">
        <v>4</v>
      </c>
      <c r="E6459">
        <v>780160</v>
      </c>
      <c r="F6459" t="s">
        <v>2697</v>
      </c>
    </row>
    <row r="6460" spans="1:6" x14ac:dyDescent="0.25">
      <c r="A6460" t="s">
        <v>788</v>
      </c>
      <c r="B6460" t="s">
        <v>2966</v>
      </c>
      <c r="C6460" t="s">
        <v>2779</v>
      </c>
      <c r="D6460" s="432">
        <v>10</v>
      </c>
      <c r="E6460">
        <v>780160</v>
      </c>
      <c r="F6460" t="s">
        <v>2697</v>
      </c>
    </row>
    <row r="6461" spans="1:6" x14ac:dyDescent="0.25">
      <c r="A6461" t="s">
        <v>1198</v>
      </c>
      <c r="B6461" t="s">
        <v>3042</v>
      </c>
      <c r="C6461" t="s">
        <v>2779</v>
      </c>
      <c r="D6461" s="432">
        <v>60</v>
      </c>
      <c r="E6461">
        <v>780160</v>
      </c>
      <c r="F6461" t="s">
        <v>2697</v>
      </c>
    </row>
    <row r="6462" spans="1:6" x14ac:dyDescent="0.25">
      <c r="A6462" t="s">
        <v>1198</v>
      </c>
      <c r="B6462" t="s">
        <v>3043</v>
      </c>
      <c r="C6462" t="s">
        <v>2779</v>
      </c>
      <c r="D6462" s="432">
        <v>14</v>
      </c>
      <c r="E6462">
        <v>780160</v>
      </c>
      <c r="F6462" t="s">
        <v>2697</v>
      </c>
    </row>
    <row r="6463" spans="1:6" x14ac:dyDescent="0.25">
      <c r="A6463" t="s">
        <v>788</v>
      </c>
      <c r="B6463" t="s">
        <v>2967</v>
      </c>
      <c r="C6463" t="s">
        <v>2779</v>
      </c>
      <c r="D6463" s="432">
        <v>6</v>
      </c>
      <c r="E6463">
        <v>780160</v>
      </c>
      <c r="F6463" t="s">
        <v>2697</v>
      </c>
    </row>
    <row r="6464" spans="1:6" x14ac:dyDescent="0.25">
      <c r="A6464" t="s">
        <v>2544</v>
      </c>
      <c r="B6464" t="s">
        <v>3213</v>
      </c>
      <c r="C6464" t="s">
        <v>1024</v>
      </c>
      <c r="D6464" s="432">
        <v>23</v>
      </c>
      <c r="E6464">
        <v>776741</v>
      </c>
      <c r="F6464" t="s">
        <v>751</v>
      </c>
    </row>
    <row r="6465" spans="1:6" x14ac:dyDescent="0.25">
      <c r="A6465" t="s">
        <v>2601</v>
      </c>
      <c r="B6465" t="s">
        <v>2898</v>
      </c>
      <c r="C6465" t="s">
        <v>2800</v>
      </c>
      <c r="D6465" s="432">
        <v>3</v>
      </c>
      <c r="E6465">
        <v>776710</v>
      </c>
      <c r="F6465" t="s">
        <v>774</v>
      </c>
    </row>
    <row r="6466" spans="1:6" x14ac:dyDescent="0.25">
      <c r="A6466" t="s">
        <v>788</v>
      </c>
      <c r="B6466" t="s">
        <v>2922</v>
      </c>
      <c r="C6466" t="s">
        <v>2802</v>
      </c>
      <c r="D6466" s="432">
        <v>78</v>
      </c>
      <c r="E6466">
        <v>777660</v>
      </c>
      <c r="F6466" t="s">
        <v>2697</v>
      </c>
    </row>
    <row r="6467" spans="1:6" x14ac:dyDescent="0.25">
      <c r="A6467" t="s">
        <v>788</v>
      </c>
      <c r="B6467" t="s">
        <v>2922</v>
      </c>
      <c r="C6467" t="s">
        <v>2779</v>
      </c>
      <c r="D6467" s="432">
        <v>220</v>
      </c>
      <c r="E6467">
        <v>780160</v>
      </c>
      <c r="F6467" t="s">
        <v>2697</v>
      </c>
    </row>
    <row r="6468" spans="1:6" x14ac:dyDescent="0.25">
      <c r="A6468" t="s">
        <v>2665</v>
      </c>
      <c r="B6468" t="s">
        <v>2831</v>
      </c>
      <c r="C6468" t="s">
        <v>2779</v>
      </c>
      <c r="D6468" s="432">
        <v>5</v>
      </c>
      <c r="E6468">
        <v>780160</v>
      </c>
      <c r="F6468" t="s">
        <v>2697</v>
      </c>
    </row>
    <row r="6469" spans="1:6" x14ac:dyDescent="0.25">
      <c r="A6469" t="s">
        <v>2665</v>
      </c>
      <c r="B6469" t="s">
        <v>3346</v>
      </c>
      <c r="C6469" t="s">
        <v>2779</v>
      </c>
      <c r="D6469" s="432">
        <v>3</v>
      </c>
      <c r="E6469">
        <v>780160</v>
      </c>
      <c r="F6469" t="s">
        <v>2697</v>
      </c>
    </row>
    <row r="6470" spans="1:6" x14ac:dyDescent="0.25">
      <c r="A6470" t="s">
        <v>788</v>
      </c>
      <c r="B6470" t="s">
        <v>2923</v>
      </c>
      <c r="C6470" t="s">
        <v>2802</v>
      </c>
      <c r="D6470" s="432">
        <v>214</v>
      </c>
      <c r="E6470">
        <v>777660</v>
      </c>
      <c r="F6470" t="s">
        <v>2697</v>
      </c>
    </row>
    <row r="6471" spans="1:6" x14ac:dyDescent="0.25">
      <c r="A6471" t="s">
        <v>788</v>
      </c>
      <c r="B6471" t="s">
        <v>2968</v>
      </c>
      <c r="C6471" t="s">
        <v>2779</v>
      </c>
      <c r="D6471" s="432">
        <v>58</v>
      </c>
      <c r="E6471">
        <v>780160</v>
      </c>
      <c r="F6471" t="s">
        <v>2697</v>
      </c>
    </row>
    <row r="6472" spans="1:6" x14ac:dyDescent="0.25">
      <c r="A6472" t="s">
        <v>788</v>
      </c>
      <c r="B6472" t="s">
        <v>2915</v>
      </c>
      <c r="C6472" t="s">
        <v>2800</v>
      </c>
      <c r="D6472" s="432">
        <v>2</v>
      </c>
      <c r="E6472">
        <v>776710</v>
      </c>
      <c r="F6472" t="s">
        <v>774</v>
      </c>
    </row>
    <row r="6473" spans="1:6" x14ac:dyDescent="0.25">
      <c r="A6473" t="s">
        <v>788</v>
      </c>
      <c r="B6473" t="s">
        <v>3411</v>
      </c>
      <c r="C6473" t="s">
        <v>2779</v>
      </c>
      <c r="D6473" s="432">
        <v>3</v>
      </c>
      <c r="E6473">
        <v>780160</v>
      </c>
      <c r="F6473" t="s">
        <v>2697</v>
      </c>
    </row>
    <row r="6474" spans="1:6" x14ac:dyDescent="0.25">
      <c r="A6474" t="s">
        <v>788</v>
      </c>
      <c r="B6474" t="s">
        <v>3412</v>
      </c>
      <c r="C6474" t="s">
        <v>2779</v>
      </c>
      <c r="D6474" s="432">
        <v>3</v>
      </c>
      <c r="E6474">
        <v>780160</v>
      </c>
      <c r="F6474" t="s">
        <v>2697</v>
      </c>
    </row>
    <row r="6475" spans="1:6" x14ac:dyDescent="0.25">
      <c r="A6475" t="s">
        <v>2544</v>
      </c>
      <c r="B6475" t="s">
        <v>3503</v>
      </c>
      <c r="C6475" t="s">
        <v>2779</v>
      </c>
      <c r="D6475" s="432">
        <v>1</v>
      </c>
      <c r="E6475">
        <v>780160</v>
      </c>
      <c r="F6475" t="s">
        <v>2697</v>
      </c>
    </row>
    <row r="6476" spans="1:6" x14ac:dyDescent="0.25">
      <c r="A6476" t="s">
        <v>788</v>
      </c>
      <c r="B6476" t="s">
        <v>3413</v>
      </c>
      <c r="C6476" t="s">
        <v>2779</v>
      </c>
      <c r="D6476" s="432">
        <v>20</v>
      </c>
      <c r="E6476">
        <v>780160</v>
      </c>
      <c r="F6476" t="s">
        <v>2697</v>
      </c>
    </row>
    <row r="6477" spans="1:6" x14ac:dyDescent="0.25">
      <c r="A6477" t="s">
        <v>864</v>
      </c>
      <c r="B6477" t="s">
        <v>773</v>
      </c>
      <c r="C6477" t="s">
        <v>3297</v>
      </c>
      <c r="D6477" s="736">
        <v>1</v>
      </c>
      <c r="E6477">
        <v>741000</v>
      </c>
      <c r="F6477" t="s">
        <v>789</v>
      </c>
    </row>
    <row r="6478" spans="1:6" x14ac:dyDescent="0.25">
      <c r="A6478" t="s">
        <v>864</v>
      </c>
      <c r="B6478" t="s">
        <v>773</v>
      </c>
      <c r="C6478" t="s">
        <v>3301</v>
      </c>
      <c r="D6478" s="736">
        <v>1</v>
      </c>
      <c r="E6478">
        <v>741000</v>
      </c>
      <c r="F6478" t="s">
        <v>789</v>
      </c>
    </row>
    <row r="6479" spans="1:6" x14ac:dyDescent="0.25">
      <c r="A6479" t="s">
        <v>864</v>
      </c>
      <c r="B6479" t="s">
        <v>773</v>
      </c>
      <c r="C6479" t="s">
        <v>2788</v>
      </c>
      <c r="D6479" s="736">
        <v>1</v>
      </c>
      <c r="E6479">
        <v>741000</v>
      </c>
      <c r="F6479" t="s">
        <v>789</v>
      </c>
    </row>
    <row r="6480" spans="1:6" x14ac:dyDescent="0.25">
      <c r="A6480" t="s">
        <v>864</v>
      </c>
      <c r="B6480" t="s">
        <v>773</v>
      </c>
      <c r="C6480" t="s">
        <v>2788</v>
      </c>
      <c r="D6480" s="736">
        <v>1</v>
      </c>
      <c r="E6480">
        <v>741000</v>
      </c>
      <c r="F6480" t="s">
        <v>789</v>
      </c>
    </row>
    <row r="6481" spans="1:6" x14ac:dyDescent="0.25">
      <c r="A6481" t="s">
        <v>788</v>
      </c>
      <c r="B6481" t="s">
        <v>2973</v>
      </c>
      <c r="C6481" t="s">
        <v>2779</v>
      </c>
      <c r="D6481" s="432">
        <v>7</v>
      </c>
      <c r="E6481">
        <v>780160</v>
      </c>
      <c r="F6481" t="s">
        <v>2697</v>
      </c>
    </row>
    <row r="6482" spans="1:6" x14ac:dyDescent="0.25">
      <c r="A6482" t="s">
        <v>781</v>
      </c>
      <c r="B6482" t="s">
        <v>2873</v>
      </c>
      <c r="C6482" t="s">
        <v>2779</v>
      </c>
      <c r="D6482" s="432">
        <v>7</v>
      </c>
      <c r="E6482">
        <v>780160</v>
      </c>
      <c r="F6482" t="s">
        <v>2697</v>
      </c>
    </row>
    <row r="6483" spans="1:6" x14ac:dyDescent="0.25">
      <c r="A6483" t="s">
        <v>788</v>
      </c>
      <c r="B6483" t="s">
        <v>3414</v>
      </c>
      <c r="C6483" t="s">
        <v>2779</v>
      </c>
      <c r="D6483" s="432">
        <v>1</v>
      </c>
      <c r="E6483">
        <v>780160</v>
      </c>
      <c r="F6483" t="s">
        <v>2697</v>
      </c>
    </row>
    <row r="6484" spans="1:6" x14ac:dyDescent="0.25">
      <c r="A6484" t="s">
        <v>788</v>
      </c>
      <c r="B6484" t="s">
        <v>3415</v>
      </c>
      <c r="C6484" t="s">
        <v>2779</v>
      </c>
      <c r="D6484" s="432">
        <v>3</v>
      </c>
      <c r="E6484">
        <v>780160</v>
      </c>
      <c r="F6484" t="s">
        <v>2697</v>
      </c>
    </row>
    <row r="6485" spans="1:6" x14ac:dyDescent="0.25">
      <c r="A6485" t="s">
        <v>2601</v>
      </c>
      <c r="B6485" t="s">
        <v>2901</v>
      </c>
      <c r="C6485" t="s">
        <v>2779</v>
      </c>
      <c r="D6485" s="432">
        <v>37</v>
      </c>
      <c r="E6485">
        <v>780160</v>
      </c>
      <c r="F6485" t="s">
        <v>2697</v>
      </c>
    </row>
    <row r="6486" spans="1:6" x14ac:dyDescent="0.25">
      <c r="A6486" t="s">
        <v>2542</v>
      </c>
      <c r="B6486" t="s">
        <v>2901</v>
      </c>
      <c r="C6486" t="s">
        <v>2779</v>
      </c>
      <c r="D6486" s="432">
        <v>13</v>
      </c>
      <c r="E6486">
        <v>780160</v>
      </c>
      <c r="F6486" t="s">
        <v>2697</v>
      </c>
    </row>
    <row r="6487" spans="1:6" x14ac:dyDescent="0.25">
      <c r="A6487" t="s">
        <v>788</v>
      </c>
      <c r="B6487" t="s">
        <v>3416</v>
      </c>
      <c r="C6487" t="s">
        <v>2779</v>
      </c>
      <c r="D6487" s="432">
        <v>9</v>
      </c>
      <c r="E6487">
        <v>780160</v>
      </c>
      <c r="F6487" t="s">
        <v>2697</v>
      </c>
    </row>
    <row r="6488" spans="1:6" x14ac:dyDescent="0.25">
      <c r="A6488" t="s">
        <v>788</v>
      </c>
      <c r="B6488" t="s">
        <v>2976</v>
      </c>
      <c r="C6488" t="s">
        <v>2779</v>
      </c>
      <c r="D6488" s="432">
        <v>2</v>
      </c>
      <c r="E6488">
        <v>780160</v>
      </c>
      <c r="F6488" t="s">
        <v>2697</v>
      </c>
    </row>
    <row r="6489" spans="1:6" x14ac:dyDescent="0.25">
      <c r="A6489" t="s">
        <v>1198</v>
      </c>
      <c r="B6489" t="s">
        <v>3044</v>
      </c>
      <c r="C6489" t="s">
        <v>2779</v>
      </c>
      <c r="D6489" s="432">
        <v>2179</v>
      </c>
      <c r="E6489">
        <v>780160</v>
      </c>
      <c r="F6489" t="s">
        <v>2697</v>
      </c>
    </row>
    <row r="6490" spans="1:6" x14ac:dyDescent="0.25">
      <c r="A6490" t="s">
        <v>788</v>
      </c>
      <c r="B6490" t="s">
        <v>775</v>
      </c>
      <c r="C6490" t="s">
        <v>1863</v>
      </c>
      <c r="D6490">
        <v>1</v>
      </c>
      <c r="E6490">
        <v>777660</v>
      </c>
      <c r="F6490" t="s">
        <v>2697</v>
      </c>
    </row>
    <row r="6491" spans="1:6" x14ac:dyDescent="0.25">
      <c r="A6491" t="s">
        <v>788</v>
      </c>
      <c r="B6491" t="s">
        <v>775</v>
      </c>
      <c r="C6491" t="s">
        <v>2917</v>
      </c>
      <c r="D6491" s="736">
        <v>1</v>
      </c>
      <c r="E6491">
        <v>777660</v>
      </c>
      <c r="F6491" t="s">
        <v>2697</v>
      </c>
    </row>
    <row r="6492" spans="1:6" x14ac:dyDescent="0.25">
      <c r="A6492" t="s">
        <v>788</v>
      </c>
      <c r="B6492" t="s">
        <v>775</v>
      </c>
      <c r="C6492" t="s">
        <v>2917</v>
      </c>
      <c r="D6492" s="736">
        <v>1</v>
      </c>
      <c r="E6492">
        <v>777660</v>
      </c>
      <c r="F6492" t="s">
        <v>2697</v>
      </c>
    </row>
    <row r="6493" spans="1:6" x14ac:dyDescent="0.25">
      <c r="A6493" t="s">
        <v>788</v>
      </c>
      <c r="B6493" t="s">
        <v>775</v>
      </c>
      <c r="C6493" t="s">
        <v>2917</v>
      </c>
      <c r="D6493" s="736">
        <v>1</v>
      </c>
      <c r="E6493">
        <v>777660</v>
      </c>
      <c r="F6493" t="s">
        <v>2697</v>
      </c>
    </row>
    <row r="6494" spans="1:6" x14ac:dyDescent="0.25">
      <c r="A6494" t="s">
        <v>2544</v>
      </c>
      <c r="B6494" t="s">
        <v>775</v>
      </c>
      <c r="C6494" t="s">
        <v>3305</v>
      </c>
      <c r="D6494" s="736">
        <v>1</v>
      </c>
      <c r="E6494">
        <v>777660</v>
      </c>
      <c r="F6494" t="s">
        <v>2697</v>
      </c>
    </row>
    <row r="6495" spans="1:6" x14ac:dyDescent="0.25">
      <c r="A6495" t="s">
        <v>1198</v>
      </c>
      <c r="B6495" t="s">
        <v>775</v>
      </c>
      <c r="C6495" t="s">
        <v>3037</v>
      </c>
      <c r="D6495" s="736">
        <v>1</v>
      </c>
      <c r="E6495">
        <v>777660</v>
      </c>
      <c r="F6495" t="s">
        <v>2697</v>
      </c>
    </row>
    <row r="6496" spans="1:6" x14ac:dyDescent="0.25">
      <c r="A6496" t="s">
        <v>1198</v>
      </c>
      <c r="B6496" t="s">
        <v>775</v>
      </c>
      <c r="C6496" t="s">
        <v>3037</v>
      </c>
      <c r="D6496" s="736">
        <v>1</v>
      </c>
      <c r="E6496">
        <v>777660</v>
      </c>
      <c r="F6496" t="s">
        <v>2697</v>
      </c>
    </row>
    <row r="6497" spans="1:6" x14ac:dyDescent="0.25">
      <c r="A6497" t="s">
        <v>1198</v>
      </c>
      <c r="B6497" t="s">
        <v>775</v>
      </c>
      <c r="C6497" t="s">
        <v>3037</v>
      </c>
      <c r="D6497" s="736">
        <v>1</v>
      </c>
      <c r="E6497">
        <v>777660</v>
      </c>
      <c r="F6497" t="s">
        <v>2697</v>
      </c>
    </row>
    <row r="6498" spans="1:6" x14ac:dyDescent="0.25">
      <c r="A6498" t="s">
        <v>1198</v>
      </c>
      <c r="B6498" t="s">
        <v>775</v>
      </c>
      <c r="C6498" t="s">
        <v>3037</v>
      </c>
      <c r="D6498" s="736">
        <v>1</v>
      </c>
      <c r="E6498">
        <v>777660</v>
      </c>
      <c r="F6498" t="s">
        <v>2697</v>
      </c>
    </row>
    <row r="6499" spans="1:6" x14ac:dyDescent="0.25">
      <c r="A6499" t="s">
        <v>1198</v>
      </c>
      <c r="B6499" t="s">
        <v>775</v>
      </c>
      <c r="C6499" t="s">
        <v>3037</v>
      </c>
      <c r="D6499" s="736">
        <v>1</v>
      </c>
      <c r="E6499">
        <v>777660</v>
      </c>
      <c r="F6499" t="s">
        <v>2697</v>
      </c>
    </row>
    <row r="6500" spans="1:6" x14ac:dyDescent="0.25">
      <c r="A6500" t="s">
        <v>1198</v>
      </c>
      <c r="B6500" t="s">
        <v>775</v>
      </c>
      <c r="C6500" t="s">
        <v>3037</v>
      </c>
      <c r="D6500" s="736">
        <v>3</v>
      </c>
      <c r="E6500">
        <v>777660</v>
      </c>
      <c r="F6500" t="s">
        <v>2697</v>
      </c>
    </row>
    <row r="6501" spans="1:6" x14ac:dyDescent="0.25">
      <c r="A6501" t="s">
        <v>1198</v>
      </c>
      <c r="B6501" t="s">
        <v>775</v>
      </c>
      <c r="C6501" t="s">
        <v>3037</v>
      </c>
      <c r="D6501" s="736">
        <v>1</v>
      </c>
      <c r="E6501">
        <v>777660</v>
      </c>
      <c r="F6501" t="s">
        <v>2697</v>
      </c>
    </row>
    <row r="6502" spans="1:6" x14ac:dyDescent="0.25">
      <c r="A6502" t="s">
        <v>1198</v>
      </c>
      <c r="B6502" t="s">
        <v>775</v>
      </c>
      <c r="C6502" t="s">
        <v>3037</v>
      </c>
      <c r="D6502" s="736">
        <v>1</v>
      </c>
      <c r="E6502">
        <v>777660</v>
      </c>
      <c r="F6502" t="s">
        <v>2697</v>
      </c>
    </row>
    <row r="6503" spans="1:6" x14ac:dyDescent="0.25">
      <c r="A6503" t="s">
        <v>2544</v>
      </c>
      <c r="B6503" t="s">
        <v>775</v>
      </c>
      <c r="C6503" t="s">
        <v>3313</v>
      </c>
      <c r="D6503" s="736">
        <v>1</v>
      </c>
      <c r="E6503">
        <v>777660</v>
      </c>
      <c r="F6503" t="s">
        <v>2697</v>
      </c>
    </row>
    <row r="6504" spans="1:6" x14ac:dyDescent="0.25">
      <c r="A6504" t="s">
        <v>2544</v>
      </c>
      <c r="B6504" t="s">
        <v>775</v>
      </c>
      <c r="C6504" t="s">
        <v>3313</v>
      </c>
      <c r="D6504" s="736">
        <v>1</v>
      </c>
      <c r="E6504">
        <v>777660</v>
      </c>
      <c r="F6504" t="s">
        <v>2697</v>
      </c>
    </row>
    <row r="6505" spans="1:6" x14ac:dyDescent="0.25">
      <c r="A6505" t="s">
        <v>2544</v>
      </c>
      <c r="B6505" t="s">
        <v>775</v>
      </c>
      <c r="C6505" t="s">
        <v>3313</v>
      </c>
      <c r="D6505" s="736">
        <v>1.5</v>
      </c>
      <c r="E6505">
        <v>777660</v>
      </c>
      <c r="F6505" t="s">
        <v>2697</v>
      </c>
    </row>
    <row r="6506" spans="1:6" x14ac:dyDescent="0.25">
      <c r="A6506" t="s">
        <v>2544</v>
      </c>
      <c r="B6506" t="s">
        <v>775</v>
      </c>
      <c r="C6506" t="s">
        <v>3313</v>
      </c>
      <c r="D6506" s="736">
        <v>1.5</v>
      </c>
      <c r="E6506">
        <v>777660</v>
      </c>
      <c r="F6506" t="s">
        <v>2697</v>
      </c>
    </row>
    <row r="6507" spans="1:6" x14ac:dyDescent="0.25">
      <c r="A6507" t="s">
        <v>2544</v>
      </c>
      <c r="B6507" t="s">
        <v>775</v>
      </c>
      <c r="C6507" t="s">
        <v>3313</v>
      </c>
      <c r="D6507" s="736">
        <v>1</v>
      </c>
      <c r="E6507">
        <v>777660</v>
      </c>
      <c r="F6507" t="s">
        <v>2697</v>
      </c>
    </row>
    <row r="6508" spans="1:6" x14ac:dyDescent="0.25">
      <c r="A6508" t="s">
        <v>2544</v>
      </c>
      <c r="B6508" t="s">
        <v>775</v>
      </c>
      <c r="C6508" t="s">
        <v>3313</v>
      </c>
      <c r="D6508" s="736">
        <v>1</v>
      </c>
      <c r="E6508">
        <v>777660</v>
      </c>
      <c r="F6508" t="s">
        <v>2697</v>
      </c>
    </row>
    <row r="6509" spans="1:6" x14ac:dyDescent="0.25">
      <c r="A6509" t="s">
        <v>2544</v>
      </c>
      <c r="B6509" t="s">
        <v>775</v>
      </c>
      <c r="C6509" t="s">
        <v>3313</v>
      </c>
      <c r="D6509" s="736">
        <v>1</v>
      </c>
      <c r="E6509">
        <v>777660</v>
      </c>
      <c r="F6509" t="s">
        <v>2697</v>
      </c>
    </row>
    <row r="6510" spans="1:6" x14ac:dyDescent="0.25">
      <c r="A6510" t="s">
        <v>2544</v>
      </c>
      <c r="B6510" t="s">
        <v>775</v>
      </c>
      <c r="C6510" t="s">
        <v>3313</v>
      </c>
      <c r="D6510" s="736">
        <v>1</v>
      </c>
      <c r="E6510">
        <v>777660</v>
      </c>
      <c r="F6510" t="s">
        <v>2697</v>
      </c>
    </row>
    <row r="6511" spans="1:6" x14ac:dyDescent="0.25">
      <c r="A6511" t="s">
        <v>2544</v>
      </c>
      <c r="B6511" t="s">
        <v>775</v>
      </c>
      <c r="C6511" t="s">
        <v>3313</v>
      </c>
      <c r="D6511" s="736">
        <v>1</v>
      </c>
      <c r="E6511">
        <v>777660</v>
      </c>
      <c r="F6511" t="s">
        <v>2697</v>
      </c>
    </row>
    <row r="6512" spans="1:6" x14ac:dyDescent="0.25">
      <c r="A6512" t="s">
        <v>2544</v>
      </c>
      <c r="B6512" t="s">
        <v>775</v>
      </c>
      <c r="C6512" t="s">
        <v>3313</v>
      </c>
      <c r="D6512" s="736">
        <v>1</v>
      </c>
      <c r="E6512">
        <v>777660</v>
      </c>
      <c r="F6512" t="s">
        <v>2697</v>
      </c>
    </row>
    <row r="6513" spans="1:6" x14ac:dyDescent="0.25">
      <c r="A6513" t="s">
        <v>2544</v>
      </c>
      <c r="B6513" t="s">
        <v>775</v>
      </c>
      <c r="C6513" t="s">
        <v>3313</v>
      </c>
      <c r="D6513" s="736">
        <v>2</v>
      </c>
      <c r="E6513">
        <v>777660</v>
      </c>
      <c r="F6513" t="s">
        <v>2697</v>
      </c>
    </row>
    <row r="6514" spans="1:6" x14ac:dyDescent="0.25">
      <c r="A6514" t="s">
        <v>2544</v>
      </c>
      <c r="B6514" t="s">
        <v>775</v>
      </c>
      <c r="C6514" t="s">
        <v>3313</v>
      </c>
      <c r="D6514" s="736">
        <v>1</v>
      </c>
      <c r="E6514">
        <v>777660</v>
      </c>
      <c r="F6514" t="s">
        <v>2697</v>
      </c>
    </row>
    <row r="6515" spans="1:6" x14ac:dyDescent="0.25">
      <c r="A6515" t="s">
        <v>2544</v>
      </c>
      <c r="B6515" t="s">
        <v>775</v>
      </c>
      <c r="C6515" t="s">
        <v>3313</v>
      </c>
      <c r="D6515" s="736">
        <v>3</v>
      </c>
      <c r="E6515">
        <v>777660</v>
      </c>
      <c r="F6515" t="s">
        <v>2697</v>
      </c>
    </row>
    <row r="6516" spans="1:6" x14ac:dyDescent="0.25">
      <c r="A6516" t="s">
        <v>2544</v>
      </c>
      <c r="B6516" t="s">
        <v>775</v>
      </c>
      <c r="C6516" t="s">
        <v>3313</v>
      </c>
      <c r="D6516" s="736">
        <v>2.5</v>
      </c>
      <c r="E6516">
        <v>777660</v>
      </c>
      <c r="F6516" t="s">
        <v>2697</v>
      </c>
    </row>
    <row r="6517" spans="1:6" x14ac:dyDescent="0.25">
      <c r="A6517" t="s">
        <v>2544</v>
      </c>
      <c r="B6517" t="s">
        <v>775</v>
      </c>
      <c r="C6517" t="s">
        <v>3313</v>
      </c>
      <c r="D6517" s="736">
        <v>1</v>
      </c>
      <c r="E6517">
        <v>777660</v>
      </c>
      <c r="F6517" t="s">
        <v>2697</v>
      </c>
    </row>
    <row r="6518" spans="1:6" x14ac:dyDescent="0.25">
      <c r="A6518" t="s">
        <v>2544</v>
      </c>
      <c r="B6518" t="s">
        <v>775</v>
      </c>
      <c r="C6518" t="s">
        <v>3313</v>
      </c>
      <c r="D6518" s="736">
        <v>2.5</v>
      </c>
      <c r="E6518">
        <v>777660</v>
      </c>
      <c r="F6518" t="s">
        <v>2697</v>
      </c>
    </row>
    <row r="6519" spans="1:6" x14ac:dyDescent="0.25">
      <c r="A6519" t="s">
        <v>2544</v>
      </c>
      <c r="B6519" t="s">
        <v>775</v>
      </c>
      <c r="C6519" t="s">
        <v>3313</v>
      </c>
      <c r="D6519" s="736">
        <v>1.5</v>
      </c>
      <c r="E6519">
        <v>777660</v>
      </c>
      <c r="F6519" t="s">
        <v>2697</v>
      </c>
    </row>
    <row r="6520" spans="1:6" x14ac:dyDescent="0.25">
      <c r="A6520" t="s">
        <v>2544</v>
      </c>
      <c r="B6520" t="s">
        <v>775</v>
      </c>
      <c r="C6520" t="s">
        <v>3313</v>
      </c>
      <c r="D6520" s="736">
        <v>1.5</v>
      </c>
      <c r="E6520">
        <v>777660</v>
      </c>
      <c r="F6520" t="s">
        <v>2697</v>
      </c>
    </row>
    <row r="6521" spans="1:6" x14ac:dyDescent="0.25">
      <c r="A6521" t="s">
        <v>2544</v>
      </c>
      <c r="B6521" t="s">
        <v>775</v>
      </c>
      <c r="C6521" t="s">
        <v>3313</v>
      </c>
      <c r="D6521" s="736">
        <v>3.5</v>
      </c>
      <c r="E6521">
        <v>777660</v>
      </c>
      <c r="F6521" t="s">
        <v>2697</v>
      </c>
    </row>
    <row r="6522" spans="1:6" x14ac:dyDescent="0.25">
      <c r="A6522" t="s">
        <v>2544</v>
      </c>
      <c r="B6522" t="s">
        <v>775</v>
      </c>
      <c r="C6522" t="s">
        <v>3313</v>
      </c>
      <c r="D6522" s="736">
        <v>1.5</v>
      </c>
      <c r="E6522">
        <v>777660</v>
      </c>
      <c r="F6522" t="s">
        <v>2697</v>
      </c>
    </row>
    <row r="6523" spans="1:6" x14ac:dyDescent="0.25">
      <c r="A6523" t="s">
        <v>2544</v>
      </c>
      <c r="B6523" t="s">
        <v>775</v>
      </c>
      <c r="C6523" t="s">
        <v>3313</v>
      </c>
      <c r="D6523" s="736">
        <v>1</v>
      </c>
      <c r="E6523">
        <v>777660</v>
      </c>
      <c r="F6523" t="s">
        <v>2697</v>
      </c>
    </row>
    <row r="6524" spans="1:6" x14ac:dyDescent="0.25">
      <c r="A6524" t="s">
        <v>2544</v>
      </c>
      <c r="B6524" t="s">
        <v>775</v>
      </c>
      <c r="C6524" t="s">
        <v>3313</v>
      </c>
      <c r="D6524" s="736">
        <v>1</v>
      </c>
      <c r="E6524">
        <v>777660</v>
      </c>
      <c r="F6524" t="s">
        <v>2697</v>
      </c>
    </row>
    <row r="6525" spans="1:6" x14ac:dyDescent="0.25">
      <c r="A6525" t="s">
        <v>2544</v>
      </c>
      <c r="B6525" t="s">
        <v>775</v>
      </c>
      <c r="C6525" t="s">
        <v>3313</v>
      </c>
      <c r="D6525" s="736">
        <v>1.5</v>
      </c>
      <c r="E6525">
        <v>777660</v>
      </c>
      <c r="F6525" t="s">
        <v>2697</v>
      </c>
    </row>
    <row r="6526" spans="1:6" x14ac:dyDescent="0.25">
      <c r="A6526" t="s">
        <v>2544</v>
      </c>
      <c r="B6526" t="s">
        <v>775</v>
      </c>
      <c r="C6526" t="s">
        <v>3313</v>
      </c>
      <c r="D6526" s="736">
        <v>1</v>
      </c>
      <c r="E6526">
        <v>777660</v>
      </c>
      <c r="F6526" t="s">
        <v>2697</v>
      </c>
    </row>
    <row r="6527" spans="1:6" x14ac:dyDescent="0.25">
      <c r="A6527" t="s">
        <v>2544</v>
      </c>
      <c r="B6527" t="s">
        <v>775</v>
      </c>
      <c r="C6527" t="s">
        <v>3313</v>
      </c>
      <c r="D6527" s="736">
        <v>2</v>
      </c>
      <c r="E6527">
        <v>777660</v>
      </c>
      <c r="F6527" t="s">
        <v>2697</v>
      </c>
    </row>
    <row r="6528" spans="1:6" x14ac:dyDescent="0.25">
      <c r="A6528" t="s">
        <v>2544</v>
      </c>
      <c r="B6528" t="s">
        <v>775</v>
      </c>
      <c r="C6528" t="s">
        <v>3313</v>
      </c>
      <c r="D6528" s="736">
        <v>0.5</v>
      </c>
      <c r="E6528">
        <v>777660</v>
      </c>
      <c r="F6528" t="s">
        <v>2697</v>
      </c>
    </row>
    <row r="6529" spans="1:6" x14ac:dyDescent="0.25">
      <c r="A6529" t="s">
        <v>2544</v>
      </c>
      <c r="B6529" t="s">
        <v>775</v>
      </c>
      <c r="C6529" t="s">
        <v>3313</v>
      </c>
      <c r="D6529" s="736">
        <v>1</v>
      </c>
      <c r="E6529">
        <v>777660</v>
      </c>
      <c r="F6529" t="s">
        <v>2697</v>
      </c>
    </row>
    <row r="6530" spans="1:6" x14ac:dyDescent="0.25">
      <c r="A6530" t="s">
        <v>2544</v>
      </c>
      <c r="B6530" t="s">
        <v>775</v>
      </c>
      <c r="C6530" t="s">
        <v>3313</v>
      </c>
      <c r="D6530" s="736">
        <v>1</v>
      </c>
      <c r="E6530">
        <v>777660</v>
      </c>
      <c r="F6530" t="s">
        <v>2697</v>
      </c>
    </row>
    <row r="6531" spans="1:6" x14ac:dyDescent="0.25">
      <c r="A6531" t="s">
        <v>2544</v>
      </c>
      <c r="B6531" t="s">
        <v>775</v>
      </c>
      <c r="C6531" t="s">
        <v>3313</v>
      </c>
      <c r="D6531" s="736">
        <v>1.5</v>
      </c>
      <c r="E6531">
        <v>777660</v>
      </c>
      <c r="F6531" t="s">
        <v>2697</v>
      </c>
    </row>
    <row r="6532" spans="1:6" x14ac:dyDescent="0.25">
      <c r="A6532" t="s">
        <v>2544</v>
      </c>
      <c r="B6532" t="s">
        <v>775</v>
      </c>
      <c r="C6532" t="s">
        <v>3313</v>
      </c>
      <c r="D6532" s="736">
        <v>0.5</v>
      </c>
      <c r="E6532">
        <v>777660</v>
      </c>
      <c r="F6532" t="s">
        <v>2697</v>
      </c>
    </row>
    <row r="6533" spans="1:6" x14ac:dyDescent="0.25">
      <c r="A6533" t="s">
        <v>2544</v>
      </c>
      <c r="B6533" t="s">
        <v>775</v>
      </c>
      <c r="C6533" t="s">
        <v>3313</v>
      </c>
      <c r="D6533" s="736">
        <v>1</v>
      </c>
      <c r="E6533">
        <v>777660</v>
      </c>
      <c r="F6533" t="s">
        <v>2697</v>
      </c>
    </row>
    <row r="6534" spans="1:6" x14ac:dyDescent="0.25">
      <c r="A6534" t="s">
        <v>2544</v>
      </c>
      <c r="B6534" t="s">
        <v>775</v>
      </c>
      <c r="C6534" t="s">
        <v>3313</v>
      </c>
      <c r="D6534" s="736">
        <v>1.5</v>
      </c>
      <c r="E6534">
        <v>777660</v>
      </c>
      <c r="F6534" t="s">
        <v>2697</v>
      </c>
    </row>
    <row r="6535" spans="1:6" x14ac:dyDescent="0.25">
      <c r="A6535" t="s">
        <v>2544</v>
      </c>
      <c r="B6535" t="s">
        <v>775</v>
      </c>
      <c r="C6535" t="s">
        <v>3313</v>
      </c>
      <c r="D6535" s="736">
        <v>1.5</v>
      </c>
      <c r="E6535">
        <v>777660</v>
      </c>
      <c r="F6535" t="s">
        <v>2697</v>
      </c>
    </row>
    <row r="6536" spans="1:6" x14ac:dyDescent="0.25">
      <c r="A6536" t="s">
        <v>2544</v>
      </c>
      <c r="B6536" t="s">
        <v>775</v>
      </c>
      <c r="C6536" t="s">
        <v>3313</v>
      </c>
      <c r="D6536" s="736">
        <v>4.5</v>
      </c>
      <c r="E6536">
        <v>777660</v>
      </c>
      <c r="F6536" t="s">
        <v>2697</v>
      </c>
    </row>
    <row r="6537" spans="1:6" x14ac:dyDescent="0.25">
      <c r="A6537" t="s">
        <v>2544</v>
      </c>
      <c r="B6537" t="s">
        <v>775</v>
      </c>
      <c r="C6537" t="s">
        <v>3313</v>
      </c>
      <c r="D6537" s="736">
        <v>3</v>
      </c>
      <c r="E6537">
        <v>777660</v>
      </c>
      <c r="F6537" t="s">
        <v>2697</v>
      </c>
    </row>
    <row r="6538" spans="1:6" x14ac:dyDescent="0.25">
      <c r="A6538" t="s">
        <v>2544</v>
      </c>
      <c r="B6538" t="s">
        <v>775</v>
      </c>
      <c r="C6538" t="s">
        <v>3313</v>
      </c>
      <c r="D6538" s="736">
        <v>1</v>
      </c>
      <c r="E6538">
        <v>777660</v>
      </c>
      <c r="F6538" t="s">
        <v>2697</v>
      </c>
    </row>
    <row r="6539" spans="1:6" x14ac:dyDescent="0.25">
      <c r="A6539" t="s">
        <v>2544</v>
      </c>
      <c r="B6539" t="s">
        <v>775</v>
      </c>
      <c r="C6539" t="s">
        <v>3313</v>
      </c>
      <c r="D6539" s="736">
        <v>1</v>
      </c>
      <c r="E6539">
        <v>777660</v>
      </c>
      <c r="F6539" t="s">
        <v>2697</v>
      </c>
    </row>
    <row r="6540" spans="1:6" x14ac:dyDescent="0.25">
      <c r="A6540" t="s">
        <v>2544</v>
      </c>
      <c r="B6540" t="s">
        <v>775</v>
      </c>
      <c r="C6540" t="s">
        <v>3313</v>
      </c>
      <c r="D6540" s="736">
        <v>1</v>
      </c>
      <c r="E6540">
        <v>777660</v>
      </c>
      <c r="F6540" t="s">
        <v>2697</v>
      </c>
    </row>
    <row r="6541" spans="1:6" x14ac:dyDescent="0.25">
      <c r="A6541" t="s">
        <v>2544</v>
      </c>
      <c r="B6541" t="s">
        <v>775</v>
      </c>
      <c r="C6541" t="s">
        <v>3313</v>
      </c>
      <c r="D6541" s="736">
        <v>2</v>
      </c>
      <c r="E6541">
        <v>777660</v>
      </c>
      <c r="F6541" t="s">
        <v>2697</v>
      </c>
    </row>
    <row r="6542" spans="1:6" x14ac:dyDescent="0.25">
      <c r="A6542" t="s">
        <v>2544</v>
      </c>
      <c r="B6542" t="s">
        <v>775</v>
      </c>
      <c r="C6542" t="s">
        <v>3313</v>
      </c>
      <c r="D6542" s="736">
        <v>0.5</v>
      </c>
      <c r="E6542">
        <v>777660</v>
      </c>
      <c r="F6542" t="s">
        <v>2697</v>
      </c>
    </row>
    <row r="6543" spans="1:6" x14ac:dyDescent="0.25">
      <c r="A6543" t="s">
        <v>2544</v>
      </c>
      <c r="B6543" t="s">
        <v>775</v>
      </c>
      <c r="C6543" t="s">
        <v>3313</v>
      </c>
      <c r="D6543" s="736">
        <v>1.5</v>
      </c>
      <c r="E6543">
        <v>777660</v>
      </c>
      <c r="F6543" t="s">
        <v>2697</v>
      </c>
    </row>
    <row r="6544" spans="1:6" x14ac:dyDescent="0.25">
      <c r="A6544" t="s">
        <v>2544</v>
      </c>
      <c r="B6544" t="s">
        <v>775</v>
      </c>
      <c r="C6544" t="s">
        <v>3313</v>
      </c>
      <c r="D6544" s="736">
        <v>1</v>
      </c>
      <c r="E6544">
        <v>777660</v>
      </c>
      <c r="F6544" t="s">
        <v>2697</v>
      </c>
    </row>
    <row r="6545" spans="1:6" x14ac:dyDescent="0.25">
      <c r="A6545" t="s">
        <v>2544</v>
      </c>
      <c r="B6545" t="s">
        <v>775</v>
      </c>
      <c r="C6545" t="s">
        <v>3313</v>
      </c>
      <c r="D6545" s="736">
        <v>0.5</v>
      </c>
      <c r="E6545">
        <v>777660</v>
      </c>
      <c r="F6545" t="s">
        <v>2697</v>
      </c>
    </row>
    <row r="6546" spans="1:6" x14ac:dyDescent="0.25">
      <c r="A6546" t="s">
        <v>2544</v>
      </c>
      <c r="B6546" t="s">
        <v>775</v>
      </c>
      <c r="C6546" t="s">
        <v>3313</v>
      </c>
      <c r="D6546" s="736">
        <v>0.5</v>
      </c>
      <c r="E6546">
        <v>777660</v>
      </c>
      <c r="F6546" t="s">
        <v>2697</v>
      </c>
    </row>
    <row r="6547" spans="1:6" x14ac:dyDescent="0.25">
      <c r="A6547" t="s">
        <v>2544</v>
      </c>
      <c r="B6547" t="s">
        <v>775</v>
      </c>
      <c r="C6547" t="s">
        <v>3313</v>
      </c>
      <c r="D6547" s="736">
        <v>1</v>
      </c>
      <c r="E6547">
        <v>777660</v>
      </c>
      <c r="F6547" t="s">
        <v>2697</v>
      </c>
    </row>
    <row r="6548" spans="1:6" x14ac:dyDescent="0.25">
      <c r="A6548" t="s">
        <v>2544</v>
      </c>
      <c r="B6548" t="s">
        <v>775</v>
      </c>
      <c r="C6548" t="s">
        <v>3313</v>
      </c>
      <c r="D6548" s="736">
        <v>1.5</v>
      </c>
      <c r="E6548">
        <v>777660</v>
      </c>
      <c r="F6548" t="s">
        <v>2697</v>
      </c>
    </row>
    <row r="6549" spans="1:6" x14ac:dyDescent="0.25">
      <c r="A6549" t="s">
        <v>2544</v>
      </c>
      <c r="B6549" t="s">
        <v>775</v>
      </c>
      <c r="C6549" t="s">
        <v>3313</v>
      </c>
      <c r="D6549" s="736">
        <v>0.5</v>
      </c>
      <c r="E6549">
        <v>777660</v>
      </c>
      <c r="F6549" t="s">
        <v>2697</v>
      </c>
    </row>
    <row r="6550" spans="1:6" x14ac:dyDescent="0.25">
      <c r="A6550" t="s">
        <v>2544</v>
      </c>
      <c r="B6550" t="s">
        <v>775</v>
      </c>
      <c r="C6550" t="s">
        <v>3313</v>
      </c>
      <c r="D6550" s="736">
        <v>1</v>
      </c>
      <c r="E6550">
        <v>777660</v>
      </c>
      <c r="F6550" t="s">
        <v>2697</v>
      </c>
    </row>
    <row r="6551" spans="1:6" x14ac:dyDescent="0.25">
      <c r="A6551" t="s">
        <v>2544</v>
      </c>
      <c r="B6551" t="s">
        <v>775</v>
      </c>
      <c r="C6551" t="s">
        <v>3313</v>
      </c>
      <c r="D6551" s="736">
        <v>1</v>
      </c>
      <c r="E6551">
        <v>777660</v>
      </c>
      <c r="F6551" t="s">
        <v>2697</v>
      </c>
    </row>
    <row r="6552" spans="1:6" x14ac:dyDescent="0.25">
      <c r="A6552" t="s">
        <v>2544</v>
      </c>
      <c r="B6552" t="s">
        <v>775</v>
      </c>
      <c r="C6552" t="s">
        <v>3313</v>
      </c>
      <c r="D6552" s="736">
        <v>1.5</v>
      </c>
      <c r="E6552">
        <v>777660</v>
      </c>
      <c r="F6552" t="s">
        <v>2697</v>
      </c>
    </row>
    <row r="6553" spans="1:6" x14ac:dyDescent="0.25">
      <c r="A6553" t="s">
        <v>2544</v>
      </c>
      <c r="B6553" t="s">
        <v>775</v>
      </c>
      <c r="C6553" t="s">
        <v>3313</v>
      </c>
      <c r="D6553" s="736">
        <v>2</v>
      </c>
      <c r="E6553">
        <v>777660</v>
      </c>
      <c r="F6553" t="s">
        <v>2697</v>
      </c>
    </row>
    <row r="6554" spans="1:6" x14ac:dyDescent="0.25">
      <c r="A6554" t="s">
        <v>2544</v>
      </c>
      <c r="B6554" t="s">
        <v>775</v>
      </c>
      <c r="C6554" t="s">
        <v>3313</v>
      </c>
      <c r="D6554" s="736">
        <v>1.5</v>
      </c>
      <c r="E6554">
        <v>777660</v>
      </c>
      <c r="F6554" t="s">
        <v>2697</v>
      </c>
    </row>
    <row r="6555" spans="1:6" x14ac:dyDescent="0.25">
      <c r="A6555" t="s">
        <v>2544</v>
      </c>
      <c r="B6555" t="s">
        <v>775</v>
      </c>
      <c r="C6555" t="s">
        <v>3313</v>
      </c>
      <c r="D6555" s="736">
        <v>1</v>
      </c>
      <c r="E6555">
        <v>777660</v>
      </c>
      <c r="F6555" t="s">
        <v>2697</v>
      </c>
    </row>
    <row r="6556" spans="1:6" x14ac:dyDescent="0.25">
      <c r="A6556" t="s">
        <v>2544</v>
      </c>
      <c r="B6556" t="s">
        <v>775</v>
      </c>
      <c r="C6556" t="s">
        <v>3313</v>
      </c>
      <c r="D6556" s="736">
        <v>1.5</v>
      </c>
      <c r="E6556">
        <v>777660</v>
      </c>
      <c r="F6556" t="s">
        <v>2697</v>
      </c>
    </row>
    <row r="6557" spans="1:6" x14ac:dyDescent="0.25">
      <c r="A6557" t="s">
        <v>2544</v>
      </c>
      <c r="B6557" t="s">
        <v>775</v>
      </c>
      <c r="C6557" t="s">
        <v>3313</v>
      </c>
      <c r="D6557" s="736">
        <v>0.5</v>
      </c>
      <c r="E6557">
        <v>777660</v>
      </c>
      <c r="F6557" t="s">
        <v>2697</v>
      </c>
    </row>
    <row r="6558" spans="1:6" x14ac:dyDescent="0.25">
      <c r="A6558" t="s">
        <v>2544</v>
      </c>
      <c r="B6558" t="s">
        <v>775</v>
      </c>
      <c r="C6558" t="s">
        <v>3313</v>
      </c>
      <c r="D6558" s="736">
        <v>3.5</v>
      </c>
      <c r="E6558">
        <v>777660</v>
      </c>
      <c r="F6558" t="s">
        <v>2697</v>
      </c>
    </row>
    <row r="6559" spans="1:6" x14ac:dyDescent="0.25">
      <c r="A6559" t="s">
        <v>2544</v>
      </c>
      <c r="B6559" t="s">
        <v>775</v>
      </c>
      <c r="C6559" t="s">
        <v>3313</v>
      </c>
      <c r="D6559" s="736">
        <v>1</v>
      </c>
      <c r="E6559">
        <v>777660</v>
      </c>
      <c r="F6559" t="s">
        <v>2697</v>
      </c>
    </row>
    <row r="6560" spans="1:6" x14ac:dyDescent="0.25">
      <c r="A6560" t="s">
        <v>2544</v>
      </c>
      <c r="B6560" t="s">
        <v>775</v>
      </c>
      <c r="C6560" t="s">
        <v>3313</v>
      </c>
      <c r="D6560" s="736">
        <v>1</v>
      </c>
      <c r="E6560">
        <v>777660</v>
      </c>
      <c r="F6560" t="s">
        <v>2697</v>
      </c>
    </row>
    <row r="6561" spans="1:6" x14ac:dyDescent="0.25">
      <c r="A6561" t="s">
        <v>2544</v>
      </c>
      <c r="B6561" t="s">
        <v>775</v>
      </c>
      <c r="C6561" t="s">
        <v>3313</v>
      </c>
      <c r="D6561" s="736">
        <v>1</v>
      </c>
      <c r="E6561">
        <v>777660</v>
      </c>
      <c r="F6561" t="s">
        <v>2697</v>
      </c>
    </row>
    <row r="6562" spans="1:6" x14ac:dyDescent="0.25">
      <c r="A6562" t="s">
        <v>2544</v>
      </c>
      <c r="B6562" t="s">
        <v>775</v>
      </c>
      <c r="C6562" t="s">
        <v>3313</v>
      </c>
      <c r="D6562" s="736">
        <v>-1</v>
      </c>
      <c r="E6562">
        <v>777660</v>
      </c>
      <c r="F6562" t="s">
        <v>2697</v>
      </c>
    </row>
    <row r="6563" spans="1:6" x14ac:dyDescent="0.25">
      <c r="A6563" t="s">
        <v>2544</v>
      </c>
      <c r="B6563" t="s">
        <v>775</v>
      </c>
      <c r="C6563" t="s">
        <v>3313</v>
      </c>
      <c r="D6563" s="736">
        <v>0.5</v>
      </c>
      <c r="E6563">
        <v>777660</v>
      </c>
      <c r="F6563" t="s">
        <v>2697</v>
      </c>
    </row>
    <row r="6564" spans="1:6" x14ac:dyDescent="0.25">
      <c r="A6564" t="s">
        <v>2544</v>
      </c>
      <c r="B6564" t="s">
        <v>775</v>
      </c>
      <c r="C6564" t="s">
        <v>3313</v>
      </c>
      <c r="D6564" s="736">
        <v>1</v>
      </c>
      <c r="E6564">
        <v>777660</v>
      </c>
      <c r="F6564" t="s">
        <v>2697</v>
      </c>
    </row>
    <row r="6565" spans="1:6" x14ac:dyDescent="0.25">
      <c r="A6565" t="s">
        <v>2544</v>
      </c>
      <c r="B6565" t="s">
        <v>775</v>
      </c>
      <c r="C6565" t="s">
        <v>3313</v>
      </c>
      <c r="D6565" s="736">
        <v>1</v>
      </c>
      <c r="E6565">
        <v>777660</v>
      </c>
      <c r="F6565" t="s">
        <v>2697</v>
      </c>
    </row>
    <row r="6566" spans="1:6" x14ac:dyDescent="0.25">
      <c r="A6566" t="s">
        <v>2544</v>
      </c>
      <c r="B6566" t="s">
        <v>775</v>
      </c>
      <c r="C6566" t="s">
        <v>3313</v>
      </c>
      <c r="D6566" s="736">
        <v>0.5</v>
      </c>
      <c r="E6566">
        <v>777660</v>
      </c>
      <c r="F6566" t="s">
        <v>2697</v>
      </c>
    </row>
    <row r="6567" spans="1:6" x14ac:dyDescent="0.25">
      <c r="A6567" t="s">
        <v>2544</v>
      </c>
      <c r="B6567" t="s">
        <v>775</v>
      </c>
      <c r="C6567" t="s">
        <v>3313</v>
      </c>
      <c r="D6567" s="736">
        <v>1</v>
      </c>
      <c r="E6567">
        <v>777660</v>
      </c>
      <c r="F6567" t="s">
        <v>2697</v>
      </c>
    </row>
    <row r="6568" spans="1:6" x14ac:dyDescent="0.25">
      <c r="A6568" t="s">
        <v>2544</v>
      </c>
      <c r="B6568" t="s">
        <v>775</v>
      </c>
      <c r="C6568" t="s">
        <v>3313</v>
      </c>
      <c r="D6568" s="736">
        <v>1</v>
      </c>
      <c r="E6568">
        <v>777660</v>
      </c>
      <c r="F6568" t="s">
        <v>2697</v>
      </c>
    </row>
    <row r="6569" spans="1:6" x14ac:dyDescent="0.25">
      <c r="A6569" t="s">
        <v>2544</v>
      </c>
      <c r="B6569" t="s">
        <v>775</v>
      </c>
      <c r="C6569" t="s">
        <v>3313</v>
      </c>
      <c r="D6569" s="736">
        <v>2.5</v>
      </c>
      <c r="E6569">
        <v>777660</v>
      </c>
      <c r="F6569" t="s">
        <v>2697</v>
      </c>
    </row>
    <row r="6570" spans="1:6" x14ac:dyDescent="0.25">
      <c r="A6570" t="s">
        <v>2544</v>
      </c>
      <c r="B6570" t="s">
        <v>775</v>
      </c>
      <c r="C6570" t="s">
        <v>3313</v>
      </c>
      <c r="D6570" s="736">
        <v>1.5</v>
      </c>
      <c r="E6570">
        <v>777660</v>
      </c>
      <c r="F6570" t="s">
        <v>2697</v>
      </c>
    </row>
    <row r="6571" spans="1:6" x14ac:dyDescent="0.25">
      <c r="A6571" t="s">
        <v>2544</v>
      </c>
      <c r="B6571" t="s">
        <v>775</v>
      </c>
      <c r="C6571" t="s">
        <v>3313</v>
      </c>
      <c r="D6571" s="736">
        <v>1</v>
      </c>
      <c r="E6571">
        <v>777660</v>
      </c>
      <c r="F6571" t="s">
        <v>2697</v>
      </c>
    </row>
    <row r="6572" spans="1:6" x14ac:dyDescent="0.25">
      <c r="A6572" t="s">
        <v>2544</v>
      </c>
      <c r="B6572" t="s">
        <v>775</v>
      </c>
      <c r="C6572" t="s">
        <v>3313</v>
      </c>
      <c r="D6572" s="736">
        <v>1</v>
      </c>
      <c r="E6572">
        <v>777660</v>
      </c>
      <c r="F6572" t="s">
        <v>2697</v>
      </c>
    </row>
    <row r="6573" spans="1:6" x14ac:dyDescent="0.25">
      <c r="A6573" t="s">
        <v>2544</v>
      </c>
      <c r="B6573" t="s">
        <v>775</v>
      </c>
      <c r="C6573" t="s">
        <v>3313</v>
      </c>
      <c r="D6573" s="736">
        <v>0.5</v>
      </c>
      <c r="E6573">
        <v>777660</v>
      </c>
      <c r="F6573" t="s">
        <v>2697</v>
      </c>
    </row>
    <row r="6574" spans="1:6" x14ac:dyDescent="0.25">
      <c r="A6574" t="s">
        <v>2544</v>
      </c>
      <c r="B6574" t="s">
        <v>775</v>
      </c>
      <c r="C6574" t="s">
        <v>3313</v>
      </c>
      <c r="D6574" s="736">
        <v>2.5</v>
      </c>
      <c r="E6574">
        <v>777660</v>
      </c>
      <c r="F6574" t="s">
        <v>2697</v>
      </c>
    </row>
    <row r="6575" spans="1:6" x14ac:dyDescent="0.25">
      <c r="A6575" t="s">
        <v>2544</v>
      </c>
      <c r="B6575" t="s">
        <v>775</v>
      </c>
      <c r="C6575" t="s">
        <v>3313</v>
      </c>
      <c r="D6575" s="736">
        <v>0.5</v>
      </c>
      <c r="E6575">
        <v>777660</v>
      </c>
      <c r="F6575" t="s">
        <v>2697</v>
      </c>
    </row>
    <row r="6576" spans="1:6" x14ac:dyDescent="0.25">
      <c r="A6576" t="s">
        <v>2544</v>
      </c>
      <c r="B6576" t="s">
        <v>775</v>
      </c>
      <c r="C6576" t="s">
        <v>3313</v>
      </c>
      <c r="D6576" s="736">
        <v>0.5</v>
      </c>
      <c r="E6576">
        <v>777660</v>
      </c>
      <c r="F6576" t="s">
        <v>2697</v>
      </c>
    </row>
    <row r="6577" spans="1:6" x14ac:dyDescent="0.25">
      <c r="A6577" t="s">
        <v>2544</v>
      </c>
      <c r="B6577" t="s">
        <v>775</v>
      </c>
      <c r="C6577" t="s">
        <v>3313</v>
      </c>
      <c r="D6577" s="736">
        <v>5</v>
      </c>
      <c r="E6577">
        <v>777660</v>
      </c>
      <c r="F6577" t="s">
        <v>2697</v>
      </c>
    </row>
    <row r="6578" spans="1:6" x14ac:dyDescent="0.25">
      <c r="A6578" t="s">
        <v>2544</v>
      </c>
      <c r="B6578" t="s">
        <v>775</v>
      </c>
      <c r="C6578" t="s">
        <v>3313</v>
      </c>
      <c r="D6578" s="736">
        <v>1</v>
      </c>
      <c r="E6578">
        <v>777660</v>
      </c>
      <c r="F6578" t="s">
        <v>2697</v>
      </c>
    </row>
    <row r="6579" spans="1:6" x14ac:dyDescent="0.25">
      <c r="A6579" t="s">
        <v>2544</v>
      </c>
      <c r="B6579" t="s">
        <v>775</v>
      </c>
      <c r="C6579" t="s">
        <v>3313</v>
      </c>
      <c r="D6579" s="736">
        <v>1</v>
      </c>
      <c r="E6579">
        <v>777660</v>
      </c>
      <c r="F6579" t="s">
        <v>2697</v>
      </c>
    </row>
    <row r="6580" spans="1:6" x14ac:dyDescent="0.25">
      <c r="A6580" t="s">
        <v>2544</v>
      </c>
      <c r="B6580" t="s">
        <v>775</v>
      </c>
      <c r="C6580" t="s">
        <v>3313</v>
      </c>
      <c r="D6580" s="736">
        <v>1</v>
      </c>
      <c r="E6580">
        <v>777660</v>
      </c>
      <c r="F6580" t="s">
        <v>2697</v>
      </c>
    </row>
    <row r="6581" spans="1:6" x14ac:dyDescent="0.25">
      <c r="A6581" t="s">
        <v>2544</v>
      </c>
      <c r="B6581" t="s">
        <v>775</v>
      </c>
      <c r="C6581" t="s">
        <v>3313</v>
      </c>
      <c r="D6581" s="736">
        <v>1</v>
      </c>
      <c r="E6581">
        <v>777660</v>
      </c>
      <c r="F6581" t="s">
        <v>2697</v>
      </c>
    </row>
    <row r="6582" spans="1:6" x14ac:dyDescent="0.25">
      <c r="A6582" t="s">
        <v>2544</v>
      </c>
      <c r="B6582" t="s">
        <v>775</v>
      </c>
      <c r="C6582" t="s">
        <v>3313</v>
      </c>
      <c r="D6582" s="736">
        <v>1</v>
      </c>
      <c r="E6582">
        <v>777660</v>
      </c>
      <c r="F6582" t="s">
        <v>2697</v>
      </c>
    </row>
    <row r="6583" spans="1:6" x14ac:dyDescent="0.25">
      <c r="A6583" t="s">
        <v>2544</v>
      </c>
      <c r="B6583" t="s">
        <v>775</v>
      </c>
      <c r="C6583" t="s">
        <v>3313</v>
      </c>
      <c r="D6583" s="736">
        <v>0.5</v>
      </c>
      <c r="E6583">
        <v>777660</v>
      </c>
      <c r="F6583" t="s">
        <v>2697</v>
      </c>
    </row>
    <row r="6584" spans="1:6" x14ac:dyDescent="0.25">
      <c r="A6584" t="s">
        <v>2544</v>
      </c>
      <c r="B6584" t="s">
        <v>775</v>
      </c>
      <c r="C6584" t="s">
        <v>3313</v>
      </c>
      <c r="D6584" s="736">
        <v>1</v>
      </c>
      <c r="E6584">
        <v>777660</v>
      </c>
      <c r="F6584" t="s">
        <v>2697</v>
      </c>
    </row>
    <row r="6585" spans="1:6" x14ac:dyDescent="0.25">
      <c r="A6585" t="s">
        <v>2544</v>
      </c>
      <c r="B6585" t="s">
        <v>775</v>
      </c>
      <c r="C6585" t="s">
        <v>3313</v>
      </c>
      <c r="D6585" s="736">
        <v>0.5</v>
      </c>
      <c r="E6585">
        <v>777660</v>
      </c>
      <c r="F6585" t="s">
        <v>2697</v>
      </c>
    </row>
    <row r="6586" spans="1:6" x14ac:dyDescent="0.25">
      <c r="A6586" t="s">
        <v>2544</v>
      </c>
      <c r="B6586" t="s">
        <v>775</v>
      </c>
      <c r="C6586" t="s">
        <v>3313</v>
      </c>
      <c r="D6586" s="736">
        <v>1</v>
      </c>
      <c r="E6586">
        <v>777660</v>
      </c>
      <c r="F6586" t="s">
        <v>2697</v>
      </c>
    </row>
    <row r="6587" spans="1:6" x14ac:dyDescent="0.25">
      <c r="A6587" t="s">
        <v>2544</v>
      </c>
      <c r="B6587" t="s">
        <v>775</v>
      </c>
      <c r="C6587" t="s">
        <v>3313</v>
      </c>
      <c r="D6587" s="736">
        <v>0.5</v>
      </c>
      <c r="E6587">
        <v>777660</v>
      </c>
      <c r="F6587" t="s">
        <v>2697</v>
      </c>
    </row>
    <row r="6588" spans="1:6" x14ac:dyDescent="0.25">
      <c r="A6588" t="s">
        <v>2544</v>
      </c>
      <c r="B6588" t="s">
        <v>775</v>
      </c>
      <c r="C6588" t="s">
        <v>3313</v>
      </c>
      <c r="D6588" s="736">
        <v>1.5</v>
      </c>
      <c r="E6588">
        <v>777660</v>
      </c>
      <c r="F6588" t="s">
        <v>2697</v>
      </c>
    </row>
    <row r="6589" spans="1:6" x14ac:dyDescent="0.25">
      <c r="A6589" t="s">
        <v>2544</v>
      </c>
      <c r="B6589" t="s">
        <v>775</v>
      </c>
      <c r="C6589" t="s">
        <v>3313</v>
      </c>
      <c r="D6589" s="736">
        <v>0.5</v>
      </c>
      <c r="E6589">
        <v>777660</v>
      </c>
      <c r="F6589" t="s">
        <v>2697</v>
      </c>
    </row>
    <row r="6590" spans="1:6" x14ac:dyDescent="0.25">
      <c r="A6590" t="s">
        <v>2544</v>
      </c>
      <c r="B6590" t="s">
        <v>775</v>
      </c>
      <c r="C6590" t="s">
        <v>3313</v>
      </c>
      <c r="D6590" s="736">
        <v>0.5</v>
      </c>
      <c r="E6590">
        <v>777660</v>
      </c>
      <c r="F6590" t="s">
        <v>2697</v>
      </c>
    </row>
    <row r="6591" spans="1:6" x14ac:dyDescent="0.25">
      <c r="A6591" t="s">
        <v>2544</v>
      </c>
      <c r="B6591" t="s">
        <v>775</v>
      </c>
      <c r="C6591" t="s">
        <v>3313</v>
      </c>
      <c r="D6591" s="736">
        <v>1</v>
      </c>
      <c r="E6591">
        <v>777660</v>
      </c>
      <c r="F6591" t="s">
        <v>2697</v>
      </c>
    </row>
    <row r="6592" spans="1:6" x14ac:dyDescent="0.25">
      <c r="A6592" t="s">
        <v>2544</v>
      </c>
      <c r="B6592" t="s">
        <v>775</v>
      </c>
      <c r="C6592" t="s">
        <v>3313</v>
      </c>
      <c r="D6592" s="736">
        <v>1</v>
      </c>
      <c r="E6592">
        <v>777660</v>
      </c>
      <c r="F6592" t="s">
        <v>2697</v>
      </c>
    </row>
    <row r="6593" spans="1:6" x14ac:dyDescent="0.25">
      <c r="A6593" t="s">
        <v>2544</v>
      </c>
      <c r="B6593" t="s">
        <v>775</v>
      </c>
      <c r="C6593" t="s">
        <v>3313</v>
      </c>
      <c r="D6593" s="736">
        <v>1</v>
      </c>
      <c r="E6593">
        <v>777660</v>
      </c>
      <c r="F6593" t="s">
        <v>2697</v>
      </c>
    </row>
    <row r="6594" spans="1:6" x14ac:dyDescent="0.25">
      <c r="A6594" t="s">
        <v>2544</v>
      </c>
      <c r="B6594" t="s">
        <v>775</v>
      </c>
      <c r="C6594" t="s">
        <v>3313</v>
      </c>
      <c r="D6594" s="736">
        <v>1</v>
      </c>
      <c r="E6594">
        <v>777660</v>
      </c>
      <c r="F6594" t="s">
        <v>2697</v>
      </c>
    </row>
    <row r="6595" spans="1:6" x14ac:dyDescent="0.25">
      <c r="A6595" t="s">
        <v>2544</v>
      </c>
      <c r="B6595" t="s">
        <v>775</v>
      </c>
      <c r="C6595" t="s">
        <v>3313</v>
      </c>
      <c r="D6595" s="736">
        <v>0.5</v>
      </c>
      <c r="E6595">
        <v>777660</v>
      </c>
      <c r="F6595" t="s">
        <v>2697</v>
      </c>
    </row>
    <row r="6596" spans="1:6" x14ac:dyDescent="0.25">
      <c r="A6596" t="s">
        <v>2544</v>
      </c>
      <c r="B6596" t="s">
        <v>775</v>
      </c>
      <c r="C6596" t="s">
        <v>3313</v>
      </c>
      <c r="D6596" s="736">
        <v>1.5</v>
      </c>
      <c r="E6596">
        <v>777660</v>
      </c>
      <c r="F6596" t="s">
        <v>2697</v>
      </c>
    </row>
    <row r="6597" spans="1:6" x14ac:dyDescent="0.25">
      <c r="A6597" t="s">
        <v>2544</v>
      </c>
      <c r="B6597" t="s">
        <v>775</v>
      </c>
      <c r="C6597" t="s">
        <v>3313</v>
      </c>
      <c r="D6597" s="736">
        <v>0.5</v>
      </c>
      <c r="E6597">
        <v>777660</v>
      </c>
      <c r="F6597" t="s">
        <v>2697</v>
      </c>
    </row>
    <row r="6598" spans="1:6" x14ac:dyDescent="0.25">
      <c r="A6598" t="s">
        <v>788</v>
      </c>
      <c r="B6598" t="s">
        <v>775</v>
      </c>
      <c r="C6598" t="s">
        <v>3286</v>
      </c>
      <c r="D6598" s="736">
        <v>1</v>
      </c>
      <c r="E6598">
        <v>777660</v>
      </c>
      <c r="F6598" t="s">
        <v>2697</v>
      </c>
    </row>
    <row r="6599" spans="1:6" x14ac:dyDescent="0.25">
      <c r="A6599" t="s">
        <v>788</v>
      </c>
      <c r="B6599" t="s">
        <v>775</v>
      </c>
      <c r="C6599" t="s">
        <v>3286</v>
      </c>
      <c r="D6599" s="736">
        <v>1</v>
      </c>
      <c r="E6599">
        <v>777660</v>
      </c>
      <c r="F6599" t="s">
        <v>2697</v>
      </c>
    </row>
    <row r="6600" spans="1:6" x14ac:dyDescent="0.25">
      <c r="A6600" t="s">
        <v>788</v>
      </c>
      <c r="B6600" t="s">
        <v>775</v>
      </c>
      <c r="C6600" t="s">
        <v>3286</v>
      </c>
      <c r="D6600" s="736">
        <v>1</v>
      </c>
      <c r="E6600">
        <v>777660</v>
      </c>
      <c r="F6600" t="s">
        <v>2697</v>
      </c>
    </row>
    <row r="6601" spans="1:6" x14ac:dyDescent="0.25">
      <c r="A6601" t="s">
        <v>2665</v>
      </c>
      <c r="B6601" t="s">
        <v>2802</v>
      </c>
      <c r="C6601" t="s">
        <v>2803</v>
      </c>
      <c r="D6601">
        <v>25</v>
      </c>
      <c r="E6601">
        <v>777660</v>
      </c>
      <c r="F6601" t="s">
        <v>2697</v>
      </c>
    </row>
    <row r="6602" spans="1:6" x14ac:dyDescent="0.25">
      <c r="A6602" t="s">
        <v>2665</v>
      </c>
      <c r="B6602" t="s">
        <v>2802</v>
      </c>
      <c r="C6602" t="s">
        <v>2804</v>
      </c>
      <c r="D6602">
        <v>4</v>
      </c>
      <c r="E6602">
        <v>777660</v>
      </c>
      <c r="F6602" t="s">
        <v>2697</v>
      </c>
    </row>
    <row r="6603" spans="1:6" x14ac:dyDescent="0.25">
      <c r="A6603" t="s">
        <v>864</v>
      </c>
      <c r="B6603" t="s">
        <v>2802</v>
      </c>
      <c r="C6603" t="s">
        <v>2857</v>
      </c>
      <c r="D6603">
        <v>2</v>
      </c>
      <c r="E6603">
        <v>777660</v>
      </c>
      <c r="F6603" t="s">
        <v>2697</v>
      </c>
    </row>
    <row r="6604" spans="1:6" x14ac:dyDescent="0.25">
      <c r="A6604" t="s">
        <v>788</v>
      </c>
      <c r="B6604" t="s">
        <v>2802</v>
      </c>
      <c r="C6604" t="s">
        <v>2916</v>
      </c>
      <c r="D6604">
        <v>5</v>
      </c>
      <c r="E6604">
        <v>777660</v>
      </c>
      <c r="F6604" t="s">
        <v>2697</v>
      </c>
    </row>
    <row r="6605" spans="1:6" x14ac:dyDescent="0.25">
      <c r="A6605" t="s">
        <v>788</v>
      </c>
      <c r="B6605" t="s">
        <v>2802</v>
      </c>
      <c r="C6605" t="s">
        <v>2917</v>
      </c>
      <c r="D6605">
        <v>3</v>
      </c>
      <c r="E6605">
        <v>777660</v>
      </c>
      <c r="F6605" t="s">
        <v>2697</v>
      </c>
    </row>
    <row r="6606" spans="1:6" x14ac:dyDescent="0.25">
      <c r="A6606" t="s">
        <v>788</v>
      </c>
      <c r="B6606" t="s">
        <v>2802</v>
      </c>
      <c r="C6606" t="s">
        <v>2918</v>
      </c>
      <c r="D6606">
        <v>1</v>
      </c>
      <c r="E6606">
        <v>777660</v>
      </c>
      <c r="F6606" t="s">
        <v>2697</v>
      </c>
    </row>
    <row r="6607" spans="1:6" x14ac:dyDescent="0.25">
      <c r="A6607" t="s">
        <v>788</v>
      </c>
      <c r="B6607" t="s">
        <v>2802</v>
      </c>
      <c r="C6607" t="s">
        <v>2919</v>
      </c>
      <c r="D6607">
        <v>7</v>
      </c>
      <c r="E6607">
        <v>777660</v>
      </c>
      <c r="F6607" t="s">
        <v>2697</v>
      </c>
    </row>
    <row r="6608" spans="1:6" x14ac:dyDescent="0.25">
      <c r="A6608" t="s">
        <v>788</v>
      </c>
      <c r="B6608" t="s">
        <v>2802</v>
      </c>
      <c r="C6608" t="s">
        <v>2920</v>
      </c>
      <c r="D6608">
        <v>5</v>
      </c>
      <c r="E6608">
        <v>777660</v>
      </c>
      <c r="F6608" t="s">
        <v>2697</v>
      </c>
    </row>
    <row r="6609" spans="1:6" x14ac:dyDescent="0.25">
      <c r="A6609" t="s">
        <v>788</v>
      </c>
      <c r="B6609" t="s">
        <v>2802</v>
      </c>
      <c r="C6609" t="s">
        <v>2921</v>
      </c>
      <c r="D6609">
        <v>17</v>
      </c>
      <c r="E6609">
        <v>777660</v>
      </c>
      <c r="F6609" t="s">
        <v>2697</v>
      </c>
    </row>
    <row r="6610" spans="1:6" x14ac:dyDescent="0.25">
      <c r="A6610" t="s">
        <v>788</v>
      </c>
      <c r="B6610" t="s">
        <v>2802</v>
      </c>
      <c r="C6610" t="s">
        <v>2922</v>
      </c>
      <c r="D6610">
        <v>25</v>
      </c>
      <c r="E6610">
        <v>777660</v>
      </c>
      <c r="F6610" t="s">
        <v>2697</v>
      </c>
    </row>
    <row r="6611" spans="1:6" x14ac:dyDescent="0.25">
      <c r="A6611" t="s">
        <v>788</v>
      </c>
      <c r="B6611" t="s">
        <v>2802</v>
      </c>
      <c r="C6611" t="s">
        <v>2923</v>
      </c>
      <c r="D6611">
        <v>41</v>
      </c>
      <c r="E6611">
        <v>777660</v>
      </c>
      <c r="F6611" t="s">
        <v>2697</v>
      </c>
    </row>
    <row r="6612" spans="1:6" x14ac:dyDescent="0.25">
      <c r="A6612" t="s">
        <v>788</v>
      </c>
      <c r="B6612" t="s">
        <v>2802</v>
      </c>
      <c r="C6612" t="s">
        <v>2924</v>
      </c>
      <c r="D6612">
        <v>3</v>
      </c>
      <c r="E6612">
        <v>777660</v>
      </c>
      <c r="F6612" t="s">
        <v>2697</v>
      </c>
    </row>
    <row r="6613" spans="1:6" x14ac:dyDescent="0.25">
      <c r="A6613" t="s">
        <v>788</v>
      </c>
      <c r="B6613" t="s">
        <v>2802</v>
      </c>
      <c r="C6613" t="s">
        <v>2925</v>
      </c>
      <c r="D6613">
        <v>23</v>
      </c>
      <c r="E6613">
        <v>777660</v>
      </c>
      <c r="F6613" t="s">
        <v>2697</v>
      </c>
    </row>
    <row r="6614" spans="1:6" x14ac:dyDescent="0.25">
      <c r="A6614" t="s">
        <v>788</v>
      </c>
      <c r="B6614" t="s">
        <v>2802</v>
      </c>
      <c r="C6614" t="s">
        <v>2926</v>
      </c>
      <c r="D6614">
        <v>47</v>
      </c>
      <c r="E6614">
        <v>777660</v>
      </c>
      <c r="F6614" t="s">
        <v>2697</v>
      </c>
    </row>
    <row r="6615" spans="1:6" x14ac:dyDescent="0.25">
      <c r="A6615" t="s">
        <v>1198</v>
      </c>
      <c r="B6615" t="s">
        <v>2802</v>
      </c>
      <c r="C6615" t="s">
        <v>3037</v>
      </c>
      <c r="D6615">
        <v>871</v>
      </c>
      <c r="E6615">
        <v>777660</v>
      </c>
      <c r="F6615" t="s">
        <v>2697</v>
      </c>
    </row>
    <row r="6616" spans="1:6" x14ac:dyDescent="0.25">
      <c r="A6616" t="s">
        <v>2544</v>
      </c>
      <c r="B6616" t="s">
        <v>2802</v>
      </c>
      <c r="C6616" t="s">
        <v>3132</v>
      </c>
      <c r="D6616">
        <v>117</v>
      </c>
      <c r="E6616">
        <v>777660</v>
      </c>
      <c r="F6616" t="s">
        <v>2697</v>
      </c>
    </row>
    <row r="6617" spans="1:6" x14ac:dyDescent="0.25">
      <c r="A6617" t="s">
        <v>2544</v>
      </c>
      <c r="B6617" t="s">
        <v>2802</v>
      </c>
      <c r="C6617" t="s">
        <v>3133</v>
      </c>
      <c r="D6617">
        <v>7</v>
      </c>
      <c r="E6617">
        <v>777660</v>
      </c>
      <c r="F6617" t="s">
        <v>2697</v>
      </c>
    </row>
    <row r="6618" spans="1:6" x14ac:dyDescent="0.25">
      <c r="A6618" t="s">
        <v>2544</v>
      </c>
      <c r="B6618" t="s">
        <v>2802</v>
      </c>
      <c r="C6618" t="s">
        <v>3134</v>
      </c>
      <c r="D6618">
        <v>4</v>
      </c>
      <c r="E6618">
        <v>777660</v>
      </c>
      <c r="F6618" t="s">
        <v>2697</v>
      </c>
    </row>
    <row r="6619" spans="1:6" x14ac:dyDescent="0.25">
      <c r="A6619" t="s">
        <v>2544</v>
      </c>
      <c r="B6619" t="s">
        <v>2802</v>
      </c>
      <c r="C6619" t="s">
        <v>3135</v>
      </c>
      <c r="D6619">
        <v>4</v>
      </c>
      <c r="E6619">
        <v>777660</v>
      </c>
      <c r="F6619" t="s">
        <v>2697</v>
      </c>
    </row>
    <row r="6620" spans="1:6" x14ac:dyDescent="0.25">
      <c r="A6620" t="s">
        <v>2544</v>
      </c>
      <c r="B6620" t="s">
        <v>2802</v>
      </c>
      <c r="C6620" t="s">
        <v>3136</v>
      </c>
      <c r="D6620">
        <v>41</v>
      </c>
      <c r="E6620">
        <v>777660</v>
      </c>
      <c r="F6620" t="s">
        <v>2697</v>
      </c>
    </row>
    <row r="6621" spans="1:6" x14ac:dyDescent="0.25">
      <c r="A6621" t="s">
        <v>2544</v>
      </c>
      <c r="B6621" t="s">
        <v>2802</v>
      </c>
      <c r="C6621" t="s">
        <v>3137</v>
      </c>
      <c r="D6621">
        <v>3</v>
      </c>
      <c r="E6621">
        <v>777660</v>
      </c>
      <c r="F6621" t="s">
        <v>2697</v>
      </c>
    </row>
    <row r="6622" spans="1:6" x14ac:dyDescent="0.25">
      <c r="A6622" t="s">
        <v>2544</v>
      </c>
      <c r="B6622" t="s">
        <v>2802</v>
      </c>
      <c r="C6622" t="s">
        <v>3138</v>
      </c>
      <c r="D6622">
        <v>9</v>
      </c>
      <c r="E6622">
        <v>777660</v>
      </c>
      <c r="F6622" t="s">
        <v>2697</v>
      </c>
    </row>
    <row r="6623" spans="1:6" x14ac:dyDescent="0.25">
      <c r="A6623" t="s">
        <v>2544</v>
      </c>
      <c r="B6623" t="s">
        <v>2802</v>
      </c>
      <c r="C6623" t="s">
        <v>3139</v>
      </c>
      <c r="D6623">
        <v>4</v>
      </c>
      <c r="E6623">
        <v>777660</v>
      </c>
      <c r="F6623" t="s">
        <v>2697</v>
      </c>
    </row>
    <row r="6624" spans="1:6" x14ac:dyDescent="0.25">
      <c r="A6624" t="s">
        <v>2544</v>
      </c>
      <c r="B6624" t="s">
        <v>2802</v>
      </c>
      <c r="C6624" t="s">
        <v>3140</v>
      </c>
      <c r="D6624">
        <v>3</v>
      </c>
      <c r="E6624">
        <v>777660</v>
      </c>
      <c r="F6624" t="s">
        <v>2697</v>
      </c>
    </row>
    <row r="6625" spans="1:6" x14ac:dyDescent="0.25">
      <c r="A6625" t="s">
        <v>2544</v>
      </c>
      <c r="B6625" t="s">
        <v>2802</v>
      </c>
      <c r="C6625" t="s">
        <v>3141</v>
      </c>
      <c r="D6625">
        <v>93</v>
      </c>
      <c r="E6625">
        <v>777660</v>
      </c>
      <c r="F6625" t="s">
        <v>2697</v>
      </c>
    </row>
    <row r="6626" spans="1:6" x14ac:dyDescent="0.25">
      <c r="A6626" t="s">
        <v>2544</v>
      </c>
      <c r="B6626" t="s">
        <v>2802</v>
      </c>
      <c r="C6626" t="s">
        <v>3142</v>
      </c>
      <c r="D6626">
        <v>675</v>
      </c>
      <c r="E6626">
        <v>777660</v>
      </c>
      <c r="F6626" t="s">
        <v>2697</v>
      </c>
    </row>
    <row r="6627" spans="1:6" x14ac:dyDescent="0.25">
      <c r="A6627" t="s">
        <v>2544</v>
      </c>
      <c r="B6627" t="s">
        <v>2802</v>
      </c>
      <c r="C6627" t="s">
        <v>3143</v>
      </c>
      <c r="D6627">
        <v>2</v>
      </c>
      <c r="E6627">
        <v>777660</v>
      </c>
      <c r="F6627" t="s">
        <v>2697</v>
      </c>
    </row>
    <row r="6628" spans="1:6" x14ac:dyDescent="0.25">
      <c r="A6628" t="s">
        <v>2544</v>
      </c>
      <c r="B6628" t="s">
        <v>2802</v>
      </c>
      <c r="C6628" t="s">
        <v>3144</v>
      </c>
      <c r="D6628">
        <v>4</v>
      </c>
      <c r="E6628">
        <v>777660</v>
      </c>
      <c r="F6628" t="s">
        <v>2697</v>
      </c>
    </row>
    <row r="6629" spans="1:6" x14ac:dyDescent="0.25">
      <c r="A6629" t="s">
        <v>2544</v>
      </c>
      <c r="B6629" t="s">
        <v>2802</v>
      </c>
      <c r="C6629" t="s">
        <v>3145</v>
      </c>
      <c r="D6629">
        <v>4</v>
      </c>
      <c r="E6629">
        <v>777660</v>
      </c>
      <c r="F6629" t="s">
        <v>2697</v>
      </c>
    </row>
    <row r="6630" spans="1:6" x14ac:dyDescent="0.25">
      <c r="A6630" t="s">
        <v>2544</v>
      </c>
      <c r="B6630" t="s">
        <v>2802</v>
      </c>
      <c r="C6630" t="s">
        <v>3146</v>
      </c>
      <c r="D6630">
        <v>10</v>
      </c>
      <c r="E6630">
        <v>777660</v>
      </c>
      <c r="F6630" t="s">
        <v>2697</v>
      </c>
    </row>
    <row r="6631" spans="1:6" x14ac:dyDescent="0.25">
      <c r="A6631" t="s">
        <v>2544</v>
      </c>
      <c r="B6631" t="s">
        <v>2802</v>
      </c>
      <c r="C6631" t="s">
        <v>3147</v>
      </c>
      <c r="D6631">
        <v>9</v>
      </c>
      <c r="E6631">
        <v>777660</v>
      </c>
      <c r="F6631" t="s">
        <v>2697</v>
      </c>
    </row>
    <row r="6632" spans="1:6" x14ac:dyDescent="0.25">
      <c r="A6632" t="s">
        <v>2544</v>
      </c>
      <c r="B6632" t="s">
        <v>2802</v>
      </c>
      <c r="C6632" t="s">
        <v>3148</v>
      </c>
      <c r="D6632">
        <v>7</v>
      </c>
      <c r="E6632">
        <v>777660</v>
      </c>
      <c r="F6632" t="s">
        <v>2697</v>
      </c>
    </row>
    <row r="6633" spans="1:6" x14ac:dyDescent="0.25">
      <c r="A6633" t="s">
        <v>2544</v>
      </c>
      <c r="B6633" t="s">
        <v>2802</v>
      </c>
      <c r="C6633" t="s">
        <v>3149</v>
      </c>
      <c r="D6633">
        <v>2</v>
      </c>
      <c r="E6633">
        <v>777660</v>
      </c>
      <c r="F6633" t="s">
        <v>2697</v>
      </c>
    </row>
    <row r="6634" spans="1:6" x14ac:dyDescent="0.25">
      <c r="A6634" t="s">
        <v>2544</v>
      </c>
      <c r="B6634" t="s">
        <v>2802</v>
      </c>
      <c r="C6634" t="s">
        <v>3150</v>
      </c>
      <c r="D6634">
        <v>3</v>
      </c>
      <c r="E6634">
        <v>777660</v>
      </c>
      <c r="F6634" t="s">
        <v>2697</v>
      </c>
    </row>
    <row r="6635" spans="1:6" x14ac:dyDescent="0.25">
      <c r="A6635" t="s">
        <v>2544</v>
      </c>
      <c r="B6635" t="s">
        <v>2802</v>
      </c>
      <c r="C6635" t="s">
        <v>3151</v>
      </c>
      <c r="D6635">
        <v>15</v>
      </c>
      <c r="E6635">
        <v>777660</v>
      </c>
      <c r="F6635" t="s">
        <v>2697</v>
      </c>
    </row>
    <row r="6636" spans="1:6" x14ac:dyDescent="0.25">
      <c r="A6636" t="s">
        <v>2670</v>
      </c>
      <c r="B6636" t="s">
        <v>2802</v>
      </c>
      <c r="C6636" t="s">
        <v>3286</v>
      </c>
      <c r="D6636">
        <v>4</v>
      </c>
      <c r="E6636">
        <v>777660</v>
      </c>
      <c r="F6636" t="s">
        <v>2697</v>
      </c>
    </row>
    <row r="6637" spans="1:6" x14ac:dyDescent="0.25">
      <c r="A6637" t="s">
        <v>864</v>
      </c>
      <c r="B6637" t="s">
        <v>2802</v>
      </c>
      <c r="C6637" t="s">
        <v>3287</v>
      </c>
      <c r="D6637">
        <v>3</v>
      </c>
      <c r="E6637">
        <v>777660</v>
      </c>
      <c r="F6637" t="s">
        <v>2697</v>
      </c>
    </row>
    <row r="6638" spans="1:6" x14ac:dyDescent="0.25">
      <c r="A6638" t="s">
        <v>864</v>
      </c>
      <c r="B6638" t="s">
        <v>2802</v>
      </c>
      <c r="C6638" t="s">
        <v>3288</v>
      </c>
      <c r="D6638">
        <v>1</v>
      </c>
      <c r="E6638">
        <v>777660</v>
      </c>
      <c r="F6638" t="s">
        <v>2697</v>
      </c>
    </row>
    <row r="6639" spans="1:6" x14ac:dyDescent="0.25">
      <c r="A6639" t="s">
        <v>864</v>
      </c>
      <c r="B6639" t="s">
        <v>2802</v>
      </c>
      <c r="C6639" t="s">
        <v>2857</v>
      </c>
      <c r="D6639">
        <v>24</v>
      </c>
      <c r="E6639">
        <v>777660</v>
      </c>
      <c r="F6639" t="s">
        <v>2697</v>
      </c>
    </row>
    <row r="6640" spans="1:6" x14ac:dyDescent="0.25">
      <c r="A6640" t="s">
        <v>2675</v>
      </c>
      <c r="B6640" t="s">
        <v>3454</v>
      </c>
      <c r="C6640" t="s">
        <v>2779</v>
      </c>
      <c r="D6640" s="432">
        <v>3</v>
      </c>
      <c r="E6640">
        <v>780160</v>
      </c>
      <c r="F6640" t="s">
        <v>2697</v>
      </c>
    </row>
    <row r="6641" spans="1:6" x14ac:dyDescent="0.25">
      <c r="A6641" t="s">
        <v>2665</v>
      </c>
      <c r="B6641" t="s">
        <v>2805</v>
      </c>
      <c r="C6641" t="s">
        <v>2806</v>
      </c>
      <c r="D6641">
        <v>2</v>
      </c>
      <c r="F6641" t="s">
        <v>772</v>
      </c>
    </row>
    <row r="6642" spans="1:6" x14ac:dyDescent="0.25">
      <c r="A6642" t="s">
        <v>864</v>
      </c>
      <c r="B6642" t="s">
        <v>3288</v>
      </c>
      <c r="C6642" t="s">
        <v>2802</v>
      </c>
      <c r="D6642" s="432">
        <v>1</v>
      </c>
      <c r="E6642">
        <v>520115</v>
      </c>
      <c r="F6642" t="s">
        <v>2697</v>
      </c>
    </row>
    <row r="6643" spans="1:6" x14ac:dyDescent="0.25">
      <c r="A6643" t="s">
        <v>864</v>
      </c>
      <c r="B6643" t="s">
        <v>3533</v>
      </c>
      <c r="C6643" t="s">
        <v>2779</v>
      </c>
      <c r="D6643" s="432">
        <v>1</v>
      </c>
      <c r="E6643">
        <v>780160</v>
      </c>
      <c r="F6643" t="s">
        <v>2697</v>
      </c>
    </row>
    <row r="6644" spans="1:6" x14ac:dyDescent="0.25">
      <c r="A6644" t="s">
        <v>788</v>
      </c>
      <c r="B6644" t="s">
        <v>2978</v>
      </c>
      <c r="C6644" t="s">
        <v>2779</v>
      </c>
      <c r="D6644" s="432">
        <v>13</v>
      </c>
      <c r="E6644">
        <v>780160</v>
      </c>
      <c r="F6644" t="s">
        <v>2697</v>
      </c>
    </row>
    <row r="6645" spans="1:6" x14ac:dyDescent="0.25">
      <c r="A6645" t="s">
        <v>2542</v>
      </c>
      <c r="B6645" t="s">
        <v>787</v>
      </c>
      <c r="C6645" t="s">
        <v>2896</v>
      </c>
      <c r="D6645" s="736">
        <v>12</v>
      </c>
      <c r="F6645" t="s">
        <v>3536</v>
      </c>
    </row>
    <row r="6646" spans="1:6" x14ac:dyDescent="0.25">
      <c r="A6646" t="s">
        <v>2542</v>
      </c>
      <c r="B6646" t="s">
        <v>787</v>
      </c>
      <c r="C6646" t="s">
        <v>2896</v>
      </c>
      <c r="D6646" s="736">
        <v>2708</v>
      </c>
      <c r="F6646" t="s">
        <v>3536</v>
      </c>
    </row>
    <row r="6647" spans="1:6" x14ac:dyDescent="0.25">
      <c r="A6647" t="s">
        <v>2542</v>
      </c>
      <c r="B6647" t="s">
        <v>787</v>
      </c>
      <c r="C6647" t="s">
        <v>2896</v>
      </c>
      <c r="D6647" s="736">
        <v>12</v>
      </c>
      <c r="F6647" t="s">
        <v>3536</v>
      </c>
    </row>
    <row r="6648" spans="1:6" x14ac:dyDescent="0.25">
      <c r="A6648" t="s">
        <v>2543</v>
      </c>
      <c r="B6648" t="s">
        <v>787</v>
      </c>
      <c r="C6648" t="s">
        <v>2896</v>
      </c>
      <c r="D6648" s="736">
        <v>12</v>
      </c>
      <c r="F6648" t="s">
        <v>3536</v>
      </c>
    </row>
    <row r="6649" spans="1:6" x14ac:dyDescent="0.25">
      <c r="A6649" t="s">
        <v>2543</v>
      </c>
      <c r="B6649" t="s">
        <v>787</v>
      </c>
      <c r="C6649" t="s">
        <v>2896</v>
      </c>
      <c r="D6649" s="736">
        <v>56</v>
      </c>
      <c r="F6649" t="s">
        <v>3536</v>
      </c>
    </row>
    <row r="6650" spans="1:6" x14ac:dyDescent="0.25">
      <c r="A6650" t="s">
        <v>2544</v>
      </c>
      <c r="B6650" t="s">
        <v>776</v>
      </c>
      <c r="C6650" t="s">
        <v>3152</v>
      </c>
      <c r="D6650" s="736">
        <v>1</v>
      </c>
      <c r="E6650">
        <v>780160</v>
      </c>
      <c r="F6650" t="s">
        <v>2697</v>
      </c>
    </row>
    <row r="6651" spans="1:6" x14ac:dyDescent="0.25">
      <c r="A6651" t="s">
        <v>2544</v>
      </c>
      <c r="B6651" t="s">
        <v>776</v>
      </c>
      <c r="C6651" t="s">
        <v>3152</v>
      </c>
      <c r="D6651" s="736">
        <v>2</v>
      </c>
      <c r="E6651">
        <v>780160</v>
      </c>
      <c r="F6651" t="s">
        <v>2697</v>
      </c>
    </row>
    <row r="6652" spans="1:6" x14ac:dyDescent="0.25">
      <c r="A6652" t="s">
        <v>788</v>
      </c>
      <c r="B6652" t="s">
        <v>776</v>
      </c>
      <c r="C6652" t="s">
        <v>2927</v>
      </c>
      <c r="D6652" s="736">
        <v>1</v>
      </c>
      <c r="E6652">
        <v>780160</v>
      </c>
      <c r="F6652" t="s">
        <v>2697</v>
      </c>
    </row>
    <row r="6653" spans="1:6" x14ac:dyDescent="0.25">
      <c r="A6653" t="s">
        <v>1198</v>
      </c>
      <c r="B6653" t="s">
        <v>776</v>
      </c>
      <c r="C6653" t="s">
        <v>3038</v>
      </c>
      <c r="D6653" s="736">
        <v>1</v>
      </c>
      <c r="E6653">
        <v>780160</v>
      </c>
      <c r="F6653" t="s">
        <v>2697</v>
      </c>
    </row>
    <row r="6654" spans="1:6" x14ac:dyDescent="0.25">
      <c r="A6654" t="s">
        <v>788</v>
      </c>
      <c r="B6654" t="s">
        <v>776</v>
      </c>
      <c r="C6654" t="s">
        <v>3300</v>
      </c>
      <c r="D6654" s="736">
        <v>1</v>
      </c>
      <c r="E6654">
        <v>780160</v>
      </c>
      <c r="F6654" t="s">
        <v>2697</v>
      </c>
    </row>
    <row r="6655" spans="1:6" x14ac:dyDescent="0.25">
      <c r="A6655" t="s">
        <v>788</v>
      </c>
      <c r="B6655" t="s">
        <v>776</v>
      </c>
      <c r="C6655" t="s">
        <v>3300</v>
      </c>
      <c r="D6655" s="736">
        <v>1</v>
      </c>
      <c r="E6655">
        <v>780160</v>
      </c>
      <c r="F6655" t="s">
        <v>2697</v>
      </c>
    </row>
    <row r="6656" spans="1:6" x14ac:dyDescent="0.25">
      <c r="A6656" t="s">
        <v>788</v>
      </c>
      <c r="B6656" t="s">
        <v>776</v>
      </c>
      <c r="C6656" t="s">
        <v>3300</v>
      </c>
      <c r="D6656" s="736">
        <v>1</v>
      </c>
      <c r="E6656">
        <v>780160</v>
      </c>
      <c r="F6656" t="s">
        <v>2697</v>
      </c>
    </row>
    <row r="6657" spans="1:6" x14ac:dyDescent="0.25">
      <c r="A6657" t="s">
        <v>788</v>
      </c>
      <c r="B6657" t="s">
        <v>776</v>
      </c>
      <c r="C6657" t="s">
        <v>3300</v>
      </c>
      <c r="D6657" s="736">
        <v>1</v>
      </c>
      <c r="E6657">
        <v>780160</v>
      </c>
      <c r="F6657" t="s">
        <v>2697</v>
      </c>
    </row>
    <row r="6658" spans="1:6" x14ac:dyDescent="0.25">
      <c r="A6658" t="s">
        <v>788</v>
      </c>
      <c r="B6658" t="s">
        <v>776</v>
      </c>
      <c r="C6658" t="s">
        <v>3300</v>
      </c>
      <c r="D6658" s="736">
        <v>1</v>
      </c>
      <c r="E6658">
        <v>780160</v>
      </c>
      <c r="F6658" t="s">
        <v>2697</v>
      </c>
    </row>
    <row r="6659" spans="1:6" x14ac:dyDescent="0.25">
      <c r="A6659" t="s">
        <v>788</v>
      </c>
      <c r="B6659" t="s">
        <v>776</v>
      </c>
      <c r="C6659" t="s">
        <v>3300</v>
      </c>
      <c r="D6659" s="736">
        <v>1</v>
      </c>
      <c r="E6659">
        <v>780160</v>
      </c>
      <c r="F6659" t="s">
        <v>2697</v>
      </c>
    </row>
    <row r="6660" spans="1:6" x14ac:dyDescent="0.25">
      <c r="A6660" t="s">
        <v>2665</v>
      </c>
      <c r="B6660" t="s">
        <v>776</v>
      </c>
      <c r="C6660" t="s">
        <v>2808</v>
      </c>
      <c r="D6660" s="736">
        <v>1</v>
      </c>
      <c r="E6660">
        <v>780160</v>
      </c>
      <c r="F6660" t="s">
        <v>2697</v>
      </c>
    </row>
    <row r="6661" spans="1:6" x14ac:dyDescent="0.25">
      <c r="A6661" t="s">
        <v>2544</v>
      </c>
      <c r="B6661" t="s">
        <v>776</v>
      </c>
      <c r="C6661" t="s">
        <v>3302</v>
      </c>
      <c r="D6661" s="736">
        <v>1</v>
      </c>
      <c r="E6661">
        <v>780160</v>
      </c>
      <c r="F6661" t="s">
        <v>2697</v>
      </c>
    </row>
    <row r="6662" spans="1:6" x14ac:dyDescent="0.25">
      <c r="A6662" t="s">
        <v>2544</v>
      </c>
      <c r="B6662" t="s">
        <v>776</v>
      </c>
      <c r="C6662" t="s">
        <v>3302</v>
      </c>
      <c r="D6662" s="736">
        <v>1</v>
      </c>
      <c r="E6662">
        <v>780160</v>
      </c>
      <c r="F6662" t="s">
        <v>2697</v>
      </c>
    </row>
    <row r="6663" spans="1:6" x14ac:dyDescent="0.25">
      <c r="A6663" t="s">
        <v>2665</v>
      </c>
      <c r="B6663" t="s">
        <v>776</v>
      </c>
      <c r="C6663" t="s">
        <v>2810</v>
      </c>
      <c r="D6663" s="736">
        <v>1</v>
      </c>
      <c r="E6663">
        <v>780160</v>
      </c>
      <c r="F6663" t="s">
        <v>2697</v>
      </c>
    </row>
    <row r="6664" spans="1:6" x14ac:dyDescent="0.25">
      <c r="A6664" t="s">
        <v>788</v>
      </c>
      <c r="B6664" t="s">
        <v>776</v>
      </c>
      <c r="C6664" t="s">
        <v>3303</v>
      </c>
      <c r="D6664" s="736">
        <v>1</v>
      </c>
      <c r="E6664">
        <v>780160</v>
      </c>
      <c r="F6664" t="s">
        <v>2697</v>
      </c>
    </row>
    <row r="6665" spans="1:6" x14ac:dyDescent="0.25">
      <c r="A6665" t="s">
        <v>788</v>
      </c>
      <c r="B6665" t="s">
        <v>776</v>
      </c>
      <c r="C6665" t="s">
        <v>3303</v>
      </c>
      <c r="D6665" s="736">
        <v>1</v>
      </c>
      <c r="E6665">
        <v>780160</v>
      </c>
      <c r="F6665" t="s">
        <v>2697</v>
      </c>
    </row>
    <row r="6666" spans="1:6" x14ac:dyDescent="0.25">
      <c r="A6666" t="s">
        <v>788</v>
      </c>
      <c r="B6666" t="s">
        <v>776</v>
      </c>
      <c r="C6666" t="s">
        <v>3303</v>
      </c>
      <c r="D6666" s="736">
        <v>1</v>
      </c>
      <c r="E6666">
        <v>780160</v>
      </c>
      <c r="F6666" t="s">
        <v>2697</v>
      </c>
    </row>
    <row r="6667" spans="1:6" x14ac:dyDescent="0.25">
      <c r="A6667" t="s">
        <v>788</v>
      </c>
      <c r="B6667" t="s">
        <v>776</v>
      </c>
      <c r="C6667" t="s">
        <v>3303</v>
      </c>
      <c r="D6667" s="736">
        <v>1</v>
      </c>
      <c r="E6667">
        <v>780160</v>
      </c>
      <c r="F6667" t="s">
        <v>2697</v>
      </c>
    </row>
    <row r="6668" spans="1:6" x14ac:dyDescent="0.25">
      <c r="A6668" t="s">
        <v>788</v>
      </c>
      <c r="B6668" t="s">
        <v>776</v>
      </c>
      <c r="C6668" t="s">
        <v>3303</v>
      </c>
      <c r="D6668" s="736">
        <v>1</v>
      </c>
      <c r="E6668">
        <v>780160</v>
      </c>
      <c r="F6668" t="s">
        <v>2697</v>
      </c>
    </row>
    <row r="6669" spans="1:6" x14ac:dyDescent="0.25">
      <c r="A6669" t="s">
        <v>788</v>
      </c>
      <c r="B6669" t="s">
        <v>776</v>
      </c>
      <c r="C6669" t="s">
        <v>3303</v>
      </c>
      <c r="D6669" s="736">
        <v>1</v>
      </c>
      <c r="E6669">
        <v>780160</v>
      </c>
      <c r="F6669" t="s">
        <v>2697</v>
      </c>
    </row>
    <row r="6670" spans="1:6" x14ac:dyDescent="0.25">
      <c r="A6670" t="s">
        <v>788</v>
      </c>
      <c r="B6670" t="s">
        <v>776</v>
      </c>
      <c r="C6670" t="s">
        <v>3303</v>
      </c>
      <c r="D6670" s="736">
        <v>1</v>
      </c>
      <c r="E6670">
        <v>780160</v>
      </c>
      <c r="F6670" t="s">
        <v>2697</v>
      </c>
    </row>
    <row r="6671" spans="1:6" x14ac:dyDescent="0.25">
      <c r="A6671" t="s">
        <v>2544</v>
      </c>
      <c r="B6671" t="s">
        <v>776</v>
      </c>
      <c r="C6671" t="s">
        <v>3163</v>
      </c>
      <c r="D6671" s="736">
        <v>1</v>
      </c>
      <c r="E6671">
        <v>780160</v>
      </c>
      <c r="F6671" t="s">
        <v>2697</v>
      </c>
    </row>
    <row r="6672" spans="1:6" x14ac:dyDescent="0.25">
      <c r="A6672" t="s">
        <v>788</v>
      </c>
      <c r="B6672" t="s">
        <v>776</v>
      </c>
      <c r="C6672" t="s">
        <v>3304</v>
      </c>
      <c r="D6672" s="736">
        <v>1</v>
      </c>
      <c r="E6672">
        <v>780160</v>
      </c>
      <c r="F6672" t="s">
        <v>2697</v>
      </c>
    </row>
    <row r="6673" spans="1:6" x14ac:dyDescent="0.25">
      <c r="A6673" t="s">
        <v>2665</v>
      </c>
      <c r="B6673" t="s">
        <v>776</v>
      </c>
      <c r="C6673" t="s">
        <v>2916</v>
      </c>
      <c r="D6673" s="736">
        <v>1</v>
      </c>
      <c r="E6673">
        <v>780160</v>
      </c>
      <c r="F6673" t="s">
        <v>2697</v>
      </c>
    </row>
    <row r="6674" spans="1:6" x14ac:dyDescent="0.25">
      <c r="A6674" t="s">
        <v>1198</v>
      </c>
      <c r="B6674" t="s">
        <v>776</v>
      </c>
      <c r="C6674" t="s">
        <v>3040</v>
      </c>
      <c r="D6674" s="736">
        <v>1</v>
      </c>
      <c r="E6674">
        <v>780160</v>
      </c>
      <c r="F6674" t="s">
        <v>2697</v>
      </c>
    </row>
    <row r="6675" spans="1:6" x14ac:dyDescent="0.25">
      <c r="A6675" t="s">
        <v>1198</v>
      </c>
      <c r="B6675" t="s">
        <v>776</v>
      </c>
      <c r="C6675" t="s">
        <v>3040</v>
      </c>
      <c r="D6675" s="736">
        <v>1</v>
      </c>
      <c r="E6675">
        <v>780160</v>
      </c>
      <c r="F6675" t="s">
        <v>2697</v>
      </c>
    </row>
    <row r="6676" spans="1:6" x14ac:dyDescent="0.25">
      <c r="A6676" t="s">
        <v>1198</v>
      </c>
      <c r="B6676" t="s">
        <v>776</v>
      </c>
      <c r="C6676" t="s">
        <v>3040</v>
      </c>
      <c r="D6676" s="736">
        <v>2</v>
      </c>
      <c r="E6676">
        <v>780160</v>
      </c>
      <c r="F6676" t="s">
        <v>2697</v>
      </c>
    </row>
    <row r="6677" spans="1:6" x14ac:dyDescent="0.25">
      <c r="A6677" t="s">
        <v>1198</v>
      </c>
      <c r="B6677" t="s">
        <v>776</v>
      </c>
      <c r="C6677" t="s">
        <v>3040</v>
      </c>
      <c r="D6677" s="736">
        <v>1</v>
      </c>
      <c r="E6677">
        <v>780160</v>
      </c>
      <c r="F6677" t="s">
        <v>2697</v>
      </c>
    </row>
    <row r="6678" spans="1:6" x14ac:dyDescent="0.25">
      <c r="A6678" t="s">
        <v>1198</v>
      </c>
      <c r="B6678" t="s">
        <v>776</v>
      </c>
      <c r="C6678" t="s">
        <v>3040</v>
      </c>
      <c r="D6678" s="736">
        <v>1</v>
      </c>
      <c r="E6678">
        <v>780160</v>
      </c>
      <c r="F6678" t="s">
        <v>2697</v>
      </c>
    </row>
    <row r="6679" spans="1:6" x14ac:dyDescent="0.25">
      <c r="A6679" t="s">
        <v>1198</v>
      </c>
      <c r="B6679" t="s">
        <v>776</v>
      </c>
      <c r="C6679" t="s">
        <v>3040</v>
      </c>
      <c r="D6679" s="736">
        <v>1</v>
      </c>
      <c r="E6679">
        <v>780160</v>
      </c>
      <c r="F6679" t="s">
        <v>2697</v>
      </c>
    </row>
    <row r="6680" spans="1:6" x14ac:dyDescent="0.25">
      <c r="A6680" t="s">
        <v>1198</v>
      </c>
      <c r="B6680" t="s">
        <v>776</v>
      </c>
      <c r="C6680" t="s">
        <v>3040</v>
      </c>
      <c r="D6680" s="736">
        <v>1</v>
      </c>
      <c r="E6680">
        <v>780160</v>
      </c>
      <c r="F6680" t="s">
        <v>2697</v>
      </c>
    </row>
    <row r="6681" spans="1:6" x14ac:dyDescent="0.25">
      <c r="A6681" t="s">
        <v>1198</v>
      </c>
      <c r="B6681" t="s">
        <v>776</v>
      </c>
      <c r="C6681" t="s">
        <v>3040</v>
      </c>
      <c r="D6681" s="736">
        <v>1</v>
      </c>
      <c r="E6681">
        <v>780160</v>
      </c>
      <c r="F6681" t="s">
        <v>2697</v>
      </c>
    </row>
    <row r="6682" spans="1:6" x14ac:dyDescent="0.25">
      <c r="A6682" t="s">
        <v>1198</v>
      </c>
      <c r="B6682" t="s">
        <v>776</v>
      </c>
      <c r="C6682" t="s">
        <v>3040</v>
      </c>
      <c r="D6682" s="736">
        <v>1</v>
      </c>
      <c r="E6682">
        <v>780160</v>
      </c>
      <c r="F6682" t="s">
        <v>2697</v>
      </c>
    </row>
    <row r="6683" spans="1:6" x14ac:dyDescent="0.25">
      <c r="A6683" t="s">
        <v>2665</v>
      </c>
      <c r="B6683" t="s">
        <v>776</v>
      </c>
      <c r="C6683" t="s">
        <v>2812</v>
      </c>
      <c r="D6683" s="736">
        <v>1</v>
      </c>
      <c r="E6683">
        <v>780160</v>
      </c>
      <c r="F6683" t="s">
        <v>2697</v>
      </c>
    </row>
    <row r="6684" spans="1:6" x14ac:dyDescent="0.25">
      <c r="A6684" t="s">
        <v>803</v>
      </c>
      <c r="B6684" t="s">
        <v>776</v>
      </c>
      <c r="C6684" t="s">
        <v>2900</v>
      </c>
      <c r="D6684" s="736">
        <v>1</v>
      </c>
      <c r="E6684">
        <v>780160</v>
      </c>
      <c r="F6684" t="s">
        <v>2697</v>
      </c>
    </row>
    <row r="6685" spans="1:6" x14ac:dyDescent="0.25">
      <c r="A6685" t="s">
        <v>803</v>
      </c>
      <c r="B6685" t="s">
        <v>776</v>
      </c>
      <c r="C6685" t="s">
        <v>2900</v>
      </c>
      <c r="D6685" s="736">
        <v>1</v>
      </c>
      <c r="E6685">
        <v>780160</v>
      </c>
      <c r="F6685" t="s">
        <v>2697</v>
      </c>
    </row>
    <row r="6686" spans="1:6" x14ac:dyDescent="0.25">
      <c r="A6686" t="s">
        <v>788</v>
      </c>
      <c r="B6686" t="s">
        <v>776</v>
      </c>
      <c r="C6686" t="s">
        <v>3309</v>
      </c>
      <c r="D6686" s="736">
        <v>1</v>
      </c>
      <c r="E6686">
        <v>780160</v>
      </c>
      <c r="F6686" t="s">
        <v>2697</v>
      </c>
    </row>
    <row r="6687" spans="1:6" x14ac:dyDescent="0.25">
      <c r="A6687" t="s">
        <v>788</v>
      </c>
      <c r="B6687" t="s">
        <v>776</v>
      </c>
      <c r="C6687" t="s">
        <v>3310</v>
      </c>
      <c r="D6687" s="736">
        <v>1</v>
      </c>
      <c r="E6687">
        <v>780160</v>
      </c>
      <c r="F6687" t="s">
        <v>2697</v>
      </c>
    </row>
    <row r="6688" spans="1:6" x14ac:dyDescent="0.25">
      <c r="A6688" t="s">
        <v>2665</v>
      </c>
      <c r="B6688" t="s">
        <v>776</v>
      </c>
      <c r="C6688" t="s">
        <v>3311</v>
      </c>
      <c r="D6688" s="736">
        <v>1</v>
      </c>
      <c r="E6688">
        <v>780160</v>
      </c>
      <c r="F6688" t="s">
        <v>2697</v>
      </c>
    </row>
    <row r="6689" spans="1:6" x14ac:dyDescent="0.25">
      <c r="A6689" t="s">
        <v>2665</v>
      </c>
      <c r="B6689" t="s">
        <v>776</v>
      </c>
      <c r="C6689" t="s">
        <v>3311</v>
      </c>
      <c r="D6689" s="736">
        <v>1</v>
      </c>
      <c r="E6689">
        <v>780160</v>
      </c>
      <c r="F6689" t="s">
        <v>2697</v>
      </c>
    </row>
    <row r="6690" spans="1:6" x14ac:dyDescent="0.25">
      <c r="A6690" t="s">
        <v>2665</v>
      </c>
      <c r="B6690" t="s">
        <v>776</v>
      </c>
      <c r="C6690" t="s">
        <v>3311</v>
      </c>
      <c r="D6690" s="736">
        <v>1</v>
      </c>
      <c r="E6690">
        <v>780160</v>
      </c>
      <c r="F6690" t="s">
        <v>2697</v>
      </c>
    </row>
    <row r="6691" spans="1:6" x14ac:dyDescent="0.25">
      <c r="A6691" t="s">
        <v>788</v>
      </c>
      <c r="B6691" t="s">
        <v>776</v>
      </c>
      <c r="C6691" t="s">
        <v>2951</v>
      </c>
      <c r="D6691" s="736">
        <v>1</v>
      </c>
      <c r="E6691">
        <v>780160</v>
      </c>
      <c r="F6691" t="s">
        <v>2697</v>
      </c>
    </row>
    <row r="6692" spans="1:6" x14ac:dyDescent="0.25">
      <c r="A6692" t="s">
        <v>788</v>
      </c>
      <c r="B6692" t="s">
        <v>776</v>
      </c>
      <c r="C6692" t="s">
        <v>2951</v>
      </c>
      <c r="D6692" s="736">
        <v>1</v>
      </c>
      <c r="E6692">
        <v>780160</v>
      </c>
      <c r="F6692" t="s">
        <v>2697</v>
      </c>
    </row>
    <row r="6693" spans="1:6" x14ac:dyDescent="0.25">
      <c r="A6693" t="s">
        <v>788</v>
      </c>
      <c r="B6693" t="s">
        <v>776</v>
      </c>
      <c r="C6693" t="s">
        <v>2952</v>
      </c>
      <c r="D6693" s="736">
        <v>1</v>
      </c>
      <c r="E6693">
        <v>780160</v>
      </c>
      <c r="F6693" t="s">
        <v>2697</v>
      </c>
    </row>
    <row r="6694" spans="1:6" x14ac:dyDescent="0.25">
      <c r="A6694" t="s">
        <v>788</v>
      </c>
      <c r="B6694" t="s">
        <v>776</v>
      </c>
      <c r="C6694" t="s">
        <v>2952</v>
      </c>
      <c r="D6694" s="736">
        <v>1</v>
      </c>
      <c r="E6694">
        <v>780160</v>
      </c>
      <c r="F6694" t="s">
        <v>2697</v>
      </c>
    </row>
    <row r="6695" spans="1:6" x14ac:dyDescent="0.25">
      <c r="A6695" t="s">
        <v>788</v>
      </c>
      <c r="B6695" t="s">
        <v>776</v>
      </c>
      <c r="C6695" t="s">
        <v>2955</v>
      </c>
      <c r="D6695" s="736">
        <v>1</v>
      </c>
      <c r="E6695">
        <v>780160</v>
      </c>
      <c r="F6695" t="s">
        <v>2697</v>
      </c>
    </row>
    <row r="6696" spans="1:6" x14ac:dyDescent="0.25">
      <c r="A6696" t="s">
        <v>788</v>
      </c>
      <c r="B6696" t="s">
        <v>776</v>
      </c>
      <c r="C6696" t="s">
        <v>2955</v>
      </c>
      <c r="D6696" s="736">
        <v>1</v>
      </c>
      <c r="E6696">
        <v>780160</v>
      </c>
      <c r="F6696" t="s">
        <v>2697</v>
      </c>
    </row>
    <row r="6697" spans="1:6" x14ac:dyDescent="0.25">
      <c r="A6697" t="s">
        <v>788</v>
      </c>
      <c r="B6697" t="s">
        <v>776</v>
      </c>
      <c r="C6697" t="s">
        <v>2956</v>
      </c>
      <c r="D6697" s="736">
        <v>1</v>
      </c>
      <c r="E6697">
        <v>780160</v>
      </c>
      <c r="F6697" t="s">
        <v>2697</v>
      </c>
    </row>
    <row r="6698" spans="1:6" x14ac:dyDescent="0.25">
      <c r="A6698" t="s">
        <v>788</v>
      </c>
      <c r="B6698" t="s">
        <v>776</v>
      </c>
      <c r="C6698" t="s">
        <v>2956</v>
      </c>
      <c r="D6698" s="736">
        <v>1</v>
      </c>
      <c r="E6698">
        <v>780160</v>
      </c>
      <c r="F6698" t="s">
        <v>2697</v>
      </c>
    </row>
    <row r="6699" spans="1:6" x14ac:dyDescent="0.25">
      <c r="A6699" t="s">
        <v>788</v>
      </c>
      <c r="B6699" t="s">
        <v>776</v>
      </c>
      <c r="C6699" t="s">
        <v>2956</v>
      </c>
      <c r="D6699" s="736">
        <v>1</v>
      </c>
      <c r="E6699">
        <v>780160</v>
      </c>
      <c r="F6699" t="s">
        <v>2697</v>
      </c>
    </row>
    <row r="6700" spans="1:6" x14ac:dyDescent="0.25">
      <c r="A6700" t="s">
        <v>1198</v>
      </c>
      <c r="B6700" t="s">
        <v>776</v>
      </c>
      <c r="C6700" t="s">
        <v>3042</v>
      </c>
      <c r="D6700" s="736">
        <v>1</v>
      </c>
      <c r="E6700">
        <v>780160</v>
      </c>
      <c r="F6700" t="s">
        <v>2697</v>
      </c>
    </row>
    <row r="6701" spans="1:6" x14ac:dyDescent="0.25">
      <c r="A6701" t="s">
        <v>1198</v>
      </c>
      <c r="B6701" t="s">
        <v>776</v>
      </c>
      <c r="C6701" t="s">
        <v>3042</v>
      </c>
      <c r="D6701" s="736">
        <v>1</v>
      </c>
      <c r="E6701">
        <v>780160</v>
      </c>
      <c r="F6701" t="s">
        <v>2697</v>
      </c>
    </row>
    <row r="6702" spans="1:6" x14ac:dyDescent="0.25">
      <c r="A6702" t="s">
        <v>1198</v>
      </c>
      <c r="B6702" t="s">
        <v>776</v>
      </c>
      <c r="C6702" t="s">
        <v>3042</v>
      </c>
      <c r="D6702" s="736">
        <v>1</v>
      </c>
      <c r="E6702">
        <v>780160</v>
      </c>
      <c r="F6702" t="s">
        <v>2697</v>
      </c>
    </row>
    <row r="6703" spans="1:6" x14ac:dyDescent="0.25">
      <c r="A6703" t="s">
        <v>1198</v>
      </c>
      <c r="B6703" t="s">
        <v>776</v>
      </c>
      <c r="C6703" t="s">
        <v>3042</v>
      </c>
      <c r="D6703" s="736">
        <v>1</v>
      </c>
      <c r="E6703">
        <v>780160</v>
      </c>
      <c r="F6703" t="s">
        <v>2697</v>
      </c>
    </row>
    <row r="6704" spans="1:6" x14ac:dyDescent="0.25">
      <c r="A6704" t="s">
        <v>1198</v>
      </c>
      <c r="B6704" t="s">
        <v>776</v>
      </c>
      <c r="C6704" t="s">
        <v>3042</v>
      </c>
      <c r="D6704" s="736">
        <v>1</v>
      </c>
      <c r="E6704">
        <v>780160</v>
      </c>
      <c r="F6704" t="s">
        <v>2697</v>
      </c>
    </row>
    <row r="6705" spans="1:6" x14ac:dyDescent="0.25">
      <c r="A6705" t="s">
        <v>1198</v>
      </c>
      <c r="B6705" t="s">
        <v>776</v>
      </c>
      <c r="C6705" t="s">
        <v>3043</v>
      </c>
      <c r="D6705" s="736">
        <v>1</v>
      </c>
      <c r="E6705">
        <v>780160</v>
      </c>
      <c r="F6705" t="s">
        <v>2697</v>
      </c>
    </row>
    <row r="6706" spans="1:6" x14ac:dyDescent="0.25">
      <c r="A6706" t="s">
        <v>1198</v>
      </c>
      <c r="B6706" t="s">
        <v>776</v>
      </c>
      <c r="C6706" t="s">
        <v>3043</v>
      </c>
      <c r="D6706" s="736">
        <v>1</v>
      </c>
      <c r="E6706">
        <v>780160</v>
      </c>
      <c r="F6706" t="s">
        <v>2697</v>
      </c>
    </row>
    <row r="6707" spans="1:6" x14ac:dyDescent="0.25">
      <c r="A6707" t="s">
        <v>788</v>
      </c>
      <c r="B6707" t="s">
        <v>776</v>
      </c>
      <c r="C6707" t="s">
        <v>3316</v>
      </c>
      <c r="D6707" s="736">
        <v>1</v>
      </c>
      <c r="E6707">
        <v>780160</v>
      </c>
      <c r="F6707" t="s">
        <v>2697</v>
      </c>
    </row>
    <row r="6708" spans="1:6" x14ac:dyDescent="0.25">
      <c r="A6708" t="s">
        <v>2665</v>
      </c>
      <c r="B6708" t="s">
        <v>776</v>
      </c>
      <c r="C6708" t="s">
        <v>3318</v>
      </c>
      <c r="D6708" s="736">
        <v>1</v>
      </c>
      <c r="E6708">
        <v>780160</v>
      </c>
      <c r="F6708" t="s">
        <v>2697</v>
      </c>
    </row>
    <row r="6709" spans="1:6" x14ac:dyDescent="0.25">
      <c r="A6709" t="s">
        <v>2665</v>
      </c>
      <c r="B6709" t="s">
        <v>776</v>
      </c>
      <c r="C6709" t="s">
        <v>3318</v>
      </c>
      <c r="D6709" s="736">
        <v>1</v>
      </c>
      <c r="E6709">
        <v>780160</v>
      </c>
      <c r="F6709" t="s">
        <v>2697</v>
      </c>
    </row>
    <row r="6710" spans="1:6" x14ac:dyDescent="0.25">
      <c r="A6710" t="s">
        <v>2665</v>
      </c>
      <c r="B6710" t="s">
        <v>776</v>
      </c>
      <c r="C6710" t="s">
        <v>3319</v>
      </c>
      <c r="D6710" s="736">
        <v>1</v>
      </c>
      <c r="E6710">
        <v>780160</v>
      </c>
      <c r="F6710" t="s">
        <v>2697</v>
      </c>
    </row>
    <row r="6711" spans="1:6" x14ac:dyDescent="0.25">
      <c r="A6711" t="s">
        <v>2665</v>
      </c>
      <c r="B6711" t="s">
        <v>776</v>
      </c>
      <c r="C6711" t="s">
        <v>3319</v>
      </c>
      <c r="D6711" s="736">
        <v>1</v>
      </c>
      <c r="E6711">
        <v>780160</v>
      </c>
      <c r="F6711" t="s">
        <v>2697</v>
      </c>
    </row>
    <row r="6712" spans="1:6" x14ac:dyDescent="0.25">
      <c r="A6712" t="s">
        <v>2665</v>
      </c>
      <c r="B6712" t="s">
        <v>776</v>
      </c>
      <c r="C6712" t="s">
        <v>3319</v>
      </c>
      <c r="D6712" s="736">
        <v>1</v>
      </c>
      <c r="E6712">
        <v>780160</v>
      </c>
      <c r="F6712" t="s">
        <v>2697</v>
      </c>
    </row>
    <row r="6713" spans="1:6" x14ac:dyDescent="0.25">
      <c r="A6713" t="s">
        <v>788</v>
      </c>
      <c r="B6713" t="s">
        <v>776</v>
      </c>
      <c r="C6713" t="s">
        <v>2975</v>
      </c>
      <c r="D6713" s="736">
        <v>1</v>
      </c>
      <c r="E6713">
        <v>780160</v>
      </c>
      <c r="F6713" t="s">
        <v>2697</v>
      </c>
    </row>
    <row r="6714" spans="1:6" x14ac:dyDescent="0.25">
      <c r="A6714" t="s">
        <v>788</v>
      </c>
      <c r="B6714" t="s">
        <v>776</v>
      </c>
      <c r="C6714" t="s">
        <v>2975</v>
      </c>
      <c r="D6714" s="736">
        <v>1</v>
      </c>
      <c r="E6714">
        <v>780160</v>
      </c>
      <c r="F6714" t="s">
        <v>2697</v>
      </c>
    </row>
    <row r="6715" spans="1:6" x14ac:dyDescent="0.25">
      <c r="A6715" t="s">
        <v>788</v>
      </c>
      <c r="B6715" t="s">
        <v>776</v>
      </c>
      <c r="C6715" t="s">
        <v>2975</v>
      </c>
      <c r="D6715" s="736">
        <v>1</v>
      </c>
      <c r="E6715">
        <v>780160</v>
      </c>
      <c r="F6715" t="s">
        <v>2697</v>
      </c>
    </row>
    <row r="6716" spans="1:6" x14ac:dyDescent="0.25">
      <c r="A6716" t="s">
        <v>788</v>
      </c>
      <c r="B6716" t="s">
        <v>776</v>
      </c>
      <c r="C6716" t="s">
        <v>2975</v>
      </c>
      <c r="D6716" s="736">
        <v>1</v>
      </c>
      <c r="E6716">
        <v>780160</v>
      </c>
      <c r="F6716" t="s">
        <v>2697</v>
      </c>
    </row>
    <row r="6717" spans="1:6" x14ac:dyDescent="0.25">
      <c r="A6717" t="s">
        <v>788</v>
      </c>
      <c r="B6717" t="s">
        <v>776</v>
      </c>
      <c r="C6717" t="s">
        <v>2975</v>
      </c>
      <c r="D6717" s="736">
        <v>1</v>
      </c>
      <c r="E6717">
        <v>780160</v>
      </c>
      <c r="F6717" t="s">
        <v>2697</v>
      </c>
    </row>
    <row r="6718" spans="1:6" x14ac:dyDescent="0.25">
      <c r="A6718" t="s">
        <v>788</v>
      </c>
      <c r="B6718" t="s">
        <v>776</v>
      </c>
      <c r="C6718" t="s">
        <v>2975</v>
      </c>
      <c r="D6718" s="736">
        <v>1</v>
      </c>
      <c r="E6718">
        <v>780160</v>
      </c>
      <c r="F6718" t="s">
        <v>2697</v>
      </c>
    </row>
    <row r="6719" spans="1:6" x14ac:dyDescent="0.25">
      <c r="A6719" t="s">
        <v>788</v>
      </c>
      <c r="B6719" t="s">
        <v>776</v>
      </c>
      <c r="C6719" t="s">
        <v>2975</v>
      </c>
      <c r="D6719" s="736">
        <v>1</v>
      </c>
      <c r="E6719">
        <v>780160</v>
      </c>
      <c r="F6719" t="s">
        <v>2697</v>
      </c>
    </row>
    <row r="6720" spans="1:6" x14ac:dyDescent="0.25">
      <c r="A6720" t="s">
        <v>1198</v>
      </c>
      <c r="B6720" t="s">
        <v>776</v>
      </c>
      <c r="C6720" t="s">
        <v>3044</v>
      </c>
      <c r="D6720" s="736">
        <v>1</v>
      </c>
      <c r="E6720">
        <v>780160</v>
      </c>
      <c r="F6720" t="s">
        <v>2697</v>
      </c>
    </row>
    <row r="6721" spans="1:6" x14ac:dyDescent="0.25">
      <c r="A6721" t="s">
        <v>1198</v>
      </c>
      <c r="B6721" t="s">
        <v>776</v>
      </c>
      <c r="C6721" t="s">
        <v>3044</v>
      </c>
      <c r="D6721" s="736">
        <v>1</v>
      </c>
      <c r="E6721">
        <v>780160</v>
      </c>
      <c r="F6721" t="s">
        <v>2697</v>
      </c>
    </row>
    <row r="6722" spans="1:6" x14ac:dyDescent="0.25">
      <c r="A6722" t="s">
        <v>1198</v>
      </c>
      <c r="B6722" t="s">
        <v>776</v>
      </c>
      <c r="C6722" t="s">
        <v>3044</v>
      </c>
      <c r="D6722" s="736">
        <v>1</v>
      </c>
      <c r="E6722">
        <v>780160</v>
      </c>
      <c r="F6722" t="s">
        <v>2697</v>
      </c>
    </row>
    <row r="6723" spans="1:6" x14ac:dyDescent="0.25">
      <c r="A6723" t="s">
        <v>1198</v>
      </c>
      <c r="B6723" t="s">
        <v>776</v>
      </c>
      <c r="C6723" t="s">
        <v>3044</v>
      </c>
      <c r="D6723" s="736">
        <v>1</v>
      </c>
      <c r="E6723">
        <v>780160</v>
      </c>
      <c r="F6723" t="s">
        <v>2697</v>
      </c>
    </row>
    <row r="6724" spans="1:6" x14ac:dyDescent="0.25">
      <c r="A6724" t="s">
        <v>1198</v>
      </c>
      <c r="B6724" t="s">
        <v>776</v>
      </c>
      <c r="C6724" t="s">
        <v>3044</v>
      </c>
      <c r="D6724" s="736">
        <v>1</v>
      </c>
      <c r="E6724">
        <v>780160</v>
      </c>
      <c r="F6724" t="s">
        <v>2697</v>
      </c>
    </row>
    <row r="6725" spans="1:6" x14ac:dyDescent="0.25">
      <c r="A6725" t="s">
        <v>1198</v>
      </c>
      <c r="B6725" t="s">
        <v>776</v>
      </c>
      <c r="C6725" t="s">
        <v>3044</v>
      </c>
      <c r="D6725" s="736">
        <v>1</v>
      </c>
      <c r="E6725">
        <v>780160</v>
      </c>
      <c r="F6725" t="s">
        <v>2697</v>
      </c>
    </row>
    <row r="6726" spans="1:6" x14ac:dyDescent="0.25">
      <c r="A6726" t="s">
        <v>1198</v>
      </c>
      <c r="B6726" t="s">
        <v>776</v>
      </c>
      <c r="C6726" t="s">
        <v>3044</v>
      </c>
      <c r="D6726" s="736">
        <v>1</v>
      </c>
      <c r="E6726">
        <v>780160</v>
      </c>
      <c r="F6726" t="s">
        <v>2697</v>
      </c>
    </row>
    <row r="6727" spans="1:6" x14ac:dyDescent="0.25">
      <c r="A6727" t="s">
        <v>1198</v>
      </c>
      <c r="B6727" t="s">
        <v>776</v>
      </c>
      <c r="C6727" t="s">
        <v>3044</v>
      </c>
      <c r="D6727" s="736">
        <v>1</v>
      </c>
      <c r="E6727">
        <v>780160</v>
      </c>
      <c r="F6727" t="s">
        <v>2697</v>
      </c>
    </row>
    <row r="6728" spans="1:6" x14ac:dyDescent="0.25">
      <c r="A6728" t="s">
        <v>1198</v>
      </c>
      <c r="B6728" t="s">
        <v>776</v>
      </c>
      <c r="C6728" t="s">
        <v>3044</v>
      </c>
      <c r="D6728" s="736">
        <v>1</v>
      </c>
      <c r="E6728">
        <v>780160</v>
      </c>
      <c r="F6728" t="s">
        <v>2697</v>
      </c>
    </row>
    <row r="6729" spans="1:6" x14ac:dyDescent="0.25">
      <c r="A6729" t="s">
        <v>1198</v>
      </c>
      <c r="B6729" t="s">
        <v>776</v>
      </c>
      <c r="C6729" t="s">
        <v>3044</v>
      </c>
      <c r="D6729" s="736">
        <v>1</v>
      </c>
      <c r="E6729">
        <v>780160</v>
      </c>
      <c r="F6729" t="s">
        <v>2697</v>
      </c>
    </row>
    <row r="6730" spans="1:6" x14ac:dyDescent="0.25">
      <c r="A6730" t="s">
        <v>1198</v>
      </c>
      <c r="B6730" t="s">
        <v>776</v>
      </c>
      <c r="C6730" t="s">
        <v>3044</v>
      </c>
      <c r="D6730" s="736">
        <v>1</v>
      </c>
      <c r="E6730">
        <v>780160</v>
      </c>
      <c r="F6730" t="s">
        <v>2697</v>
      </c>
    </row>
    <row r="6731" spans="1:6" x14ac:dyDescent="0.25">
      <c r="A6731" t="s">
        <v>1198</v>
      </c>
      <c r="B6731" t="s">
        <v>776</v>
      </c>
      <c r="C6731" t="s">
        <v>3044</v>
      </c>
      <c r="D6731" s="736">
        <v>1</v>
      </c>
      <c r="E6731">
        <v>780160</v>
      </c>
      <c r="F6731" t="s">
        <v>2697</v>
      </c>
    </row>
    <row r="6732" spans="1:6" x14ac:dyDescent="0.25">
      <c r="A6732" t="s">
        <v>1198</v>
      </c>
      <c r="B6732" t="s">
        <v>776</v>
      </c>
      <c r="C6732" t="s">
        <v>3044</v>
      </c>
      <c r="D6732" s="736">
        <v>1</v>
      </c>
      <c r="E6732">
        <v>780160</v>
      </c>
      <c r="F6732" t="s">
        <v>2697</v>
      </c>
    </row>
    <row r="6733" spans="1:6" x14ac:dyDescent="0.25">
      <c r="A6733" t="s">
        <v>1198</v>
      </c>
      <c r="B6733" t="s">
        <v>776</v>
      </c>
      <c r="C6733" t="s">
        <v>3044</v>
      </c>
      <c r="D6733" s="736">
        <v>1</v>
      </c>
      <c r="E6733">
        <v>780160</v>
      </c>
      <c r="F6733" t="s">
        <v>2697</v>
      </c>
    </row>
    <row r="6734" spans="1:6" x14ac:dyDescent="0.25">
      <c r="A6734" t="s">
        <v>1198</v>
      </c>
      <c r="B6734" t="s">
        <v>776</v>
      </c>
      <c r="C6734" t="s">
        <v>3044</v>
      </c>
      <c r="D6734" s="736">
        <v>1</v>
      </c>
      <c r="E6734">
        <v>780160</v>
      </c>
      <c r="F6734" t="s">
        <v>2697</v>
      </c>
    </row>
    <row r="6735" spans="1:6" x14ac:dyDescent="0.25">
      <c r="A6735" t="s">
        <v>1198</v>
      </c>
      <c r="B6735" t="s">
        <v>776</v>
      </c>
      <c r="C6735" t="s">
        <v>3044</v>
      </c>
      <c r="D6735" s="736">
        <v>1</v>
      </c>
      <c r="E6735">
        <v>780160</v>
      </c>
      <c r="F6735" t="s">
        <v>2697</v>
      </c>
    </row>
    <row r="6736" spans="1:6" x14ac:dyDescent="0.25">
      <c r="A6736" t="s">
        <v>1198</v>
      </c>
      <c r="B6736" t="s">
        <v>776</v>
      </c>
      <c r="C6736" t="s">
        <v>3044</v>
      </c>
      <c r="D6736" s="736">
        <v>1</v>
      </c>
      <c r="E6736">
        <v>780160</v>
      </c>
      <c r="F6736" t="s">
        <v>2697</v>
      </c>
    </row>
    <row r="6737" spans="1:6" x14ac:dyDescent="0.25">
      <c r="A6737" t="s">
        <v>1198</v>
      </c>
      <c r="B6737" t="s">
        <v>776</v>
      </c>
      <c r="C6737" t="s">
        <v>3044</v>
      </c>
      <c r="D6737" s="736">
        <v>1</v>
      </c>
      <c r="E6737">
        <v>780160</v>
      </c>
      <c r="F6737" t="s">
        <v>2697</v>
      </c>
    </row>
    <row r="6738" spans="1:6" x14ac:dyDescent="0.25">
      <c r="A6738" t="s">
        <v>1198</v>
      </c>
      <c r="B6738" t="s">
        <v>776</v>
      </c>
      <c r="C6738" t="s">
        <v>3044</v>
      </c>
      <c r="D6738" s="736">
        <v>1</v>
      </c>
      <c r="E6738">
        <v>780160</v>
      </c>
      <c r="F6738" t="s">
        <v>2697</v>
      </c>
    </row>
    <row r="6739" spans="1:6" x14ac:dyDescent="0.25">
      <c r="A6739" t="s">
        <v>1198</v>
      </c>
      <c r="B6739" t="s">
        <v>776</v>
      </c>
      <c r="C6739" t="s">
        <v>3044</v>
      </c>
      <c r="D6739" s="736">
        <v>1</v>
      </c>
      <c r="E6739">
        <v>780160</v>
      </c>
      <c r="F6739" t="s">
        <v>2697</v>
      </c>
    </row>
    <row r="6740" spans="1:6" x14ac:dyDescent="0.25">
      <c r="A6740" t="s">
        <v>1198</v>
      </c>
      <c r="B6740" t="s">
        <v>776</v>
      </c>
      <c r="C6740" t="s">
        <v>3044</v>
      </c>
      <c r="D6740" s="736">
        <v>2</v>
      </c>
      <c r="E6740">
        <v>780160</v>
      </c>
      <c r="F6740" t="s">
        <v>2697</v>
      </c>
    </row>
    <row r="6741" spans="1:6" x14ac:dyDescent="0.25">
      <c r="A6741" t="s">
        <v>1198</v>
      </c>
      <c r="B6741" t="s">
        <v>776</v>
      </c>
      <c r="C6741" t="s">
        <v>3044</v>
      </c>
      <c r="D6741" s="736">
        <v>1</v>
      </c>
      <c r="E6741">
        <v>780160</v>
      </c>
      <c r="F6741" t="s">
        <v>2697</v>
      </c>
    </row>
    <row r="6742" spans="1:6" x14ac:dyDescent="0.25">
      <c r="A6742" t="s">
        <v>1198</v>
      </c>
      <c r="B6742" t="s">
        <v>776</v>
      </c>
      <c r="C6742" t="s">
        <v>3044</v>
      </c>
      <c r="D6742" s="736">
        <v>1</v>
      </c>
      <c r="E6742">
        <v>780160</v>
      </c>
      <c r="F6742" t="s">
        <v>2697</v>
      </c>
    </row>
    <row r="6743" spans="1:6" x14ac:dyDescent="0.25">
      <c r="A6743" t="s">
        <v>1198</v>
      </c>
      <c r="B6743" t="s">
        <v>776</v>
      </c>
      <c r="C6743" t="s">
        <v>3044</v>
      </c>
      <c r="D6743" s="736">
        <v>1</v>
      </c>
      <c r="E6743">
        <v>780160</v>
      </c>
      <c r="F6743" t="s">
        <v>2697</v>
      </c>
    </row>
    <row r="6744" spans="1:6" x14ac:dyDescent="0.25">
      <c r="A6744" t="s">
        <v>1198</v>
      </c>
      <c r="B6744" t="s">
        <v>776</v>
      </c>
      <c r="C6744" t="s">
        <v>3044</v>
      </c>
      <c r="D6744" s="736">
        <v>1</v>
      </c>
      <c r="E6744">
        <v>780160</v>
      </c>
      <c r="F6744" t="s">
        <v>2697</v>
      </c>
    </row>
    <row r="6745" spans="1:6" x14ac:dyDescent="0.25">
      <c r="A6745" t="s">
        <v>1198</v>
      </c>
      <c r="B6745" t="s">
        <v>776</v>
      </c>
      <c r="C6745" t="s">
        <v>3044</v>
      </c>
      <c r="D6745" s="736">
        <v>1</v>
      </c>
      <c r="E6745">
        <v>780160</v>
      </c>
      <c r="F6745" t="s">
        <v>2697</v>
      </c>
    </row>
    <row r="6746" spans="1:6" x14ac:dyDescent="0.25">
      <c r="A6746" t="s">
        <v>1198</v>
      </c>
      <c r="B6746" t="s">
        <v>776</v>
      </c>
      <c r="C6746" t="s">
        <v>3044</v>
      </c>
      <c r="D6746" s="736">
        <v>1</v>
      </c>
      <c r="E6746">
        <v>780160</v>
      </c>
      <c r="F6746" t="s">
        <v>2697</v>
      </c>
    </row>
    <row r="6747" spans="1:6" x14ac:dyDescent="0.25">
      <c r="A6747" t="s">
        <v>1198</v>
      </c>
      <c r="B6747" t="s">
        <v>776</v>
      </c>
      <c r="C6747" t="s">
        <v>3044</v>
      </c>
      <c r="D6747" s="736">
        <v>1</v>
      </c>
      <c r="E6747">
        <v>780160</v>
      </c>
      <c r="F6747" t="s">
        <v>2697</v>
      </c>
    </row>
    <row r="6748" spans="1:6" x14ac:dyDescent="0.25">
      <c r="A6748" t="s">
        <v>1198</v>
      </c>
      <c r="B6748" t="s">
        <v>776</v>
      </c>
      <c r="C6748" t="s">
        <v>3044</v>
      </c>
      <c r="D6748" s="736">
        <v>1</v>
      </c>
      <c r="E6748">
        <v>780160</v>
      </c>
      <c r="F6748" t="s">
        <v>2697</v>
      </c>
    </row>
    <row r="6749" spans="1:6" x14ac:dyDescent="0.25">
      <c r="A6749" t="s">
        <v>1198</v>
      </c>
      <c r="B6749" t="s">
        <v>776</v>
      </c>
      <c r="C6749" t="s">
        <v>3044</v>
      </c>
      <c r="D6749" s="736">
        <v>2</v>
      </c>
      <c r="E6749">
        <v>780160</v>
      </c>
      <c r="F6749" t="s">
        <v>2697</v>
      </c>
    </row>
    <row r="6750" spans="1:6" x14ac:dyDescent="0.25">
      <c r="A6750" t="s">
        <v>1198</v>
      </c>
      <c r="B6750" t="s">
        <v>776</v>
      </c>
      <c r="C6750" t="s">
        <v>3044</v>
      </c>
      <c r="D6750" s="736">
        <v>1</v>
      </c>
      <c r="E6750">
        <v>780160</v>
      </c>
      <c r="F6750" t="s">
        <v>2697</v>
      </c>
    </row>
    <row r="6751" spans="1:6" x14ac:dyDescent="0.25">
      <c r="A6751" t="s">
        <v>1198</v>
      </c>
      <c r="B6751" t="s">
        <v>776</v>
      </c>
      <c r="C6751" t="s">
        <v>3044</v>
      </c>
      <c r="D6751" s="736">
        <v>1</v>
      </c>
      <c r="E6751">
        <v>780160</v>
      </c>
      <c r="F6751" t="s">
        <v>2697</v>
      </c>
    </row>
    <row r="6752" spans="1:6" x14ac:dyDescent="0.25">
      <c r="A6752" t="s">
        <v>1198</v>
      </c>
      <c r="B6752" t="s">
        <v>776</v>
      </c>
      <c r="C6752" t="s">
        <v>3044</v>
      </c>
      <c r="D6752" s="736">
        <v>1</v>
      </c>
      <c r="E6752">
        <v>780160</v>
      </c>
      <c r="F6752" t="s">
        <v>2697</v>
      </c>
    </row>
    <row r="6753" spans="1:6" x14ac:dyDescent="0.25">
      <c r="A6753" t="s">
        <v>1198</v>
      </c>
      <c r="B6753" t="s">
        <v>776</v>
      </c>
      <c r="C6753" t="s">
        <v>3044</v>
      </c>
      <c r="D6753" s="736">
        <v>1</v>
      </c>
      <c r="E6753">
        <v>780160</v>
      </c>
      <c r="F6753" t="s">
        <v>2697</v>
      </c>
    </row>
    <row r="6754" spans="1:6" x14ac:dyDescent="0.25">
      <c r="A6754" t="s">
        <v>1198</v>
      </c>
      <c r="B6754" t="s">
        <v>776</v>
      </c>
      <c r="C6754" t="s">
        <v>3044</v>
      </c>
      <c r="D6754" s="736">
        <v>1</v>
      </c>
      <c r="E6754">
        <v>780160</v>
      </c>
      <c r="F6754" t="s">
        <v>2697</v>
      </c>
    </row>
    <row r="6755" spans="1:6" x14ac:dyDescent="0.25">
      <c r="A6755" t="s">
        <v>1198</v>
      </c>
      <c r="B6755" t="s">
        <v>776</v>
      </c>
      <c r="C6755" t="s">
        <v>3044</v>
      </c>
      <c r="D6755" s="736">
        <v>1</v>
      </c>
      <c r="E6755">
        <v>780160</v>
      </c>
      <c r="F6755" t="s">
        <v>2697</v>
      </c>
    </row>
    <row r="6756" spans="1:6" x14ac:dyDescent="0.25">
      <c r="A6756" t="s">
        <v>1198</v>
      </c>
      <c r="B6756" t="s">
        <v>776</v>
      </c>
      <c r="C6756" t="s">
        <v>3044</v>
      </c>
      <c r="D6756" s="736">
        <v>1</v>
      </c>
      <c r="E6756">
        <v>780160</v>
      </c>
      <c r="F6756" t="s">
        <v>2697</v>
      </c>
    </row>
    <row r="6757" spans="1:6" x14ac:dyDescent="0.25">
      <c r="A6757" t="s">
        <v>1198</v>
      </c>
      <c r="B6757" t="s">
        <v>776</v>
      </c>
      <c r="C6757" t="s">
        <v>3044</v>
      </c>
      <c r="D6757" s="736">
        <v>1</v>
      </c>
      <c r="E6757">
        <v>780160</v>
      </c>
      <c r="F6757" t="s">
        <v>2697</v>
      </c>
    </row>
    <row r="6758" spans="1:6" x14ac:dyDescent="0.25">
      <c r="A6758" t="s">
        <v>1198</v>
      </c>
      <c r="B6758" t="s">
        <v>776</v>
      </c>
      <c r="C6758" t="s">
        <v>3044</v>
      </c>
      <c r="D6758" s="736">
        <v>1</v>
      </c>
      <c r="E6758">
        <v>780160</v>
      </c>
      <c r="F6758" t="s">
        <v>2697</v>
      </c>
    </row>
    <row r="6759" spans="1:6" x14ac:dyDescent="0.25">
      <c r="A6759" t="s">
        <v>1198</v>
      </c>
      <c r="B6759" t="s">
        <v>776</v>
      </c>
      <c r="C6759" t="s">
        <v>3044</v>
      </c>
      <c r="D6759" s="736">
        <v>1</v>
      </c>
      <c r="E6759">
        <v>780160</v>
      </c>
      <c r="F6759" t="s">
        <v>2697</v>
      </c>
    </row>
    <row r="6760" spans="1:6" x14ac:dyDescent="0.25">
      <c r="A6760" t="s">
        <v>1198</v>
      </c>
      <c r="B6760" t="s">
        <v>776</v>
      </c>
      <c r="C6760" t="s">
        <v>3044</v>
      </c>
      <c r="D6760" s="736">
        <v>1</v>
      </c>
      <c r="E6760">
        <v>780160</v>
      </c>
      <c r="F6760" t="s">
        <v>2697</v>
      </c>
    </row>
    <row r="6761" spans="1:6" x14ac:dyDescent="0.25">
      <c r="A6761" t="s">
        <v>1198</v>
      </c>
      <c r="B6761" t="s">
        <v>776</v>
      </c>
      <c r="C6761" t="s">
        <v>3044</v>
      </c>
      <c r="D6761" s="736">
        <v>1</v>
      </c>
      <c r="E6761">
        <v>780160</v>
      </c>
      <c r="F6761" t="s">
        <v>2697</v>
      </c>
    </row>
    <row r="6762" spans="1:6" x14ac:dyDescent="0.25">
      <c r="A6762" t="s">
        <v>1198</v>
      </c>
      <c r="B6762" t="s">
        <v>776</v>
      </c>
      <c r="C6762" t="s">
        <v>3044</v>
      </c>
      <c r="D6762" s="736">
        <v>2</v>
      </c>
      <c r="E6762">
        <v>780160</v>
      </c>
      <c r="F6762" t="s">
        <v>2697</v>
      </c>
    </row>
    <row r="6763" spans="1:6" x14ac:dyDescent="0.25">
      <c r="A6763" t="s">
        <v>788</v>
      </c>
      <c r="B6763" t="s">
        <v>776</v>
      </c>
      <c r="C6763" t="s">
        <v>2977</v>
      </c>
      <c r="D6763" s="736">
        <v>1</v>
      </c>
      <c r="E6763">
        <v>780160</v>
      </c>
      <c r="F6763" t="s">
        <v>2697</v>
      </c>
    </row>
    <row r="6764" spans="1:6" x14ac:dyDescent="0.25">
      <c r="A6764" t="s">
        <v>788</v>
      </c>
      <c r="B6764" t="s">
        <v>776</v>
      </c>
      <c r="C6764" t="s">
        <v>2977</v>
      </c>
      <c r="D6764" s="736">
        <v>1</v>
      </c>
      <c r="E6764">
        <v>780160</v>
      </c>
      <c r="F6764" t="s">
        <v>2697</v>
      </c>
    </row>
    <row r="6765" spans="1:6" x14ac:dyDescent="0.25">
      <c r="A6765" t="s">
        <v>788</v>
      </c>
      <c r="B6765" t="s">
        <v>776</v>
      </c>
      <c r="C6765" t="s">
        <v>2977</v>
      </c>
      <c r="D6765" s="736">
        <v>1</v>
      </c>
      <c r="E6765">
        <v>780160</v>
      </c>
      <c r="F6765" t="s">
        <v>2697</v>
      </c>
    </row>
    <row r="6766" spans="1:6" x14ac:dyDescent="0.25">
      <c r="A6766" t="s">
        <v>788</v>
      </c>
      <c r="B6766" t="s">
        <v>776</v>
      </c>
      <c r="C6766" t="s">
        <v>2977</v>
      </c>
      <c r="D6766" s="736">
        <v>1</v>
      </c>
      <c r="E6766">
        <v>780160</v>
      </c>
      <c r="F6766" t="s">
        <v>2697</v>
      </c>
    </row>
    <row r="6767" spans="1:6" x14ac:dyDescent="0.25">
      <c r="A6767" t="s">
        <v>788</v>
      </c>
      <c r="B6767" t="s">
        <v>776</v>
      </c>
      <c r="C6767" t="s">
        <v>2977</v>
      </c>
      <c r="D6767" s="736">
        <v>1</v>
      </c>
      <c r="E6767">
        <v>780160</v>
      </c>
      <c r="F6767" t="s">
        <v>2697</v>
      </c>
    </row>
    <row r="6768" spans="1:6" x14ac:dyDescent="0.25">
      <c r="A6768" t="s">
        <v>788</v>
      </c>
      <c r="B6768" t="s">
        <v>776</v>
      </c>
      <c r="C6768" t="s">
        <v>3322</v>
      </c>
      <c r="D6768" s="736">
        <v>1</v>
      </c>
      <c r="E6768">
        <v>780160</v>
      </c>
      <c r="F6768" t="s">
        <v>2697</v>
      </c>
    </row>
    <row r="6769" spans="1:6" x14ac:dyDescent="0.25">
      <c r="A6769" t="s">
        <v>2665</v>
      </c>
      <c r="B6769" t="s">
        <v>776</v>
      </c>
      <c r="C6769" t="s">
        <v>3325</v>
      </c>
      <c r="D6769" s="736">
        <v>1</v>
      </c>
      <c r="E6769">
        <v>780160</v>
      </c>
      <c r="F6769" t="s">
        <v>2697</v>
      </c>
    </row>
    <row r="6770" spans="1:6" x14ac:dyDescent="0.25">
      <c r="A6770" t="s">
        <v>1198</v>
      </c>
      <c r="B6770" t="s">
        <v>776</v>
      </c>
      <c r="C6770" t="s">
        <v>3045</v>
      </c>
      <c r="D6770" s="736">
        <v>1</v>
      </c>
      <c r="E6770">
        <v>780160</v>
      </c>
      <c r="F6770" t="s">
        <v>2697</v>
      </c>
    </row>
    <row r="6771" spans="1:6" x14ac:dyDescent="0.25">
      <c r="A6771" t="s">
        <v>788</v>
      </c>
      <c r="B6771" t="s">
        <v>776</v>
      </c>
      <c r="C6771" t="s">
        <v>2983</v>
      </c>
      <c r="D6771" s="736">
        <v>1</v>
      </c>
      <c r="E6771">
        <v>780160</v>
      </c>
      <c r="F6771" t="s">
        <v>2697</v>
      </c>
    </row>
    <row r="6772" spans="1:6" x14ac:dyDescent="0.25">
      <c r="A6772" t="s">
        <v>788</v>
      </c>
      <c r="B6772" t="s">
        <v>776</v>
      </c>
      <c r="C6772" t="s">
        <v>2983</v>
      </c>
      <c r="D6772" s="736">
        <v>1</v>
      </c>
      <c r="E6772">
        <v>780160</v>
      </c>
      <c r="F6772" t="s">
        <v>2697</v>
      </c>
    </row>
    <row r="6773" spans="1:6" x14ac:dyDescent="0.25">
      <c r="A6773" t="s">
        <v>788</v>
      </c>
      <c r="B6773" t="s">
        <v>776</v>
      </c>
      <c r="C6773" t="s">
        <v>2983</v>
      </c>
      <c r="D6773" s="736">
        <v>1</v>
      </c>
      <c r="E6773">
        <v>780160</v>
      </c>
      <c r="F6773" t="s">
        <v>2697</v>
      </c>
    </row>
    <row r="6774" spans="1:6" x14ac:dyDescent="0.25">
      <c r="A6774" t="s">
        <v>788</v>
      </c>
      <c r="B6774" t="s">
        <v>776</v>
      </c>
      <c r="C6774" t="s">
        <v>2983</v>
      </c>
      <c r="D6774" s="736">
        <v>2</v>
      </c>
      <c r="E6774">
        <v>780160</v>
      </c>
      <c r="F6774" t="s">
        <v>2697</v>
      </c>
    </row>
    <row r="6775" spans="1:6" x14ac:dyDescent="0.25">
      <c r="A6775" t="s">
        <v>788</v>
      </c>
      <c r="B6775" t="s">
        <v>776</v>
      </c>
      <c r="C6775" t="s">
        <v>2983</v>
      </c>
      <c r="D6775" s="736">
        <v>2</v>
      </c>
      <c r="E6775">
        <v>780160</v>
      </c>
      <c r="F6775" t="s">
        <v>2697</v>
      </c>
    </row>
    <row r="6776" spans="1:6" x14ac:dyDescent="0.25">
      <c r="A6776" t="s">
        <v>788</v>
      </c>
      <c r="B6776" t="s">
        <v>776</v>
      </c>
      <c r="C6776" t="s">
        <v>2983</v>
      </c>
      <c r="D6776" s="736">
        <v>1</v>
      </c>
      <c r="E6776">
        <v>780160</v>
      </c>
      <c r="F6776" t="s">
        <v>2697</v>
      </c>
    </row>
    <row r="6777" spans="1:6" x14ac:dyDescent="0.25">
      <c r="A6777" t="s">
        <v>788</v>
      </c>
      <c r="B6777" t="s">
        <v>776</v>
      </c>
      <c r="C6777" t="s">
        <v>2983</v>
      </c>
      <c r="D6777" s="736">
        <v>1</v>
      </c>
      <c r="E6777">
        <v>780160</v>
      </c>
      <c r="F6777" t="s">
        <v>2697</v>
      </c>
    </row>
    <row r="6778" spans="1:6" x14ac:dyDescent="0.25">
      <c r="A6778" t="s">
        <v>788</v>
      </c>
      <c r="B6778" t="s">
        <v>776</v>
      </c>
      <c r="C6778" t="s">
        <v>2983</v>
      </c>
      <c r="D6778" s="736">
        <v>2</v>
      </c>
      <c r="E6778">
        <v>780160</v>
      </c>
      <c r="F6778" t="s">
        <v>2697</v>
      </c>
    </row>
    <row r="6779" spans="1:6" x14ac:dyDescent="0.25">
      <c r="A6779" t="s">
        <v>788</v>
      </c>
      <c r="B6779" t="s">
        <v>776</v>
      </c>
      <c r="C6779" t="s">
        <v>2983</v>
      </c>
      <c r="D6779" s="736">
        <v>2</v>
      </c>
      <c r="E6779">
        <v>780160</v>
      </c>
      <c r="F6779" t="s">
        <v>2697</v>
      </c>
    </row>
    <row r="6780" spans="1:6" x14ac:dyDescent="0.25">
      <c r="A6780" t="s">
        <v>2665</v>
      </c>
      <c r="B6780" t="s">
        <v>776</v>
      </c>
      <c r="C6780" t="s">
        <v>2839</v>
      </c>
      <c r="D6780" s="736">
        <v>1</v>
      </c>
      <c r="E6780">
        <v>780160</v>
      </c>
      <c r="F6780" t="s">
        <v>2697</v>
      </c>
    </row>
    <row r="6781" spans="1:6" x14ac:dyDescent="0.25">
      <c r="A6781" t="s">
        <v>1198</v>
      </c>
      <c r="B6781" t="s">
        <v>776</v>
      </c>
      <c r="C6781" t="s">
        <v>3046</v>
      </c>
      <c r="D6781" s="736">
        <v>1</v>
      </c>
      <c r="E6781">
        <v>780160</v>
      </c>
      <c r="F6781" t="s">
        <v>2697</v>
      </c>
    </row>
    <row r="6782" spans="1:6" x14ac:dyDescent="0.25">
      <c r="A6782" t="s">
        <v>1198</v>
      </c>
      <c r="B6782" t="s">
        <v>776</v>
      </c>
      <c r="C6782" t="s">
        <v>3046</v>
      </c>
      <c r="D6782" s="736">
        <v>1</v>
      </c>
      <c r="E6782">
        <v>780160</v>
      </c>
      <c r="F6782" t="s">
        <v>2697</v>
      </c>
    </row>
    <row r="6783" spans="1:6" x14ac:dyDescent="0.25">
      <c r="A6783" t="s">
        <v>1198</v>
      </c>
      <c r="B6783" t="s">
        <v>776</v>
      </c>
      <c r="C6783" t="s">
        <v>3046</v>
      </c>
      <c r="D6783" s="736">
        <v>1</v>
      </c>
      <c r="E6783">
        <v>780160</v>
      </c>
      <c r="F6783" t="s">
        <v>2697</v>
      </c>
    </row>
    <row r="6784" spans="1:6" x14ac:dyDescent="0.25">
      <c r="A6784" t="s">
        <v>1198</v>
      </c>
      <c r="B6784" t="s">
        <v>776</v>
      </c>
      <c r="C6784" t="s">
        <v>3046</v>
      </c>
      <c r="D6784" s="736">
        <v>1</v>
      </c>
      <c r="E6784">
        <v>780160</v>
      </c>
      <c r="F6784" t="s">
        <v>2697</v>
      </c>
    </row>
    <row r="6785" spans="1:6" x14ac:dyDescent="0.25">
      <c r="A6785" t="s">
        <v>1198</v>
      </c>
      <c r="B6785" t="s">
        <v>776</v>
      </c>
      <c r="C6785" t="s">
        <v>3046</v>
      </c>
      <c r="D6785" s="736">
        <v>1</v>
      </c>
      <c r="E6785">
        <v>780160</v>
      </c>
      <c r="F6785" t="s">
        <v>2697</v>
      </c>
    </row>
    <row r="6786" spans="1:6" x14ac:dyDescent="0.25">
      <c r="A6786" t="s">
        <v>1198</v>
      </c>
      <c r="B6786" t="s">
        <v>776</v>
      </c>
      <c r="C6786" t="s">
        <v>3046</v>
      </c>
      <c r="D6786" s="736">
        <v>3</v>
      </c>
      <c r="E6786">
        <v>780160</v>
      </c>
      <c r="F6786" t="s">
        <v>2697</v>
      </c>
    </row>
    <row r="6787" spans="1:6" x14ac:dyDescent="0.25">
      <c r="A6787" t="s">
        <v>1198</v>
      </c>
      <c r="B6787" t="s">
        <v>776</v>
      </c>
      <c r="C6787" t="s">
        <v>3046</v>
      </c>
      <c r="D6787" s="736">
        <v>1</v>
      </c>
      <c r="E6787">
        <v>780160</v>
      </c>
      <c r="F6787" t="s">
        <v>2697</v>
      </c>
    </row>
    <row r="6788" spans="1:6" x14ac:dyDescent="0.25">
      <c r="A6788" t="s">
        <v>1198</v>
      </c>
      <c r="B6788" t="s">
        <v>776</v>
      </c>
      <c r="C6788" t="s">
        <v>3046</v>
      </c>
      <c r="D6788" s="736">
        <v>1</v>
      </c>
      <c r="E6788">
        <v>780160</v>
      </c>
      <c r="F6788" t="s">
        <v>2697</v>
      </c>
    </row>
    <row r="6789" spans="1:6" x14ac:dyDescent="0.25">
      <c r="A6789" t="s">
        <v>1198</v>
      </c>
      <c r="B6789" t="s">
        <v>776</v>
      </c>
      <c r="C6789" t="s">
        <v>3046</v>
      </c>
      <c r="D6789" s="736">
        <v>1</v>
      </c>
      <c r="E6789">
        <v>780160</v>
      </c>
      <c r="F6789" t="s">
        <v>2697</v>
      </c>
    </row>
    <row r="6790" spans="1:6" x14ac:dyDescent="0.25">
      <c r="A6790" t="s">
        <v>1198</v>
      </c>
      <c r="B6790" t="s">
        <v>776</v>
      </c>
      <c r="C6790" t="s">
        <v>3046</v>
      </c>
      <c r="D6790" s="736">
        <v>1</v>
      </c>
      <c r="E6790">
        <v>780160</v>
      </c>
      <c r="F6790" t="s">
        <v>2697</v>
      </c>
    </row>
    <row r="6791" spans="1:6" x14ac:dyDescent="0.25">
      <c r="A6791" t="s">
        <v>1198</v>
      </c>
      <c r="B6791" t="s">
        <v>776</v>
      </c>
      <c r="C6791" t="s">
        <v>3046</v>
      </c>
      <c r="D6791" s="736">
        <v>1</v>
      </c>
      <c r="E6791">
        <v>780160</v>
      </c>
      <c r="F6791" t="s">
        <v>2697</v>
      </c>
    </row>
    <row r="6792" spans="1:6" x14ac:dyDescent="0.25">
      <c r="A6792" t="s">
        <v>1198</v>
      </c>
      <c r="B6792" t="s">
        <v>776</v>
      </c>
      <c r="C6792" t="s">
        <v>3046</v>
      </c>
      <c r="D6792" s="736">
        <v>1</v>
      </c>
      <c r="E6792">
        <v>780160</v>
      </c>
      <c r="F6792" t="s">
        <v>2697</v>
      </c>
    </row>
    <row r="6793" spans="1:6" x14ac:dyDescent="0.25">
      <c r="A6793" t="s">
        <v>1198</v>
      </c>
      <c r="B6793" t="s">
        <v>776</v>
      </c>
      <c r="C6793" t="s">
        <v>3046</v>
      </c>
      <c r="D6793" s="736">
        <v>1</v>
      </c>
      <c r="E6793">
        <v>780160</v>
      </c>
      <c r="F6793" t="s">
        <v>2697</v>
      </c>
    </row>
    <row r="6794" spans="1:6" x14ac:dyDescent="0.25">
      <c r="A6794" t="s">
        <v>1198</v>
      </c>
      <c r="B6794" t="s">
        <v>776</v>
      </c>
      <c r="C6794" t="s">
        <v>3046</v>
      </c>
      <c r="D6794" s="736">
        <v>1</v>
      </c>
      <c r="E6794">
        <v>780160</v>
      </c>
      <c r="F6794" t="s">
        <v>2697</v>
      </c>
    </row>
    <row r="6795" spans="1:6" x14ac:dyDescent="0.25">
      <c r="A6795" t="s">
        <v>1198</v>
      </c>
      <c r="B6795" t="s">
        <v>776</v>
      </c>
      <c r="C6795" t="s">
        <v>3046</v>
      </c>
      <c r="D6795" s="736">
        <v>1</v>
      </c>
      <c r="E6795">
        <v>780160</v>
      </c>
      <c r="F6795" t="s">
        <v>2697</v>
      </c>
    </row>
    <row r="6796" spans="1:6" x14ac:dyDescent="0.25">
      <c r="A6796" t="s">
        <v>1198</v>
      </c>
      <c r="B6796" t="s">
        <v>776</v>
      </c>
      <c r="C6796" t="s">
        <v>3046</v>
      </c>
      <c r="D6796" s="736">
        <v>1</v>
      </c>
      <c r="E6796">
        <v>780160</v>
      </c>
      <c r="F6796" t="s">
        <v>2697</v>
      </c>
    </row>
    <row r="6797" spans="1:6" x14ac:dyDescent="0.25">
      <c r="A6797" t="s">
        <v>1198</v>
      </c>
      <c r="B6797" t="s">
        <v>776</v>
      </c>
      <c r="C6797" t="s">
        <v>3046</v>
      </c>
      <c r="D6797" s="736">
        <v>1</v>
      </c>
      <c r="E6797">
        <v>780160</v>
      </c>
      <c r="F6797" t="s">
        <v>2697</v>
      </c>
    </row>
    <row r="6798" spans="1:6" x14ac:dyDescent="0.25">
      <c r="A6798" t="s">
        <v>2665</v>
      </c>
      <c r="B6798" t="s">
        <v>776</v>
      </c>
      <c r="C6798" t="s">
        <v>3327</v>
      </c>
      <c r="D6798" s="736">
        <v>1</v>
      </c>
      <c r="E6798">
        <v>780160</v>
      </c>
      <c r="F6798" t="s">
        <v>2697</v>
      </c>
    </row>
    <row r="6799" spans="1:6" x14ac:dyDescent="0.25">
      <c r="A6799" t="s">
        <v>2665</v>
      </c>
      <c r="B6799" t="s">
        <v>776</v>
      </c>
      <c r="C6799" t="s">
        <v>3328</v>
      </c>
      <c r="D6799" s="736">
        <v>1</v>
      </c>
      <c r="E6799">
        <v>780160</v>
      </c>
      <c r="F6799" t="s">
        <v>2697</v>
      </c>
    </row>
    <row r="6800" spans="1:6" x14ac:dyDescent="0.25">
      <c r="A6800" t="s">
        <v>788</v>
      </c>
      <c r="B6800" t="s">
        <v>776</v>
      </c>
      <c r="C6800" t="s">
        <v>3329</v>
      </c>
      <c r="D6800" s="736">
        <v>1</v>
      </c>
      <c r="E6800">
        <v>780160</v>
      </c>
      <c r="F6800" t="s">
        <v>2697</v>
      </c>
    </row>
    <row r="6801" spans="1:6" x14ac:dyDescent="0.25">
      <c r="A6801" t="s">
        <v>788</v>
      </c>
      <c r="B6801" t="s">
        <v>776</v>
      </c>
      <c r="C6801" t="s">
        <v>3330</v>
      </c>
      <c r="D6801" s="736">
        <v>1</v>
      </c>
      <c r="E6801">
        <v>780160</v>
      </c>
      <c r="F6801" t="s">
        <v>2697</v>
      </c>
    </row>
    <row r="6802" spans="1:6" x14ac:dyDescent="0.25">
      <c r="A6802" t="s">
        <v>788</v>
      </c>
      <c r="B6802" t="s">
        <v>776</v>
      </c>
      <c r="C6802" t="s">
        <v>3330</v>
      </c>
      <c r="D6802" s="736">
        <v>1</v>
      </c>
      <c r="E6802">
        <v>780160</v>
      </c>
      <c r="F6802" t="s">
        <v>2697</v>
      </c>
    </row>
    <row r="6803" spans="1:6" x14ac:dyDescent="0.25">
      <c r="A6803" t="s">
        <v>2544</v>
      </c>
      <c r="B6803" t="s">
        <v>776</v>
      </c>
      <c r="C6803" t="s">
        <v>3331</v>
      </c>
      <c r="D6803" s="736">
        <v>1</v>
      </c>
      <c r="E6803">
        <v>780160</v>
      </c>
      <c r="F6803" t="s">
        <v>2697</v>
      </c>
    </row>
    <row r="6804" spans="1:6" x14ac:dyDescent="0.25">
      <c r="A6804" t="s">
        <v>788</v>
      </c>
      <c r="B6804" t="s">
        <v>776</v>
      </c>
      <c r="C6804" t="s">
        <v>3332</v>
      </c>
      <c r="D6804" s="736">
        <v>1</v>
      </c>
      <c r="E6804">
        <v>780160</v>
      </c>
      <c r="F6804" t="s">
        <v>2697</v>
      </c>
    </row>
    <row r="6805" spans="1:6" x14ac:dyDescent="0.25">
      <c r="A6805" t="s">
        <v>788</v>
      </c>
      <c r="B6805" t="s">
        <v>776</v>
      </c>
      <c r="C6805" t="s">
        <v>3332</v>
      </c>
      <c r="D6805" s="736">
        <v>1</v>
      </c>
      <c r="E6805">
        <v>780160</v>
      </c>
      <c r="F6805" t="s">
        <v>2697</v>
      </c>
    </row>
    <row r="6806" spans="1:6" x14ac:dyDescent="0.25">
      <c r="A6806" t="s">
        <v>788</v>
      </c>
      <c r="B6806" t="s">
        <v>776</v>
      </c>
      <c r="C6806" t="s">
        <v>3332</v>
      </c>
      <c r="D6806" s="736">
        <v>1</v>
      </c>
      <c r="E6806">
        <v>780160</v>
      </c>
      <c r="F6806" t="s">
        <v>2697</v>
      </c>
    </row>
    <row r="6807" spans="1:6" x14ac:dyDescent="0.25">
      <c r="A6807" t="s">
        <v>788</v>
      </c>
      <c r="B6807" t="s">
        <v>776</v>
      </c>
      <c r="C6807" t="s">
        <v>3332</v>
      </c>
      <c r="D6807" s="736">
        <v>1</v>
      </c>
      <c r="E6807">
        <v>780160</v>
      </c>
      <c r="F6807" t="s">
        <v>2697</v>
      </c>
    </row>
    <row r="6808" spans="1:6" x14ac:dyDescent="0.25">
      <c r="A6808" t="s">
        <v>864</v>
      </c>
      <c r="B6808" t="s">
        <v>2779</v>
      </c>
      <c r="C6808" t="s">
        <v>2780</v>
      </c>
      <c r="D6808">
        <v>2</v>
      </c>
      <c r="E6808">
        <v>780160</v>
      </c>
      <c r="F6808" t="s">
        <v>2697</v>
      </c>
    </row>
    <row r="6809" spans="1:6" x14ac:dyDescent="0.25">
      <c r="A6809" t="s">
        <v>1198</v>
      </c>
      <c r="B6809" t="s">
        <v>2779</v>
      </c>
      <c r="C6809" t="s">
        <v>2795</v>
      </c>
      <c r="D6809">
        <v>7</v>
      </c>
      <c r="E6809">
        <v>780160</v>
      </c>
      <c r="F6809" t="s">
        <v>3539</v>
      </c>
    </row>
    <row r="6810" spans="1:6" x14ac:dyDescent="0.25">
      <c r="A6810" t="s">
        <v>2665</v>
      </c>
      <c r="B6810" t="s">
        <v>2779</v>
      </c>
      <c r="C6810" t="s">
        <v>2807</v>
      </c>
      <c r="D6810">
        <v>1</v>
      </c>
      <c r="E6810">
        <v>780160</v>
      </c>
      <c r="F6810" t="s">
        <v>2697</v>
      </c>
    </row>
    <row r="6811" spans="1:6" x14ac:dyDescent="0.25">
      <c r="A6811" t="s">
        <v>2665</v>
      </c>
      <c r="B6811" t="s">
        <v>2779</v>
      </c>
      <c r="C6811" t="s">
        <v>2808</v>
      </c>
      <c r="D6811">
        <v>6</v>
      </c>
      <c r="E6811">
        <v>780160</v>
      </c>
      <c r="F6811" t="s">
        <v>2697</v>
      </c>
    </row>
    <row r="6812" spans="1:6" x14ac:dyDescent="0.25">
      <c r="A6812" t="s">
        <v>2665</v>
      </c>
      <c r="B6812" t="s">
        <v>2779</v>
      </c>
      <c r="C6812" t="s">
        <v>2809</v>
      </c>
      <c r="D6812">
        <v>7</v>
      </c>
      <c r="E6812">
        <v>780160</v>
      </c>
      <c r="F6812" t="s">
        <v>2697</v>
      </c>
    </row>
    <row r="6813" spans="1:6" x14ac:dyDescent="0.25">
      <c r="A6813" t="s">
        <v>2665</v>
      </c>
      <c r="B6813" t="s">
        <v>2779</v>
      </c>
      <c r="C6813" t="s">
        <v>2810</v>
      </c>
      <c r="D6813">
        <v>7</v>
      </c>
      <c r="E6813">
        <v>780160</v>
      </c>
      <c r="F6813" t="s">
        <v>2697</v>
      </c>
    </row>
    <row r="6814" spans="1:6" x14ac:dyDescent="0.25">
      <c r="A6814" t="s">
        <v>2665</v>
      </c>
      <c r="B6814" t="s">
        <v>2779</v>
      </c>
      <c r="C6814" t="s">
        <v>2811</v>
      </c>
      <c r="D6814">
        <v>6</v>
      </c>
      <c r="E6814">
        <v>780160</v>
      </c>
      <c r="F6814" t="s">
        <v>2697</v>
      </c>
    </row>
    <row r="6815" spans="1:6" x14ac:dyDescent="0.25">
      <c r="A6815" t="s">
        <v>2665</v>
      </c>
      <c r="B6815" t="s">
        <v>2779</v>
      </c>
      <c r="C6815" t="s">
        <v>2812</v>
      </c>
      <c r="D6815">
        <v>15</v>
      </c>
      <c r="E6815">
        <v>780160</v>
      </c>
      <c r="F6815" t="s">
        <v>2697</v>
      </c>
    </row>
    <row r="6816" spans="1:6" x14ac:dyDescent="0.25">
      <c r="A6816" t="s">
        <v>2665</v>
      </c>
      <c r="B6816" t="s">
        <v>2779</v>
      </c>
      <c r="C6816" t="s">
        <v>2813</v>
      </c>
      <c r="D6816">
        <v>2</v>
      </c>
      <c r="E6816">
        <v>780160</v>
      </c>
      <c r="F6816" t="s">
        <v>2697</v>
      </c>
    </row>
    <row r="6817" spans="1:6" x14ac:dyDescent="0.25">
      <c r="A6817" t="s">
        <v>2665</v>
      </c>
      <c r="B6817" t="s">
        <v>2779</v>
      </c>
      <c r="C6817" t="s">
        <v>2814</v>
      </c>
      <c r="D6817">
        <v>6</v>
      </c>
      <c r="E6817">
        <v>780160</v>
      </c>
      <c r="F6817" t="s">
        <v>2697</v>
      </c>
    </row>
    <row r="6818" spans="1:6" x14ac:dyDescent="0.25">
      <c r="A6818" t="s">
        <v>2665</v>
      </c>
      <c r="B6818" t="s">
        <v>2779</v>
      </c>
      <c r="C6818" t="s">
        <v>2815</v>
      </c>
      <c r="D6818">
        <v>18</v>
      </c>
      <c r="E6818">
        <v>780160</v>
      </c>
      <c r="F6818" t="s">
        <v>2697</v>
      </c>
    </row>
    <row r="6819" spans="1:6" x14ac:dyDescent="0.25">
      <c r="A6819" t="s">
        <v>2665</v>
      </c>
      <c r="B6819" t="s">
        <v>2779</v>
      </c>
      <c r="C6819" t="s">
        <v>2816</v>
      </c>
      <c r="D6819">
        <v>12</v>
      </c>
      <c r="E6819">
        <v>780160</v>
      </c>
      <c r="F6819" t="s">
        <v>2697</v>
      </c>
    </row>
    <row r="6820" spans="1:6" x14ac:dyDescent="0.25">
      <c r="A6820" t="s">
        <v>2665</v>
      </c>
      <c r="B6820" t="s">
        <v>2779</v>
      </c>
      <c r="C6820" t="s">
        <v>2817</v>
      </c>
      <c r="D6820">
        <v>4</v>
      </c>
      <c r="E6820">
        <v>780160</v>
      </c>
      <c r="F6820" t="s">
        <v>2697</v>
      </c>
    </row>
    <row r="6821" spans="1:6" x14ac:dyDescent="0.25">
      <c r="A6821" t="s">
        <v>2665</v>
      </c>
      <c r="B6821" t="s">
        <v>2779</v>
      </c>
      <c r="C6821" t="s">
        <v>2818</v>
      </c>
      <c r="D6821">
        <v>20</v>
      </c>
      <c r="E6821">
        <v>780160</v>
      </c>
      <c r="F6821" t="s">
        <v>2697</v>
      </c>
    </row>
    <row r="6822" spans="1:6" x14ac:dyDescent="0.25">
      <c r="A6822" t="s">
        <v>2665</v>
      </c>
      <c r="B6822" t="s">
        <v>2779</v>
      </c>
      <c r="C6822" t="s">
        <v>2819</v>
      </c>
      <c r="D6822">
        <v>18</v>
      </c>
      <c r="E6822">
        <v>780160</v>
      </c>
      <c r="F6822" t="s">
        <v>2697</v>
      </c>
    </row>
    <row r="6823" spans="1:6" x14ac:dyDescent="0.25">
      <c r="A6823" t="s">
        <v>2665</v>
      </c>
      <c r="B6823" t="s">
        <v>2779</v>
      </c>
      <c r="C6823" t="s">
        <v>2820</v>
      </c>
      <c r="D6823">
        <v>2</v>
      </c>
      <c r="E6823">
        <v>780160</v>
      </c>
      <c r="F6823" t="s">
        <v>2697</v>
      </c>
    </row>
    <row r="6824" spans="1:6" x14ac:dyDescent="0.25">
      <c r="A6824" t="s">
        <v>2665</v>
      </c>
      <c r="B6824" t="s">
        <v>2779</v>
      </c>
      <c r="C6824" t="s">
        <v>2821</v>
      </c>
      <c r="D6824">
        <v>2</v>
      </c>
      <c r="E6824">
        <v>780160</v>
      </c>
      <c r="F6824" t="s">
        <v>2697</v>
      </c>
    </row>
    <row r="6825" spans="1:6" x14ac:dyDescent="0.25">
      <c r="A6825" t="s">
        <v>2665</v>
      </c>
      <c r="B6825" t="s">
        <v>2779</v>
      </c>
      <c r="C6825" t="s">
        <v>2822</v>
      </c>
      <c r="D6825">
        <v>2</v>
      </c>
      <c r="E6825">
        <v>780160</v>
      </c>
      <c r="F6825" t="s">
        <v>2697</v>
      </c>
    </row>
    <row r="6826" spans="1:6" x14ac:dyDescent="0.25">
      <c r="A6826" t="s">
        <v>2665</v>
      </c>
      <c r="B6826" t="s">
        <v>2779</v>
      </c>
      <c r="C6826" t="s">
        <v>2823</v>
      </c>
      <c r="D6826">
        <v>4</v>
      </c>
      <c r="E6826">
        <v>780160</v>
      </c>
      <c r="F6826" t="s">
        <v>2697</v>
      </c>
    </row>
    <row r="6827" spans="1:6" x14ac:dyDescent="0.25">
      <c r="A6827" t="s">
        <v>2665</v>
      </c>
      <c r="B6827" t="s">
        <v>2779</v>
      </c>
      <c r="C6827" t="s">
        <v>2824</v>
      </c>
      <c r="D6827">
        <v>7</v>
      </c>
      <c r="E6827">
        <v>780160</v>
      </c>
      <c r="F6827" t="s">
        <v>2697</v>
      </c>
    </row>
    <row r="6828" spans="1:6" x14ac:dyDescent="0.25">
      <c r="A6828" t="s">
        <v>2665</v>
      </c>
      <c r="B6828" t="s">
        <v>2779</v>
      </c>
      <c r="C6828" t="s">
        <v>2825</v>
      </c>
      <c r="D6828">
        <v>4</v>
      </c>
      <c r="E6828">
        <v>780160</v>
      </c>
      <c r="F6828" t="s">
        <v>2697</v>
      </c>
    </row>
    <row r="6829" spans="1:6" x14ac:dyDescent="0.25">
      <c r="A6829" t="s">
        <v>2665</v>
      </c>
      <c r="B6829" t="s">
        <v>2779</v>
      </c>
      <c r="C6829" t="s">
        <v>2826</v>
      </c>
      <c r="D6829">
        <v>10</v>
      </c>
      <c r="E6829">
        <v>780160</v>
      </c>
      <c r="F6829" t="s">
        <v>2697</v>
      </c>
    </row>
    <row r="6830" spans="1:6" x14ac:dyDescent="0.25">
      <c r="A6830" t="s">
        <v>2665</v>
      </c>
      <c r="B6830" t="s">
        <v>2779</v>
      </c>
      <c r="C6830" t="s">
        <v>2827</v>
      </c>
      <c r="D6830">
        <v>2</v>
      </c>
      <c r="E6830">
        <v>780160</v>
      </c>
      <c r="F6830" t="s">
        <v>2697</v>
      </c>
    </row>
    <row r="6831" spans="1:6" x14ac:dyDescent="0.25">
      <c r="A6831" t="s">
        <v>2665</v>
      </c>
      <c r="B6831" t="s">
        <v>2779</v>
      </c>
      <c r="C6831" t="s">
        <v>2828</v>
      </c>
      <c r="D6831">
        <v>10</v>
      </c>
      <c r="E6831">
        <v>780160</v>
      </c>
      <c r="F6831" t="s">
        <v>2697</v>
      </c>
    </row>
    <row r="6832" spans="1:6" x14ac:dyDescent="0.25">
      <c r="A6832" t="s">
        <v>2665</v>
      </c>
      <c r="B6832" t="s">
        <v>2779</v>
      </c>
      <c r="C6832" t="s">
        <v>2829</v>
      </c>
      <c r="D6832">
        <v>2</v>
      </c>
      <c r="E6832">
        <v>780160</v>
      </c>
      <c r="F6832" t="s">
        <v>2697</v>
      </c>
    </row>
    <row r="6833" spans="1:6" x14ac:dyDescent="0.25">
      <c r="A6833" t="s">
        <v>2665</v>
      </c>
      <c r="B6833" t="s">
        <v>2779</v>
      </c>
      <c r="C6833" t="s">
        <v>2830</v>
      </c>
      <c r="D6833">
        <v>1</v>
      </c>
      <c r="E6833">
        <v>780160</v>
      </c>
      <c r="F6833" t="s">
        <v>2697</v>
      </c>
    </row>
    <row r="6834" spans="1:6" x14ac:dyDescent="0.25">
      <c r="A6834" t="s">
        <v>2665</v>
      </c>
      <c r="B6834" t="s">
        <v>2779</v>
      </c>
      <c r="C6834" t="s">
        <v>2831</v>
      </c>
      <c r="D6834">
        <v>24</v>
      </c>
      <c r="E6834">
        <v>780160</v>
      </c>
      <c r="F6834" t="s">
        <v>2697</v>
      </c>
    </row>
    <row r="6835" spans="1:6" x14ac:dyDescent="0.25">
      <c r="A6835" t="s">
        <v>2665</v>
      </c>
      <c r="B6835" t="s">
        <v>2779</v>
      </c>
      <c r="C6835" t="s">
        <v>2832</v>
      </c>
      <c r="D6835">
        <v>2</v>
      </c>
      <c r="E6835">
        <v>780160</v>
      </c>
      <c r="F6835" t="s">
        <v>2697</v>
      </c>
    </row>
    <row r="6836" spans="1:6" x14ac:dyDescent="0.25">
      <c r="A6836" t="s">
        <v>2665</v>
      </c>
      <c r="B6836" t="s">
        <v>2779</v>
      </c>
      <c r="C6836" t="s">
        <v>2833</v>
      </c>
      <c r="D6836">
        <v>5</v>
      </c>
      <c r="E6836">
        <v>780160</v>
      </c>
      <c r="F6836" t="s">
        <v>2697</v>
      </c>
    </row>
    <row r="6837" spans="1:6" x14ac:dyDescent="0.25">
      <c r="A6837" t="s">
        <v>2665</v>
      </c>
      <c r="B6837" t="s">
        <v>2779</v>
      </c>
      <c r="C6837" t="s">
        <v>2834</v>
      </c>
      <c r="D6837">
        <v>7</v>
      </c>
      <c r="E6837">
        <v>780160</v>
      </c>
      <c r="F6837" t="s">
        <v>2697</v>
      </c>
    </row>
    <row r="6838" spans="1:6" x14ac:dyDescent="0.25">
      <c r="A6838" t="s">
        <v>2665</v>
      </c>
      <c r="B6838" t="s">
        <v>2779</v>
      </c>
      <c r="C6838" t="s">
        <v>2835</v>
      </c>
      <c r="D6838">
        <v>3</v>
      </c>
      <c r="E6838">
        <v>780160</v>
      </c>
      <c r="F6838" t="s">
        <v>2697</v>
      </c>
    </row>
    <row r="6839" spans="1:6" x14ac:dyDescent="0.25">
      <c r="A6839" t="s">
        <v>2665</v>
      </c>
      <c r="B6839" t="s">
        <v>2779</v>
      </c>
      <c r="C6839" t="s">
        <v>2836</v>
      </c>
      <c r="D6839">
        <v>14</v>
      </c>
      <c r="E6839">
        <v>780160</v>
      </c>
      <c r="F6839" t="s">
        <v>2697</v>
      </c>
    </row>
    <row r="6840" spans="1:6" x14ac:dyDescent="0.25">
      <c r="A6840" t="s">
        <v>2665</v>
      </c>
      <c r="B6840" t="s">
        <v>2779</v>
      </c>
      <c r="C6840" t="s">
        <v>2837</v>
      </c>
      <c r="D6840">
        <v>2</v>
      </c>
      <c r="E6840">
        <v>780160</v>
      </c>
      <c r="F6840" t="s">
        <v>2697</v>
      </c>
    </row>
    <row r="6841" spans="1:6" x14ac:dyDescent="0.25">
      <c r="A6841" t="s">
        <v>2665</v>
      </c>
      <c r="B6841" t="s">
        <v>2779</v>
      </c>
      <c r="C6841" t="s">
        <v>2838</v>
      </c>
      <c r="D6841">
        <v>2</v>
      </c>
      <c r="E6841">
        <v>780160</v>
      </c>
      <c r="F6841" t="s">
        <v>2697</v>
      </c>
    </row>
    <row r="6842" spans="1:6" x14ac:dyDescent="0.25">
      <c r="A6842" t="s">
        <v>2665</v>
      </c>
      <c r="B6842" t="s">
        <v>2779</v>
      </c>
      <c r="C6842" t="s">
        <v>2839</v>
      </c>
      <c r="D6842">
        <v>11</v>
      </c>
      <c r="E6842">
        <v>780160</v>
      </c>
      <c r="F6842" t="s">
        <v>2697</v>
      </c>
    </row>
    <row r="6843" spans="1:6" x14ac:dyDescent="0.25">
      <c r="A6843" t="s">
        <v>2665</v>
      </c>
      <c r="B6843" t="s">
        <v>2779</v>
      </c>
      <c r="C6843" t="s">
        <v>2840</v>
      </c>
      <c r="D6843">
        <v>2</v>
      </c>
      <c r="E6843">
        <v>780160</v>
      </c>
      <c r="F6843" t="s">
        <v>2697</v>
      </c>
    </row>
    <row r="6844" spans="1:6" x14ac:dyDescent="0.25">
      <c r="A6844" t="s">
        <v>2665</v>
      </c>
      <c r="B6844" t="s">
        <v>2779</v>
      </c>
      <c r="C6844" t="s">
        <v>2841</v>
      </c>
      <c r="D6844">
        <v>34</v>
      </c>
      <c r="E6844">
        <v>780160</v>
      </c>
      <c r="F6844" t="s">
        <v>2697</v>
      </c>
    </row>
    <row r="6845" spans="1:6" x14ac:dyDescent="0.25">
      <c r="A6845" t="s">
        <v>2665</v>
      </c>
      <c r="B6845" t="s">
        <v>2779</v>
      </c>
      <c r="C6845" t="s">
        <v>2842</v>
      </c>
      <c r="D6845">
        <v>23</v>
      </c>
      <c r="E6845">
        <v>780160</v>
      </c>
      <c r="F6845" t="s">
        <v>2697</v>
      </c>
    </row>
    <row r="6846" spans="1:6" x14ac:dyDescent="0.25">
      <c r="A6846" t="s">
        <v>2665</v>
      </c>
      <c r="B6846" t="s">
        <v>2779</v>
      </c>
      <c r="C6846" t="s">
        <v>2843</v>
      </c>
      <c r="D6846">
        <v>1</v>
      </c>
      <c r="E6846">
        <v>780160</v>
      </c>
      <c r="F6846" t="s">
        <v>2697</v>
      </c>
    </row>
    <row r="6847" spans="1:6" x14ac:dyDescent="0.25">
      <c r="A6847" t="s">
        <v>2665</v>
      </c>
      <c r="B6847" t="s">
        <v>2779</v>
      </c>
      <c r="C6847" t="s">
        <v>2844</v>
      </c>
      <c r="D6847">
        <v>19</v>
      </c>
      <c r="E6847">
        <v>780160</v>
      </c>
      <c r="F6847" t="s">
        <v>2697</v>
      </c>
    </row>
    <row r="6848" spans="1:6" x14ac:dyDescent="0.25">
      <c r="A6848" t="s">
        <v>2665</v>
      </c>
      <c r="B6848" t="s">
        <v>2779</v>
      </c>
      <c r="C6848" t="s">
        <v>2845</v>
      </c>
      <c r="D6848">
        <v>40</v>
      </c>
      <c r="E6848">
        <v>780160</v>
      </c>
      <c r="F6848" t="s">
        <v>2697</v>
      </c>
    </row>
    <row r="6849" spans="1:6" x14ac:dyDescent="0.25">
      <c r="A6849" t="s">
        <v>2665</v>
      </c>
      <c r="B6849" t="s">
        <v>2779</v>
      </c>
      <c r="C6849" t="s">
        <v>2846</v>
      </c>
      <c r="D6849">
        <v>20</v>
      </c>
      <c r="E6849">
        <v>780160</v>
      </c>
      <c r="F6849" t="s">
        <v>2697</v>
      </c>
    </row>
    <row r="6850" spans="1:6" x14ac:dyDescent="0.25">
      <c r="A6850" t="s">
        <v>2665</v>
      </c>
      <c r="B6850" t="s">
        <v>2779</v>
      </c>
      <c r="C6850" t="s">
        <v>2847</v>
      </c>
      <c r="D6850">
        <v>17</v>
      </c>
      <c r="E6850">
        <v>780160</v>
      </c>
      <c r="F6850" t="s">
        <v>2697</v>
      </c>
    </row>
    <row r="6851" spans="1:6" x14ac:dyDescent="0.25">
      <c r="A6851" t="s">
        <v>2665</v>
      </c>
      <c r="B6851" t="s">
        <v>2779</v>
      </c>
      <c r="C6851" t="s">
        <v>2848</v>
      </c>
      <c r="D6851">
        <v>2</v>
      </c>
      <c r="E6851">
        <v>780160</v>
      </c>
      <c r="F6851" t="s">
        <v>2697</v>
      </c>
    </row>
    <row r="6852" spans="1:6" x14ac:dyDescent="0.25">
      <c r="A6852" t="s">
        <v>2665</v>
      </c>
      <c r="B6852" t="s">
        <v>2779</v>
      </c>
      <c r="C6852" t="s">
        <v>2849</v>
      </c>
      <c r="D6852">
        <v>19</v>
      </c>
      <c r="E6852">
        <v>780160</v>
      </c>
      <c r="F6852" t="s">
        <v>2697</v>
      </c>
    </row>
    <row r="6853" spans="1:6" x14ac:dyDescent="0.25">
      <c r="A6853" t="s">
        <v>2665</v>
      </c>
      <c r="B6853" t="s">
        <v>2779</v>
      </c>
      <c r="C6853" t="s">
        <v>2850</v>
      </c>
      <c r="D6853">
        <v>9</v>
      </c>
      <c r="E6853">
        <v>780160</v>
      </c>
      <c r="F6853" t="s">
        <v>2697</v>
      </c>
    </row>
    <row r="6854" spans="1:6" x14ac:dyDescent="0.25">
      <c r="A6854" t="s">
        <v>2665</v>
      </c>
      <c r="B6854" t="s">
        <v>2779</v>
      </c>
      <c r="C6854" t="s">
        <v>1863</v>
      </c>
      <c r="D6854">
        <v>2</v>
      </c>
      <c r="E6854">
        <v>780160</v>
      </c>
      <c r="F6854" t="s">
        <v>2697</v>
      </c>
    </row>
    <row r="6855" spans="1:6" x14ac:dyDescent="0.25">
      <c r="A6855" t="s">
        <v>781</v>
      </c>
      <c r="B6855" t="s">
        <v>2779</v>
      </c>
      <c r="C6855" t="s">
        <v>2864</v>
      </c>
      <c r="D6855">
        <v>4</v>
      </c>
      <c r="E6855">
        <v>780160</v>
      </c>
      <c r="F6855" t="s">
        <v>2697</v>
      </c>
    </row>
    <row r="6856" spans="1:6" x14ac:dyDescent="0.25">
      <c r="A6856" t="s">
        <v>781</v>
      </c>
      <c r="B6856" t="s">
        <v>2779</v>
      </c>
      <c r="C6856" t="s">
        <v>2865</v>
      </c>
      <c r="D6856">
        <v>2</v>
      </c>
      <c r="E6856">
        <v>780160</v>
      </c>
      <c r="F6856" t="s">
        <v>2697</v>
      </c>
    </row>
    <row r="6857" spans="1:6" x14ac:dyDescent="0.25">
      <c r="A6857" t="s">
        <v>781</v>
      </c>
      <c r="B6857" t="s">
        <v>2779</v>
      </c>
      <c r="C6857" t="s">
        <v>2866</v>
      </c>
      <c r="D6857">
        <v>4</v>
      </c>
      <c r="E6857">
        <v>780160</v>
      </c>
      <c r="F6857" t="s">
        <v>2697</v>
      </c>
    </row>
    <row r="6858" spans="1:6" x14ac:dyDescent="0.25">
      <c r="A6858" t="s">
        <v>781</v>
      </c>
      <c r="B6858" t="s">
        <v>2779</v>
      </c>
      <c r="C6858" t="s">
        <v>2867</v>
      </c>
      <c r="D6858">
        <v>1</v>
      </c>
      <c r="E6858">
        <v>780160</v>
      </c>
      <c r="F6858" t="s">
        <v>2697</v>
      </c>
    </row>
    <row r="6859" spans="1:6" x14ac:dyDescent="0.25">
      <c r="A6859" t="s">
        <v>781</v>
      </c>
      <c r="B6859" t="s">
        <v>2779</v>
      </c>
      <c r="C6859" t="s">
        <v>2868</v>
      </c>
      <c r="D6859">
        <v>16</v>
      </c>
      <c r="E6859">
        <v>780160</v>
      </c>
      <c r="F6859" t="s">
        <v>2697</v>
      </c>
    </row>
    <row r="6860" spans="1:6" x14ac:dyDescent="0.25">
      <c r="A6860" t="s">
        <v>781</v>
      </c>
      <c r="B6860" t="s">
        <v>2779</v>
      </c>
      <c r="C6860" t="s">
        <v>2869</v>
      </c>
      <c r="D6860">
        <v>1</v>
      </c>
      <c r="E6860">
        <v>780160</v>
      </c>
      <c r="F6860" t="s">
        <v>2697</v>
      </c>
    </row>
    <row r="6861" spans="1:6" x14ac:dyDescent="0.25">
      <c r="A6861" t="s">
        <v>781</v>
      </c>
      <c r="B6861" t="s">
        <v>2779</v>
      </c>
      <c r="C6861" t="s">
        <v>2870</v>
      </c>
      <c r="D6861">
        <v>1</v>
      </c>
      <c r="E6861">
        <v>780160</v>
      </c>
      <c r="F6861" t="s">
        <v>2697</v>
      </c>
    </row>
    <row r="6862" spans="1:6" x14ac:dyDescent="0.25">
      <c r="A6862" t="s">
        <v>781</v>
      </c>
      <c r="B6862" t="s">
        <v>2779</v>
      </c>
      <c r="C6862" t="s">
        <v>2871</v>
      </c>
      <c r="D6862">
        <v>5</v>
      </c>
      <c r="E6862">
        <v>780160</v>
      </c>
      <c r="F6862" t="s">
        <v>2697</v>
      </c>
    </row>
    <row r="6863" spans="1:6" x14ac:dyDescent="0.25">
      <c r="A6863" t="s">
        <v>781</v>
      </c>
      <c r="B6863" t="s">
        <v>2779</v>
      </c>
      <c r="C6863" t="s">
        <v>2872</v>
      </c>
      <c r="D6863">
        <v>1</v>
      </c>
      <c r="E6863">
        <v>780160</v>
      </c>
      <c r="F6863" t="s">
        <v>2697</v>
      </c>
    </row>
    <row r="6864" spans="1:6" x14ac:dyDescent="0.25">
      <c r="A6864" t="s">
        <v>781</v>
      </c>
      <c r="B6864" t="s">
        <v>2779</v>
      </c>
      <c r="C6864" t="s">
        <v>2873</v>
      </c>
      <c r="D6864">
        <v>10</v>
      </c>
      <c r="E6864">
        <v>780160</v>
      </c>
      <c r="F6864" t="s">
        <v>2697</v>
      </c>
    </row>
    <row r="6865" spans="1:6" x14ac:dyDescent="0.25">
      <c r="A6865" t="s">
        <v>781</v>
      </c>
      <c r="B6865" t="s">
        <v>2779</v>
      </c>
      <c r="C6865" t="s">
        <v>2874</v>
      </c>
      <c r="D6865">
        <v>2</v>
      </c>
      <c r="E6865">
        <v>780160</v>
      </c>
      <c r="F6865" t="s">
        <v>2697</v>
      </c>
    </row>
    <row r="6866" spans="1:6" x14ac:dyDescent="0.25">
      <c r="A6866" t="s">
        <v>781</v>
      </c>
      <c r="B6866" t="s">
        <v>2779</v>
      </c>
      <c r="C6866" t="s">
        <v>2875</v>
      </c>
      <c r="D6866">
        <v>4</v>
      </c>
      <c r="E6866">
        <v>780160</v>
      </c>
      <c r="F6866" t="s">
        <v>2697</v>
      </c>
    </row>
    <row r="6867" spans="1:6" x14ac:dyDescent="0.25">
      <c r="A6867" t="s">
        <v>781</v>
      </c>
      <c r="B6867" t="s">
        <v>2779</v>
      </c>
      <c r="C6867" t="s">
        <v>2876</v>
      </c>
      <c r="D6867">
        <v>5</v>
      </c>
      <c r="E6867">
        <v>780160</v>
      </c>
      <c r="F6867" t="s">
        <v>2697</v>
      </c>
    </row>
    <row r="6868" spans="1:6" x14ac:dyDescent="0.25">
      <c r="A6868" t="s">
        <v>781</v>
      </c>
      <c r="B6868" t="s">
        <v>2779</v>
      </c>
      <c r="C6868" t="s">
        <v>2877</v>
      </c>
      <c r="D6868">
        <v>5</v>
      </c>
      <c r="E6868">
        <v>780160</v>
      </c>
      <c r="F6868" t="s">
        <v>2697</v>
      </c>
    </row>
    <row r="6869" spans="1:6" x14ac:dyDescent="0.25">
      <c r="A6869" t="s">
        <v>781</v>
      </c>
      <c r="B6869" t="s">
        <v>2779</v>
      </c>
      <c r="C6869" t="s">
        <v>2878</v>
      </c>
      <c r="D6869">
        <v>6</v>
      </c>
      <c r="E6869">
        <v>780160</v>
      </c>
      <c r="F6869" t="s">
        <v>2697</v>
      </c>
    </row>
    <row r="6870" spans="1:6" x14ac:dyDescent="0.25">
      <c r="A6870" t="s">
        <v>781</v>
      </c>
      <c r="B6870" t="s">
        <v>2779</v>
      </c>
      <c r="C6870" t="s">
        <v>2879</v>
      </c>
      <c r="D6870">
        <v>2</v>
      </c>
      <c r="E6870">
        <v>780160</v>
      </c>
      <c r="F6870" t="s">
        <v>2697</v>
      </c>
    </row>
    <row r="6871" spans="1:6" x14ac:dyDescent="0.25">
      <c r="A6871" t="s">
        <v>2601</v>
      </c>
      <c r="B6871" t="s">
        <v>2779</v>
      </c>
      <c r="C6871" t="s">
        <v>2899</v>
      </c>
      <c r="D6871">
        <v>23</v>
      </c>
      <c r="E6871">
        <v>780160</v>
      </c>
      <c r="F6871" t="s">
        <v>2697</v>
      </c>
    </row>
    <row r="6872" spans="1:6" x14ac:dyDescent="0.25">
      <c r="A6872" t="s">
        <v>2601</v>
      </c>
      <c r="B6872" t="s">
        <v>2779</v>
      </c>
      <c r="C6872" t="s">
        <v>2900</v>
      </c>
      <c r="D6872">
        <v>339</v>
      </c>
      <c r="E6872">
        <v>780160</v>
      </c>
      <c r="F6872" t="s">
        <v>2697</v>
      </c>
    </row>
    <row r="6873" spans="1:6" x14ac:dyDescent="0.25">
      <c r="A6873" t="s">
        <v>2601</v>
      </c>
      <c r="B6873" t="s">
        <v>2779</v>
      </c>
      <c r="C6873" t="s">
        <v>2901</v>
      </c>
      <c r="D6873">
        <v>56</v>
      </c>
      <c r="E6873">
        <v>780160</v>
      </c>
      <c r="F6873" t="s">
        <v>2697</v>
      </c>
    </row>
    <row r="6874" spans="1:6" x14ac:dyDescent="0.25">
      <c r="A6874" t="s">
        <v>2601</v>
      </c>
      <c r="B6874" t="s">
        <v>2779</v>
      </c>
      <c r="C6874" t="s">
        <v>2902</v>
      </c>
      <c r="D6874">
        <v>12</v>
      </c>
      <c r="E6874">
        <v>780160</v>
      </c>
      <c r="F6874" t="s">
        <v>2697</v>
      </c>
    </row>
    <row r="6875" spans="1:6" x14ac:dyDescent="0.25">
      <c r="A6875" t="s">
        <v>788</v>
      </c>
      <c r="B6875" t="s">
        <v>2779</v>
      </c>
      <c r="C6875" t="s">
        <v>2927</v>
      </c>
      <c r="D6875">
        <v>1</v>
      </c>
      <c r="E6875">
        <v>780160</v>
      </c>
      <c r="F6875" t="s">
        <v>2697</v>
      </c>
    </row>
    <row r="6876" spans="1:6" x14ac:dyDescent="0.25">
      <c r="A6876" t="s">
        <v>788</v>
      </c>
      <c r="B6876" t="s">
        <v>2779</v>
      </c>
      <c r="C6876" t="s">
        <v>2928</v>
      </c>
      <c r="D6876">
        <v>38</v>
      </c>
      <c r="E6876">
        <v>780160</v>
      </c>
      <c r="F6876" t="s">
        <v>2697</v>
      </c>
    </row>
    <row r="6877" spans="1:6" x14ac:dyDescent="0.25">
      <c r="A6877" t="s">
        <v>788</v>
      </c>
      <c r="B6877" t="s">
        <v>2779</v>
      </c>
      <c r="C6877" t="s">
        <v>2929</v>
      </c>
      <c r="D6877">
        <v>1</v>
      </c>
      <c r="E6877">
        <v>780160</v>
      </c>
      <c r="F6877" t="s">
        <v>2697</v>
      </c>
    </row>
    <row r="6878" spans="1:6" x14ac:dyDescent="0.25">
      <c r="A6878" t="s">
        <v>788</v>
      </c>
      <c r="B6878" t="s">
        <v>2779</v>
      </c>
      <c r="C6878" t="s">
        <v>2930</v>
      </c>
      <c r="D6878">
        <v>13</v>
      </c>
      <c r="E6878">
        <v>780160</v>
      </c>
      <c r="F6878" t="s">
        <v>2697</v>
      </c>
    </row>
    <row r="6879" spans="1:6" x14ac:dyDescent="0.25">
      <c r="A6879" t="s">
        <v>788</v>
      </c>
      <c r="B6879" t="s">
        <v>2779</v>
      </c>
      <c r="C6879" t="s">
        <v>2931</v>
      </c>
      <c r="D6879">
        <v>35</v>
      </c>
      <c r="E6879">
        <v>780160</v>
      </c>
      <c r="F6879" t="s">
        <v>2697</v>
      </c>
    </row>
    <row r="6880" spans="1:6" x14ac:dyDescent="0.25">
      <c r="A6880" t="s">
        <v>788</v>
      </c>
      <c r="B6880" t="s">
        <v>2779</v>
      </c>
      <c r="C6880" t="s">
        <v>2932</v>
      </c>
      <c r="D6880">
        <v>11</v>
      </c>
      <c r="E6880">
        <v>780160</v>
      </c>
      <c r="F6880" t="s">
        <v>2697</v>
      </c>
    </row>
    <row r="6881" spans="1:6" x14ac:dyDescent="0.25">
      <c r="A6881" t="s">
        <v>788</v>
      </c>
      <c r="B6881" t="s">
        <v>2779</v>
      </c>
      <c r="C6881" t="s">
        <v>2933</v>
      </c>
      <c r="D6881">
        <v>11</v>
      </c>
      <c r="E6881">
        <v>780160</v>
      </c>
      <c r="F6881" t="s">
        <v>2697</v>
      </c>
    </row>
    <row r="6882" spans="1:6" x14ac:dyDescent="0.25">
      <c r="A6882" t="s">
        <v>788</v>
      </c>
      <c r="B6882" t="s">
        <v>2779</v>
      </c>
      <c r="C6882" t="s">
        <v>2934</v>
      </c>
      <c r="D6882">
        <v>4</v>
      </c>
      <c r="E6882">
        <v>780160</v>
      </c>
      <c r="F6882" t="s">
        <v>2697</v>
      </c>
    </row>
    <row r="6883" spans="1:6" x14ac:dyDescent="0.25">
      <c r="A6883" t="s">
        <v>788</v>
      </c>
      <c r="B6883" t="s">
        <v>2779</v>
      </c>
      <c r="C6883" t="s">
        <v>2935</v>
      </c>
      <c r="D6883">
        <v>1</v>
      </c>
      <c r="E6883">
        <v>780160</v>
      </c>
      <c r="F6883" t="s">
        <v>2697</v>
      </c>
    </row>
    <row r="6884" spans="1:6" x14ac:dyDescent="0.25">
      <c r="A6884" t="s">
        <v>788</v>
      </c>
      <c r="B6884" t="s">
        <v>2779</v>
      </c>
      <c r="C6884" t="s">
        <v>2936</v>
      </c>
      <c r="D6884">
        <v>13</v>
      </c>
      <c r="E6884">
        <v>780160</v>
      </c>
      <c r="F6884" t="s">
        <v>2697</v>
      </c>
    </row>
    <row r="6885" spans="1:6" x14ac:dyDescent="0.25">
      <c r="A6885" t="s">
        <v>788</v>
      </c>
      <c r="B6885" t="s">
        <v>2779</v>
      </c>
      <c r="C6885" t="s">
        <v>2937</v>
      </c>
      <c r="D6885">
        <v>4</v>
      </c>
      <c r="E6885">
        <v>780160</v>
      </c>
      <c r="F6885" t="s">
        <v>2697</v>
      </c>
    </row>
    <row r="6886" spans="1:6" x14ac:dyDescent="0.25">
      <c r="A6886" t="s">
        <v>788</v>
      </c>
      <c r="B6886" t="s">
        <v>2779</v>
      </c>
      <c r="C6886" t="s">
        <v>2938</v>
      </c>
      <c r="D6886">
        <v>29</v>
      </c>
      <c r="E6886">
        <v>780160</v>
      </c>
      <c r="F6886" t="s">
        <v>2697</v>
      </c>
    </row>
    <row r="6887" spans="1:6" x14ac:dyDescent="0.25">
      <c r="A6887" t="s">
        <v>788</v>
      </c>
      <c r="B6887" t="s">
        <v>2779</v>
      </c>
      <c r="C6887" t="s">
        <v>2939</v>
      </c>
      <c r="D6887">
        <v>9</v>
      </c>
      <c r="E6887">
        <v>780160</v>
      </c>
      <c r="F6887" t="s">
        <v>2697</v>
      </c>
    </row>
    <row r="6888" spans="1:6" x14ac:dyDescent="0.25">
      <c r="A6888" t="s">
        <v>788</v>
      </c>
      <c r="B6888" t="s">
        <v>2779</v>
      </c>
      <c r="C6888" t="s">
        <v>2940</v>
      </c>
      <c r="D6888">
        <v>1</v>
      </c>
      <c r="E6888">
        <v>780160</v>
      </c>
      <c r="F6888" t="s">
        <v>2697</v>
      </c>
    </row>
    <row r="6889" spans="1:6" x14ac:dyDescent="0.25">
      <c r="A6889" t="s">
        <v>788</v>
      </c>
      <c r="B6889" t="s">
        <v>2779</v>
      </c>
      <c r="C6889" t="s">
        <v>2941</v>
      </c>
      <c r="D6889">
        <v>16</v>
      </c>
      <c r="E6889">
        <v>780160</v>
      </c>
      <c r="F6889" t="s">
        <v>2697</v>
      </c>
    </row>
    <row r="6890" spans="1:6" x14ac:dyDescent="0.25">
      <c r="A6890" t="s">
        <v>788</v>
      </c>
      <c r="B6890" t="s">
        <v>2779</v>
      </c>
      <c r="C6890" t="s">
        <v>2942</v>
      </c>
      <c r="D6890">
        <v>5</v>
      </c>
      <c r="E6890">
        <v>780160</v>
      </c>
      <c r="F6890" t="s">
        <v>2697</v>
      </c>
    </row>
    <row r="6891" spans="1:6" x14ac:dyDescent="0.25">
      <c r="A6891" t="s">
        <v>788</v>
      </c>
      <c r="B6891" t="s">
        <v>2779</v>
      </c>
      <c r="C6891" t="s">
        <v>2943</v>
      </c>
      <c r="D6891">
        <v>67</v>
      </c>
      <c r="E6891">
        <v>780160</v>
      </c>
      <c r="F6891" t="s">
        <v>2697</v>
      </c>
    </row>
    <row r="6892" spans="1:6" x14ac:dyDescent="0.25">
      <c r="A6892" t="s">
        <v>788</v>
      </c>
      <c r="B6892" t="s">
        <v>2779</v>
      </c>
      <c r="C6892" t="s">
        <v>2944</v>
      </c>
      <c r="D6892">
        <v>1</v>
      </c>
      <c r="E6892">
        <v>780160</v>
      </c>
      <c r="F6892" t="s">
        <v>2697</v>
      </c>
    </row>
    <row r="6893" spans="1:6" x14ac:dyDescent="0.25">
      <c r="A6893" t="s">
        <v>788</v>
      </c>
      <c r="B6893" t="s">
        <v>2779</v>
      </c>
      <c r="C6893" t="s">
        <v>2945</v>
      </c>
      <c r="D6893">
        <v>155</v>
      </c>
      <c r="E6893">
        <v>780160</v>
      </c>
      <c r="F6893" t="s">
        <v>2697</v>
      </c>
    </row>
    <row r="6894" spans="1:6" x14ac:dyDescent="0.25">
      <c r="A6894" t="s">
        <v>788</v>
      </c>
      <c r="B6894" t="s">
        <v>2779</v>
      </c>
      <c r="C6894" t="s">
        <v>2946</v>
      </c>
      <c r="D6894">
        <v>4</v>
      </c>
      <c r="E6894">
        <v>780160</v>
      </c>
      <c r="F6894" t="s">
        <v>2697</v>
      </c>
    </row>
    <row r="6895" spans="1:6" x14ac:dyDescent="0.25">
      <c r="A6895" t="s">
        <v>788</v>
      </c>
      <c r="B6895" t="s">
        <v>2779</v>
      </c>
      <c r="C6895" t="s">
        <v>2947</v>
      </c>
      <c r="D6895">
        <v>13</v>
      </c>
      <c r="E6895">
        <v>780160</v>
      </c>
      <c r="F6895" t="s">
        <v>2697</v>
      </c>
    </row>
    <row r="6896" spans="1:6" x14ac:dyDescent="0.25">
      <c r="A6896" t="s">
        <v>788</v>
      </c>
      <c r="B6896" t="s">
        <v>2779</v>
      </c>
      <c r="C6896" t="s">
        <v>2948</v>
      </c>
      <c r="D6896">
        <v>5</v>
      </c>
      <c r="E6896">
        <v>780160</v>
      </c>
      <c r="F6896" t="s">
        <v>2697</v>
      </c>
    </row>
    <row r="6897" spans="1:6" x14ac:dyDescent="0.25">
      <c r="A6897" t="s">
        <v>788</v>
      </c>
      <c r="B6897" t="s">
        <v>2779</v>
      </c>
      <c r="C6897" t="s">
        <v>2949</v>
      </c>
      <c r="D6897">
        <v>22</v>
      </c>
      <c r="E6897">
        <v>780160</v>
      </c>
      <c r="F6897" t="s">
        <v>2697</v>
      </c>
    </row>
    <row r="6898" spans="1:6" x14ac:dyDescent="0.25">
      <c r="A6898" t="s">
        <v>788</v>
      </c>
      <c r="B6898" t="s">
        <v>2779</v>
      </c>
      <c r="C6898" t="s">
        <v>2950</v>
      </c>
      <c r="D6898">
        <v>2</v>
      </c>
      <c r="E6898">
        <v>780160</v>
      </c>
      <c r="F6898" t="s">
        <v>2697</v>
      </c>
    </row>
    <row r="6899" spans="1:6" x14ac:dyDescent="0.25">
      <c r="A6899" t="s">
        <v>788</v>
      </c>
      <c r="B6899" t="s">
        <v>2779</v>
      </c>
      <c r="C6899" t="s">
        <v>2951</v>
      </c>
      <c r="D6899">
        <v>1</v>
      </c>
      <c r="E6899">
        <v>780160</v>
      </c>
      <c r="F6899" t="s">
        <v>2697</v>
      </c>
    </row>
    <row r="6900" spans="1:6" x14ac:dyDescent="0.25">
      <c r="A6900" t="s">
        <v>788</v>
      </c>
      <c r="B6900" t="s">
        <v>2779</v>
      </c>
      <c r="C6900" t="s">
        <v>2952</v>
      </c>
      <c r="D6900">
        <v>45</v>
      </c>
      <c r="E6900">
        <v>780160</v>
      </c>
      <c r="F6900" t="s">
        <v>2697</v>
      </c>
    </row>
    <row r="6901" spans="1:6" x14ac:dyDescent="0.25">
      <c r="A6901" t="s">
        <v>788</v>
      </c>
      <c r="B6901" t="s">
        <v>2779</v>
      </c>
      <c r="C6901" t="s">
        <v>2953</v>
      </c>
      <c r="D6901">
        <v>4</v>
      </c>
      <c r="E6901">
        <v>780160</v>
      </c>
      <c r="F6901" t="s">
        <v>2697</v>
      </c>
    </row>
    <row r="6902" spans="1:6" x14ac:dyDescent="0.25">
      <c r="A6902" t="s">
        <v>788</v>
      </c>
      <c r="B6902" t="s">
        <v>2779</v>
      </c>
      <c r="C6902" t="s">
        <v>2954</v>
      </c>
      <c r="D6902">
        <v>5</v>
      </c>
      <c r="E6902">
        <v>780160</v>
      </c>
      <c r="F6902" t="s">
        <v>2697</v>
      </c>
    </row>
    <row r="6903" spans="1:6" x14ac:dyDescent="0.25">
      <c r="A6903" t="s">
        <v>788</v>
      </c>
      <c r="B6903" t="s">
        <v>2779</v>
      </c>
      <c r="C6903" t="s">
        <v>2955</v>
      </c>
      <c r="D6903">
        <v>30</v>
      </c>
      <c r="E6903">
        <v>780160</v>
      </c>
      <c r="F6903" t="s">
        <v>2697</v>
      </c>
    </row>
    <row r="6904" spans="1:6" x14ac:dyDescent="0.25">
      <c r="A6904" t="s">
        <v>788</v>
      </c>
      <c r="B6904" t="s">
        <v>2779</v>
      </c>
      <c r="C6904" t="s">
        <v>2956</v>
      </c>
      <c r="D6904">
        <v>74</v>
      </c>
      <c r="E6904">
        <v>780160</v>
      </c>
      <c r="F6904" t="s">
        <v>2697</v>
      </c>
    </row>
    <row r="6905" spans="1:6" x14ac:dyDescent="0.25">
      <c r="A6905" t="s">
        <v>788</v>
      </c>
      <c r="B6905" t="s">
        <v>2779</v>
      </c>
      <c r="C6905" t="s">
        <v>2957</v>
      </c>
      <c r="D6905">
        <v>27</v>
      </c>
      <c r="E6905">
        <v>780160</v>
      </c>
      <c r="F6905" t="s">
        <v>2697</v>
      </c>
    </row>
    <row r="6906" spans="1:6" x14ac:dyDescent="0.25">
      <c r="A6906" t="s">
        <v>788</v>
      </c>
      <c r="B6906" t="s">
        <v>2779</v>
      </c>
      <c r="C6906" t="s">
        <v>2958</v>
      </c>
      <c r="D6906">
        <v>4</v>
      </c>
      <c r="E6906">
        <v>780160</v>
      </c>
      <c r="F6906" t="s">
        <v>2697</v>
      </c>
    </row>
    <row r="6907" spans="1:6" x14ac:dyDescent="0.25">
      <c r="A6907" t="s">
        <v>788</v>
      </c>
      <c r="B6907" t="s">
        <v>2779</v>
      </c>
      <c r="C6907" t="s">
        <v>2959</v>
      </c>
      <c r="D6907">
        <v>13</v>
      </c>
      <c r="E6907">
        <v>780160</v>
      </c>
      <c r="F6907" t="s">
        <v>2697</v>
      </c>
    </row>
    <row r="6908" spans="1:6" x14ac:dyDescent="0.25">
      <c r="A6908" t="s">
        <v>788</v>
      </c>
      <c r="B6908" t="s">
        <v>2779</v>
      </c>
      <c r="C6908" t="s">
        <v>2960</v>
      </c>
      <c r="D6908">
        <v>8</v>
      </c>
      <c r="E6908">
        <v>780160</v>
      </c>
      <c r="F6908" t="s">
        <v>2697</v>
      </c>
    </row>
    <row r="6909" spans="1:6" x14ac:dyDescent="0.25">
      <c r="A6909" t="s">
        <v>788</v>
      </c>
      <c r="B6909" t="s">
        <v>2779</v>
      </c>
      <c r="C6909" t="s">
        <v>2961</v>
      </c>
      <c r="D6909">
        <v>17</v>
      </c>
      <c r="E6909">
        <v>780160</v>
      </c>
      <c r="F6909" t="s">
        <v>2697</v>
      </c>
    </row>
    <row r="6910" spans="1:6" x14ac:dyDescent="0.25">
      <c r="A6910" t="s">
        <v>788</v>
      </c>
      <c r="B6910" t="s">
        <v>2779</v>
      </c>
      <c r="C6910" t="s">
        <v>2962</v>
      </c>
      <c r="D6910">
        <v>7</v>
      </c>
      <c r="E6910">
        <v>780160</v>
      </c>
      <c r="F6910" t="s">
        <v>2697</v>
      </c>
    </row>
    <row r="6911" spans="1:6" x14ac:dyDescent="0.25">
      <c r="A6911" t="s">
        <v>788</v>
      </c>
      <c r="B6911" t="s">
        <v>2779</v>
      </c>
      <c r="C6911" t="s">
        <v>2963</v>
      </c>
      <c r="D6911">
        <v>8</v>
      </c>
      <c r="E6911">
        <v>780160</v>
      </c>
      <c r="F6911" t="s">
        <v>2697</v>
      </c>
    </row>
    <row r="6912" spans="1:6" x14ac:dyDescent="0.25">
      <c r="A6912" t="s">
        <v>788</v>
      </c>
      <c r="B6912" t="s">
        <v>2779</v>
      </c>
      <c r="C6912" t="s">
        <v>2964</v>
      </c>
      <c r="D6912">
        <v>6</v>
      </c>
      <c r="E6912">
        <v>780160</v>
      </c>
      <c r="F6912" t="s">
        <v>2697</v>
      </c>
    </row>
    <row r="6913" spans="1:6" x14ac:dyDescent="0.25">
      <c r="A6913" t="s">
        <v>788</v>
      </c>
      <c r="B6913" t="s">
        <v>2779</v>
      </c>
      <c r="C6913" t="s">
        <v>2965</v>
      </c>
      <c r="D6913">
        <v>15</v>
      </c>
      <c r="E6913">
        <v>780160</v>
      </c>
      <c r="F6913" t="s">
        <v>2697</v>
      </c>
    </row>
    <row r="6914" spans="1:6" x14ac:dyDescent="0.25">
      <c r="A6914" t="s">
        <v>788</v>
      </c>
      <c r="B6914" t="s">
        <v>2779</v>
      </c>
      <c r="C6914" t="s">
        <v>2966</v>
      </c>
      <c r="D6914">
        <v>9</v>
      </c>
      <c r="E6914">
        <v>780160</v>
      </c>
      <c r="F6914" t="s">
        <v>2697</v>
      </c>
    </row>
    <row r="6915" spans="1:6" x14ac:dyDescent="0.25">
      <c r="A6915" t="s">
        <v>788</v>
      </c>
      <c r="B6915" t="s">
        <v>2779</v>
      </c>
      <c r="C6915" t="s">
        <v>2967</v>
      </c>
      <c r="D6915">
        <v>2</v>
      </c>
      <c r="E6915">
        <v>780160</v>
      </c>
      <c r="F6915" t="s">
        <v>2697</v>
      </c>
    </row>
    <row r="6916" spans="1:6" x14ac:dyDescent="0.25">
      <c r="A6916" t="s">
        <v>788</v>
      </c>
      <c r="B6916" t="s">
        <v>2779</v>
      </c>
      <c r="C6916" t="s">
        <v>2968</v>
      </c>
      <c r="D6916">
        <v>13</v>
      </c>
      <c r="E6916">
        <v>780160</v>
      </c>
      <c r="F6916" t="s">
        <v>2697</v>
      </c>
    </row>
    <row r="6917" spans="1:6" x14ac:dyDescent="0.25">
      <c r="A6917" t="s">
        <v>788</v>
      </c>
      <c r="B6917" t="s">
        <v>2779</v>
      </c>
      <c r="C6917" t="s">
        <v>2969</v>
      </c>
      <c r="D6917">
        <v>8</v>
      </c>
      <c r="E6917">
        <v>780160</v>
      </c>
      <c r="F6917" t="s">
        <v>2697</v>
      </c>
    </row>
    <row r="6918" spans="1:6" x14ac:dyDescent="0.25">
      <c r="A6918" t="s">
        <v>788</v>
      </c>
      <c r="B6918" t="s">
        <v>2779</v>
      </c>
      <c r="C6918" t="s">
        <v>2970</v>
      </c>
      <c r="D6918">
        <v>8</v>
      </c>
      <c r="E6918">
        <v>780160</v>
      </c>
      <c r="F6918" t="s">
        <v>2697</v>
      </c>
    </row>
    <row r="6919" spans="1:6" x14ac:dyDescent="0.25">
      <c r="A6919" t="s">
        <v>788</v>
      </c>
      <c r="B6919" t="s">
        <v>2779</v>
      </c>
      <c r="C6919" t="s">
        <v>2971</v>
      </c>
      <c r="D6919">
        <v>76</v>
      </c>
      <c r="E6919">
        <v>780160</v>
      </c>
      <c r="F6919" t="s">
        <v>2697</v>
      </c>
    </row>
    <row r="6920" spans="1:6" x14ac:dyDescent="0.25">
      <c r="A6920" t="s">
        <v>788</v>
      </c>
      <c r="B6920" t="s">
        <v>2779</v>
      </c>
      <c r="C6920" t="s">
        <v>2972</v>
      </c>
      <c r="D6920">
        <v>8</v>
      </c>
      <c r="E6920">
        <v>780160</v>
      </c>
      <c r="F6920" t="s">
        <v>2697</v>
      </c>
    </row>
    <row r="6921" spans="1:6" x14ac:dyDescent="0.25">
      <c r="A6921" t="s">
        <v>788</v>
      </c>
      <c r="B6921" t="s">
        <v>2779</v>
      </c>
      <c r="C6921" t="s">
        <v>2973</v>
      </c>
      <c r="D6921">
        <v>39</v>
      </c>
      <c r="E6921">
        <v>780160</v>
      </c>
      <c r="F6921" t="s">
        <v>2697</v>
      </c>
    </row>
    <row r="6922" spans="1:6" x14ac:dyDescent="0.25">
      <c r="A6922" t="s">
        <v>788</v>
      </c>
      <c r="B6922" t="s">
        <v>2779</v>
      </c>
      <c r="C6922" t="s">
        <v>2974</v>
      </c>
      <c r="D6922">
        <v>2</v>
      </c>
      <c r="E6922">
        <v>780160</v>
      </c>
      <c r="F6922" t="s">
        <v>2697</v>
      </c>
    </row>
    <row r="6923" spans="1:6" x14ac:dyDescent="0.25">
      <c r="A6923" t="s">
        <v>788</v>
      </c>
      <c r="B6923" t="s">
        <v>2779</v>
      </c>
      <c r="C6923" t="s">
        <v>2975</v>
      </c>
      <c r="D6923">
        <v>21</v>
      </c>
      <c r="E6923">
        <v>780160</v>
      </c>
      <c r="F6923" t="s">
        <v>2697</v>
      </c>
    </row>
    <row r="6924" spans="1:6" x14ac:dyDescent="0.25">
      <c r="A6924" t="s">
        <v>788</v>
      </c>
      <c r="B6924" t="s">
        <v>2779</v>
      </c>
      <c r="C6924" t="s">
        <v>2976</v>
      </c>
      <c r="D6924">
        <v>10</v>
      </c>
      <c r="E6924">
        <v>780160</v>
      </c>
      <c r="F6924" t="s">
        <v>2697</v>
      </c>
    </row>
    <row r="6925" spans="1:6" x14ac:dyDescent="0.25">
      <c r="A6925" t="s">
        <v>788</v>
      </c>
      <c r="B6925" t="s">
        <v>2779</v>
      </c>
      <c r="C6925" t="s">
        <v>2977</v>
      </c>
      <c r="D6925">
        <v>73</v>
      </c>
      <c r="E6925">
        <v>780160</v>
      </c>
      <c r="F6925" t="s">
        <v>2697</v>
      </c>
    </row>
    <row r="6926" spans="1:6" x14ac:dyDescent="0.25">
      <c r="A6926" t="s">
        <v>788</v>
      </c>
      <c r="B6926" t="s">
        <v>2779</v>
      </c>
      <c r="C6926" t="s">
        <v>2978</v>
      </c>
      <c r="D6926">
        <v>41</v>
      </c>
      <c r="E6926">
        <v>780160</v>
      </c>
      <c r="F6926" t="s">
        <v>2697</v>
      </c>
    </row>
    <row r="6927" spans="1:6" x14ac:dyDescent="0.25">
      <c r="A6927" t="s">
        <v>788</v>
      </c>
      <c r="B6927" t="s">
        <v>2779</v>
      </c>
      <c r="C6927" t="s">
        <v>2979</v>
      </c>
      <c r="D6927">
        <v>10</v>
      </c>
      <c r="E6927">
        <v>780160</v>
      </c>
      <c r="F6927" t="s">
        <v>2697</v>
      </c>
    </row>
    <row r="6928" spans="1:6" x14ac:dyDescent="0.25">
      <c r="A6928" t="s">
        <v>788</v>
      </c>
      <c r="B6928" t="s">
        <v>2779</v>
      </c>
      <c r="C6928" t="s">
        <v>2980</v>
      </c>
      <c r="D6928">
        <v>8</v>
      </c>
      <c r="E6928">
        <v>780160</v>
      </c>
      <c r="F6928" t="s">
        <v>2697</v>
      </c>
    </row>
    <row r="6929" spans="1:6" x14ac:dyDescent="0.25">
      <c r="A6929" t="s">
        <v>788</v>
      </c>
      <c r="B6929" t="s">
        <v>2779</v>
      </c>
      <c r="C6929" t="s">
        <v>2981</v>
      </c>
      <c r="D6929">
        <v>25</v>
      </c>
      <c r="E6929">
        <v>780160</v>
      </c>
      <c r="F6929" t="s">
        <v>2697</v>
      </c>
    </row>
    <row r="6930" spans="1:6" x14ac:dyDescent="0.25">
      <c r="A6930" t="s">
        <v>788</v>
      </c>
      <c r="B6930" t="s">
        <v>2779</v>
      </c>
      <c r="C6930" t="s">
        <v>2982</v>
      </c>
      <c r="D6930">
        <v>5</v>
      </c>
      <c r="E6930">
        <v>780160</v>
      </c>
      <c r="F6930" t="s">
        <v>2697</v>
      </c>
    </row>
    <row r="6931" spans="1:6" x14ac:dyDescent="0.25">
      <c r="A6931" t="s">
        <v>788</v>
      </c>
      <c r="B6931" t="s">
        <v>2779</v>
      </c>
      <c r="C6931" t="s">
        <v>2983</v>
      </c>
      <c r="D6931">
        <v>194</v>
      </c>
      <c r="E6931">
        <v>780160</v>
      </c>
      <c r="F6931" t="s">
        <v>2697</v>
      </c>
    </row>
    <row r="6932" spans="1:6" x14ac:dyDescent="0.25">
      <c r="A6932" t="s">
        <v>788</v>
      </c>
      <c r="B6932" t="s">
        <v>2779</v>
      </c>
      <c r="C6932" t="s">
        <v>2984</v>
      </c>
      <c r="D6932">
        <v>19</v>
      </c>
      <c r="E6932">
        <v>780160</v>
      </c>
      <c r="F6932" t="s">
        <v>2697</v>
      </c>
    </row>
    <row r="6933" spans="1:6" x14ac:dyDescent="0.25">
      <c r="A6933" t="s">
        <v>788</v>
      </c>
      <c r="B6933" t="s">
        <v>2779</v>
      </c>
      <c r="C6933" t="s">
        <v>2985</v>
      </c>
      <c r="D6933">
        <v>9</v>
      </c>
      <c r="E6933">
        <v>780160</v>
      </c>
      <c r="F6933" t="s">
        <v>2697</v>
      </c>
    </row>
    <row r="6934" spans="1:6" x14ac:dyDescent="0.25">
      <c r="A6934" t="s">
        <v>788</v>
      </c>
      <c r="B6934" t="s">
        <v>2779</v>
      </c>
      <c r="C6934" t="s">
        <v>2986</v>
      </c>
      <c r="D6934">
        <v>1</v>
      </c>
      <c r="E6934">
        <v>780160</v>
      </c>
      <c r="F6934" t="s">
        <v>2697</v>
      </c>
    </row>
    <row r="6935" spans="1:6" x14ac:dyDescent="0.25">
      <c r="A6935" t="s">
        <v>788</v>
      </c>
      <c r="B6935" t="s">
        <v>2779</v>
      </c>
      <c r="C6935" t="s">
        <v>2987</v>
      </c>
      <c r="D6935">
        <v>46</v>
      </c>
      <c r="E6935">
        <v>780160</v>
      </c>
      <c r="F6935" t="s">
        <v>2697</v>
      </c>
    </row>
    <row r="6936" spans="1:6" x14ac:dyDescent="0.25">
      <c r="A6936" t="s">
        <v>788</v>
      </c>
      <c r="B6936" t="s">
        <v>2779</v>
      </c>
      <c r="C6936" t="s">
        <v>2988</v>
      </c>
      <c r="D6936">
        <v>3</v>
      </c>
      <c r="E6936">
        <v>780160</v>
      </c>
      <c r="F6936" t="s">
        <v>2697</v>
      </c>
    </row>
    <row r="6937" spans="1:6" x14ac:dyDescent="0.25">
      <c r="A6937" t="s">
        <v>788</v>
      </c>
      <c r="B6937" t="s">
        <v>2779</v>
      </c>
      <c r="C6937" t="s">
        <v>2989</v>
      </c>
      <c r="D6937">
        <v>13</v>
      </c>
      <c r="E6937">
        <v>780160</v>
      </c>
      <c r="F6937" t="s">
        <v>2697</v>
      </c>
    </row>
    <row r="6938" spans="1:6" x14ac:dyDescent="0.25">
      <c r="A6938" t="s">
        <v>788</v>
      </c>
      <c r="B6938" t="s">
        <v>2779</v>
      </c>
      <c r="C6938" t="s">
        <v>2990</v>
      </c>
      <c r="D6938">
        <v>83</v>
      </c>
      <c r="E6938">
        <v>780160</v>
      </c>
      <c r="F6938" t="s">
        <v>2697</v>
      </c>
    </row>
    <row r="6939" spans="1:6" x14ac:dyDescent="0.25">
      <c r="A6939" t="s">
        <v>788</v>
      </c>
      <c r="B6939" t="s">
        <v>2779</v>
      </c>
      <c r="C6939" t="s">
        <v>2991</v>
      </c>
      <c r="D6939">
        <v>16</v>
      </c>
      <c r="E6939">
        <v>780160</v>
      </c>
      <c r="F6939" t="s">
        <v>2697</v>
      </c>
    </row>
    <row r="6940" spans="1:6" x14ac:dyDescent="0.25">
      <c r="A6940" t="s">
        <v>788</v>
      </c>
      <c r="B6940" t="s">
        <v>2779</v>
      </c>
      <c r="C6940" t="s">
        <v>2992</v>
      </c>
      <c r="D6940">
        <v>16</v>
      </c>
      <c r="E6940">
        <v>780160</v>
      </c>
      <c r="F6940" t="s">
        <v>2697</v>
      </c>
    </row>
    <row r="6941" spans="1:6" x14ac:dyDescent="0.25">
      <c r="A6941" t="s">
        <v>788</v>
      </c>
      <c r="B6941" t="s">
        <v>2779</v>
      </c>
      <c r="C6941" t="s">
        <v>2993</v>
      </c>
      <c r="D6941">
        <v>44</v>
      </c>
      <c r="E6941">
        <v>780160</v>
      </c>
      <c r="F6941" t="s">
        <v>2697</v>
      </c>
    </row>
    <row r="6942" spans="1:6" x14ac:dyDescent="0.25">
      <c r="A6942" t="s">
        <v>788</v>
      </c>
      <c r="B6942" t="s">
        <v>2779</v>
      </c>
      <c r="C6942" t="s">
        <v>2994</v>
      </c>
      <c r="D6942">
        <v>8</v>
      </c>
      <c r="E6942">
        <v>780160</v>
      </c>
      <c r="F6942" t="s">
        <v>2697</v>
      </c>
    </row>
    <row r="6943" spans="1:6" x14ac:dyDescent="0.25">
      <c r="A6943" t="s">
        <v>788</v>
      </c>
      <c r="B6943" t="s">
        <v>2779</v>
      </c>
      <c r="C6943" t="s">
        <v>2995</v>
      </c>
      <c r="D6943">
        <v>15</v>
      </c>
      <c r="E6943">
        <v>780160</v>
      </c>
      <c r="F6943" t="s">
        <v>2697</v>
      </c>
    </row>
    <row r="6944" spans="1:6" x14ac:dyDescent="0.25">
      <c r="A6944" t="s">
        <v>788</v>
      </c>
      <c r="B6944" t="s">
        <v>2779</v>
      </c>
      <c r="C6944" t="s">
        <v>2996</v>
      </c>
      <c r="D6944">
        <v>8</v>
      </c>
      <c r="E6944">
        <v>780160</v>
      </c>
      <c r="F6944" t="s">
        <v>2697</v>
      </c>
    </row>
    <row r="6945" spans="1:6" x14ac:dyDescent="0.25">
      <c r="A6945" t="s">
        <v>788</v>
      </c>
      <c r="B6945" t="s">
        <v>2779</v>
      </c>
      <c r="C6945" t="s">
        <v>2997</v>
      </c>
      <c r="D6945">
        <v>2</v>
      </c>
      <c r="E6945">
        <v>780160</v>
      </c>
      <c r="F6945" t="s">
        <v>2697</v>
      </c>
    </row>
    <row r="6946" spans="1:6" x14ac:dyDescent="0.25">
      <c r="A6946" t="s">
        <v>788</v>
      </c>
      <c r="B6946" t="s">
        <v>2779</v>
      </c>
      <c r="C6946" t="s">
        <v>2998</v>
      </c>
      <c r="D6946">
        <v>150</v>
      </c>
      <c r="E6946">
        <v>780160</v>
      </c>
      <c r="F6946" t="s">
        <v>2697</v>
      </c>
    </row>
    <row r="6947" spans="1:6" x14ac:dyDescent="0.25">
      <c r="A6947" t="s">
        <v>788</v>
      </c>
      <c r="B6947" t="s">
        <v>2779</v>
      </c>
      <c r="C6947" t="s">
        <v>2999</v>
      </c>
      <c r="D6947">
        <v>12</v>
      </c>
      <c r="E6947">
        <v>780160</v>
      </c>
      <c r="F6947" t="s">
        <v>2697</v>
      </c>
    </row>
    <row r="6948" spans="1:6" x14ac:dyDescent="0.25">
      <c r="A6948" t="s">
        <v>788</v>
      </c>
      <c r="B6948" t="s">
        <v>2779</v>
      </c>
      <c r="C6948" t="s">
        <v>3000</v>
      </c>
      <c r="D6948">
        <v>64</v>
      </c>
      <c r="E6948">
        <v>780160</v>
      </c>
      <c r="F6948" t="s">
        <v>2697</v>
      </c>
    </row>
    <row r="6949" spans="1:6" x14ac:dyDescent="0.25">
      <c r="A6949" t="s">
        <v>788</v>
      </c>
      <c r="B6949" t="s">
        <v>2779</v>
      </c>
      <c r="C6949" t="s">
        <v>3001</v>
      </c>
      <c r="D6949">
        <v>1</v>
      </c>
      <c r="E6949">
        <v>780160</v>
      </c>
      <c r="F6949" t="s">
        <v>2697</v>
      </c>
    </row>
    <row r="6950" spans="1:6" x14ac:dyDescent="0.25">
      <c r="A6950" t="s">
        <v>788</v>
      </c>
      <c r="B6950" t="s">
        <v>2779</v>
      </c>
      <c r="C6950" t="s">
        <v>3002</v>
      </c>
      <c r="D6950">
        <v>48</v>
      </c>
      <c r="E6950">
        <v>780160</v>
      </c>
      <c r="F6950" t="s">
        <v>2697</v>
      </c>
    </row>
    <row r="6951" spans="1:6" x14ac:dyDescent="0.25">
      <c r="A6951" t="s">
        <v>788</v>
      </c>
      <c r="B6951" t="s">
        <v>2779</v>
      </c>
      <c r="C6951" t="s">
        <v>3003</v>
      </c>
      <c r="D6951">
        <v>1</v>
      </c>
      <c r="E6951">
        <v>780160</v>
      </c>
      <c r="F6951" t="s">
        <v>2697</v>
      </c>
    </row>
    <row r="6952" spans="1:6" x14ac:dyDescent="0.25">
      <c r="A6952" t="s">
        <v>788</v>
      </c>
      <c r="B6952" t="s">
        <v>2779</v>
      </c>
      <c r="C6952" t="s">
        <v>3004</v>
      </c>
      <c r="D6952">
        <v>7</v>
      </c>
      <c r="E6952">
        <v>780160</v>
      </c>
      <c r="F6952" t="s">
        <v>2697</v>
      </c>
    </row>
    <row r="6953" spans="1:6" x14ac:dyDescent="0.25">
      <c r="A6953" t="s">
        <v>788</v>
      </c>
      <c r="B6953" t="s">
        <v>2779</v>
      </c>
      <c r="C6953" t="s">
        <v>3005</v>
      </c>
      <c r="D6953">
        <v>9</v>
      </c>
      <c r="E6953">
        <v>780160</v>
      </c>
      <c r="F6953" t="s">
        <v>2697</v>
      </c>
    </row>
    <row r="6954" spans="1:6" x14ac:dyDescent="0.25">
      <c r="A6954" t="s">
        <v>2542</v>
      </c>
      <c r="B6954" t="s">
        <v>2779</v>
      </c>
      <c r="C6954" t="s">
        <v>3014</v>
      </c>
      <c r="D6954">
        <v>68</v>
      </c>
      <c r="E6954">
        <v>780160</v>
      </c>
      <c r="F6954" t="s">
        <v>2697</v>
      </c>
    </row>
    <row r="6955" spans="1:6" x14ac:dyDescent="0.25">
      <c r="A6955" t="s">
        <v>2542</v>
      </c>
      <c r="B6955" t="s">
        <v>2779</v>
      </c>
      <c r="C6955" t="s">
        <v>3015</v>
      </c>
      <c r="D6955">
        <v>22</v>
      </c>
      <c r="E6955">
        <v>780160</v>
      </c>
      <c r="F6955" t="s">
        <v>2697</v>
      </c>
    </row>
    <row r="6956" spans="1:6" x14ac:dyDescent="0.25">
      <c r="A6956" t="s">
        <v>2542</v>
      </c>
      <c r="B6956" t="s">
        <v>2779</v>
      </c>
      <c r="C6956" t="s">
        <v>2899</v>
      </c>
      <c r="D6956">
        <v>8</v>
      </c>
      <c r="E6956">
        <v>780160</v>
      </c>
      <c r="F6956" t="s">
        <v>2697</v>
      </c>
    </row>
    <row r="6957" spans="1:6" x14ac:dyDescent="0.25">
      <c r="A6957" t="s">
        <v>2542</v>
      </c>
      <c r="B6957" t="s">
        <v>2779</v>
      </c>
      <c r="C6957" t="s">
        <v>2900</v>
      </c>
      <c r="D6957">
        <v>292</v>
      </c>
      <c r="E6957">
        <v>780160</v>
      </c>
      <c r="F6957" t="s">
        <v>2697</v>
      </c>
    </row>
    <row r="6958" spans="1:6" x14ac:dyDescent="0.25">
      <c r="A6958" t="s">
        <v>2542</v>
      </c>
      <c r="B6958" t="s">
        <v>2779</v>
      </c>
      <c r="C6958" t="s">
        <v>3016</v>
      </c>
      <c r="D6958">
        <v>50</v>
      </c>
      <c r="E6958">
        <v>780160</v>
      </c>
      <c r="F6958" t="s">
        <v>2697</v>
      </c>
    </row>
    <row r="6959" spans="1:6" x14ac:dyDescent="0.25">
      <c r="A6959" t="s">
        <v>2542</v>
      </c>
      <c r="B6959" t="s">
        <v>2779</v>
      </c>
      <c r="C6959" t="s">
        <v>3017</v>
      </c>
      <c r="D6959">
        <v>2</v>
      </c>
      <c r="E6959">
        <v>780160</v>
      </c>
      <c r="F6959" t="s">
        <v>2697</v>
      </c>
    </row>
    <row r="6960" spans="1:6" x14ac:dyDescent="0.25">
      <c r="A6960" t="s">
        <v>2542</v>
      </c>
      <c r="B6960" t="s">
        <v>2779</v>
      </c>
      <c r="C6960" t="s">
        <v>2901</v>
      </c>
      <c r="D6960">
        <v>5</v>
      </c>
      <c r="E6960">
        <v>780160</v>
      </c>
      <c r="F6960" t="s">
        <v>2697</v>
      </c>
    </row>
    <row r="6961" spans="1:6" x14ac:dyDescent="0.25">
      <c r="A6961" t="s">
        <v>2542</v>
      </c>
      <c r="B6961" t="s">
        <v>2779</v>
      </c>
      <c r="C6961" t="s">
        <v>2902</v>
      </c>
      <c r="D6961">
        <v>151</v>
      </c>
      <c r="E6961">
        <v>780160</v>
      </c>
      <c r="F6961" t="s">
        <v>2697</v>
      </c>
    </row>
    <row r="6962" spans="1:6" x14ac:dyDescent="0.25">
      <c r="A6962" t="s">
        <v>2675</v>
      </c>
      <c r="B6962" t="s">
        <v>2779</v>
      </c>
      <c r="C6962" t="s">
        <v>3022</v>
      </c>
      <c r="D6962">
        <v>28</v>
      </c>
      <c r="E6962">
        <v>780160</v>
      </c>
      <c r="F6962" t="s">
        <v>2697</v>
      </c>
    </row>
    <row r="6963" spans="1:6" x14ac:dyDescent="0.25">
      <c r="A6963" t="s">
        <v>2675</v>
      </c>
      <c r="B6963" t="s">
        <v>2779</v>
      </c>
      <c r="C6963" t="s">
        <v>2929</v>
      </c>
      <c r="D6963">
        <v>2</v>
      </c>
      <c r="E6963">
        <v>780160</v>
      </c>
      <c r="F6963" t="s">
        <v>2697</v>
      </c>
    </row>
    <row r="6964" spans="1:6" x14ac:dyDescent="0.25">
      <c r="A6964" t="s">
        <v>2675</v>
      </c>
      <c r="B6964" t="s">
        <v>2779</v>
      </c>
      <c r="C6964" t="s">
        <v>3023</v>
      </c>
      <c r="D6964">
        <v>1</v>
      </c>
      <c r="E6964">
        <v>780160</v>
      </c>
      <c r="F6964" t="s">
        <v>2697</v>
      </c>
    </row>
    <row r="6965" spans="1:6" x14ac:dyDescent="0.25">
      <c r="A6965" t="s">
        <v>2675</v>
      </c>
      <c r="B6965" t="s">
        <v>2779</v>
      </c>
      <c r="C6965" t="s">
        <v>3024</v>
      </c>
      <c r="D6965">
        <v>3</v>
      </c>
      <c r="E6965">
        <v>780160</v>
      </c>
      <c r="F6965" t="s">
        <v>2697</v>
      </c>
    </row>
    <row r="6966" spans="1:6" x14ac:dyDescent="0.25">
      <c r="A6966" t="s">
        <v>1198</v>
      </c>
      <c r="B6966" t="s">
        <v>2779</v>
      </c>
      <c r="C6966" t="s">
        <v>3038</v>
      </c>
      <c r="D6966">
        <v>70</v>
      </c>
      <c r="E6966">
        <v>780160</v>
      </c>
      <c r="F6966" t="s">
        <v>2697</v>
      </c>
    </row>
    <row r="6967" spans="1:6" x14ac:dyDescent="0.25">
      <c r="A6967" t="s">
        <v>1198</v>
      </c>
      <c r="B6967" t="s">
        <v>2779</v>
      </c>
      <c r="C6967" t="s">
        <v>3039</v>
      </c>
      <c r="D6967">
        <v>83</v>
      </c>
      <c r="E6967">
        <v>780160</v>
      </c>
      <c r="F6967" t="s">
        <v>2697</v>
      </c>
    </row>
    <row r="6968" spans="1:6" x14ac:dyDescent="0.25">
      <c r="A6968" t="s">
        <v>1198</v>
      </c>
      <c r="B6968" t="s">
        <v>2779</v>
      </c>
      <c r="C6968" t="s">
        <v>3040</v>
      </c>
      <c r="D6968">
        <v>156</v>
      </c>
      <c r="E6968">
        <v>780160</v>
      </c>
      <c r="F6968" t="s">
        <v>2697</v>
      </c>
    </row>
    <row r="6969" spans="1:6" x14ac:dyDescent="0.25">
      <c r="A6969" t="s">
        <v>1198</v>
      </c>
      <c r="B6969" t="s">
        <v>2779</v>
      </c>
      <c r="C6969" t="s">
        <v>2900</v>
      </c>
      <c r="D6969">
        <v>76</v>
      </c>
      <c r="E6969">
        <v>780160</v>
      </c>
      <c r="F6969" t="s">
        <v>2697</v>
      </c>
    </row>
    <row r="6970" spans="1:6" x14ac:dyDescent="0.25">
      <c r="A6970" t="s">
        <v>1198</v>
      </c>
      <c r="B6970" t="s">
        <v>2779</v>
      </c>
      <c r="C6970" t="s">
        <v>3041</v>
      </c>
      <c r="D6970">
        <v>54</v>
      </c>
      <c r="E6970">
        <v>780160</v>
      </c>
      <c r="F6970" t="s">
        <v>2697</v>
      </c>
    </row>
    <row r="6971" spans="1:6" x14ac:dyDescent="0.25">
      <c r="A6971" t="s">
        <v>1198</v>
      </c>
      <c r="B6971" t="s">
        <v>2779</v>
      </c>
      <c r="C6971" t="s">
        <v>3042</v>
      </c>
      <c r="D6971">
        <v>105</v>
      </c>
      <c r="E6971">
        <v>780160</v>
      </c>
      <c r="F6971" t="s">
        <v>2697</v>
      </c>
    </row>
    <row r="6972" spans="1:6" x14ac:dyDescent="0.25">
      <c r="A6972" t="s">
        <v>1198</v>
      </c>
      <c r="B6972" t="s">
        <v>2779</v>
      </c>
      <c r="C6972" t="s">
        <v>3043</v>
      </c>
      <c r="D6972">
        <v>34</v>
      </c>
      <c r="E6972">
        <v>780160</v>
      </c>
      <c r="F6972" t="s">
        <v>2697</v>
      </c>
    </row>
    <row r="6973" spans="1:6" x14ac:dyDescent="0.25">
      <c r="A6973" t="s">
        <v>1198</v>
      </c>
      <c r="B6973" t="s">
        <v>2779</v>
      </c>
      <c r="C6973" t="s">
        <v>3044</v>
      </c>
      <c r="D6973">
        <v>2746</v>
      </c>
      <c r="E6973">
        <v>780160</v>
      </c>
      <c r="F6973" t="s">
        <v>2697</v>
      </c>
    </row>
    <row r="6974" spans="1:6" x14ac:dyDescent="0.25">
      <c r="A6974" t="s">
        <v>1198</v>
      </c>
      <c r="B6974" t="s">
        <v>2779</v>
      </c>
      <c r="C6974" t="s">
        <v>3045</v>
      </c>
      <c r="D6974">
        <v>476</v>
      </c>
      <c r="E6974">
        <v>780160</v>
      </c>
      <c r="F6974" t="s">
        <v>2697</v>
      </c>
    </row>
    <row r="6975" spans="1:6" x14ac:dyDescent="0.25">
      <c r="A6975" t="s">
        <v>1198</v>
      </c>
      <c r="B6975" t="s">
        <v>2779</v>
      </c>
      <c r="C6975" t="s">
        <v>3046</v>
      </c>
      <c r="D6975">
        <v>252</v>
      </c>
      <c r="E6975">
        <v>780160</v>
      </c>
      <c r="F6975" t="s">
        <v>2697</v>
      </c>
    </row>
    <row r="6976" spans="1:6" x14ac:dyDescent="0.25">
      <c r="A6976" t="s">
        <v>2544</v>
      </c>
      <c r="B6976" t="s">
        <v>2779</v>
      </c>
      <c r="C6976" t="s">
        <v>3152</v>
      </c>
      <c r="D6976">
        <v>2</v>
      </c>
      <c r="E6976">
        <v>780160</v>
      </c>
      <c r="F6976" t="s">
        <v>2697</v>
      </c>
    </row>
    <row r="6977" spans="1:6" x14ac:dyDescent="0.25">
      <c r="A6977" t="s">
        <v>2544</v>
      </c>
      <c r="B6977" t="s">
        <v>2779</v>
      </c>
      <c r="C6977" t="s">
        <v>3153</v>
      </c>
      <c r="D6977">
        <v>5</v>
      </c>
      <c r="E6977">
        <v>780160</v>
      </c>
      <c r="F6977" t="s">
        <v>2697</v>
      </c>
    </row>
    <row r="6978" spans="1:6" x14ac:dyDescent="0.25">
      <c r="A6978" t="s">
        <v>2544</v>
      </c>
      <c r="B6978" t="s">
        <v>2779</v>
      </c>
      <c r="C6978" t="s">
        <v>3154</v>
      </c>
      <c r="D6978">
        <v>7</v>
      </c>
      <c r="E6978">
        <v>780160</v>
      </c>
      <c r="F6978" t="s">
        <v>2697</v>
      </c>
    </row>
    <row r="6979" spans="1:6" x14ac:dyDescent="0.25">
      <c r="A6979" t="s">
        <v>2544</v>
      </c>
      <c r="B6979" t="s">
        <v>2779</v>
      </c>
      <c r="C6979" t="s">
        <v>3155</v>
      </c>
      <c r="D6979">
        <v>6</v>
      </c>
      <c r="E6979">
        <v>780160</v>
      </c>
      <c r="F6979" t="s">
        <v>2697</v>
      </c>
    </row>
    <row r="6980" spans="1:6" x14ac:dyDescent="0.25">
      <c r="A6980" t="s">
        <v>2544</v>
      </c>
      <c r="B6980" t="s">
        <v>2779</v>
      </c>
      <c r="C6980" t="s">
        <v>3156</v>
      </c>
      <c r="D6980">
        <v>3</v>
      </c>
      <c r="E6980">
        <v>780160</v>
      </c>
      <c r="F6980" t="s">
        <v>2697</v>
      </c>
    </row>
    <row r="6981" spans="1:6" x14ac:dyDescent="0.25">
      <c r="A6981" t="s">
        <v>2544</v>
      </c>
      <c r="B6981" t="s">
        <v>2779</v>
      </c>
      <c r="C6981" t="s">
        <v>3157</v>
      </c>
      <c r="D6981">
        <v>2</v>
      </c>
      <c r="E6981">
        <v>780160</v>
      </c>
      <c r="F6981" t="s">
        <v>2697</v>
      </c>
    </row>
    <row r="6982" spans="1:6" x14ac:dyDescent="0.25">
      <c r="A6982" t="s">
        <v>2544</v>
      </c>
      <c r="B6982" t="s">
        <v>2779</v>
      </c>
      <c r="C6982" t="s">
        <v>3158</v>
      </c>
      <c r="D6982">
        <v>3</v>
      </c>
      <c r="E6982">
        <v>780160</v>
      </c>
      <c r="F6982" t="s">
        <v>2697</v>
      </c>
    </row>
    <row r="6983" spans="1:6" x14ac:dyDescent="0.25">
      <c r="A6983" t="s">
        <v>2544</v>
      </c>
      <c r="B6983" t="s">
        <v>2779</v>
      </c>
      <c r="C6983" t="s">
        <v>3159</v>
      </c>
      <c r="D6983">
        <v>1</v>
      </c>
      <c r="E6983">
        <v>780160</v>
      </c>
      <c r="F6983" t="s">
        <v>2697</v>
      </c>
    </row>
    <row r="6984" spans="1:6" x14ac:dyDescent="0.25">
      <c r="A6984" t="s">
        <v>2544</v>
      </c>
      <c r="B6984" t="s">
        <v>2779</v>
      </c>
      <c r="C6984" t="s">
        <v>3160</v>
      </c>
      <c r="D6984">
        <v>4</v>
      </c>
      <c r="E6984">
        <v>780160</v>
      </c>
      <c r="F6984" t="s">
        <v>2697</v>
      </c>
    </row>
    <row r="6985" spans="1:6" x14ac:dyDescent="0.25">
      <c r="A6985" t="s">
        <v>2544</v>
      </c>
      <c r="B6985" t="s">
        <v>2779</v>
      </c>
      <c r="C6985" t="s">
        <v>3161</v>
      </c>
      <c r="D6985">
        <v>2</v>
      </c>
      <c r="E6985">
        <v>780160</v>
      </c>
      <c r="F6985" t="s">
        <v>2697</v>
      </c>
    </row>
    <row r="6986" spans="1:6" x14ac:dyDescent="0.25">
      <c r="A6986" t="s">
        <v>2544</v>
      </c>
      <c r="B6986" t="s">
        <v>2779</v>
      </c>
      <c r="C6986" t="s">
        <v>3162</v>
      </c>
      <c r="D6986">
        <v>1</v>
      </c>
      <c r="E6986">
        <v>780160</v>
      </c>
      <c r="F6986" t="s">
        <v>2697</v>
      </c>
    </row>
    <row r="6987" spans="1:6" x14ac:dyDescent="0.25">
      <c r="A6987" t="s">
        <v>2544</v>
      </c>
      <c r="B6987" t="s">
        <v>2779</v>
      </c>
      <c r="C6987" t="s">
        <v>3163</v>
      </c>
      <c r="D6987">
        <v>2</v>
      </c>
      <c r="E6987">
        <v>780160</v>
      </c>
      <c r="F6987" t="s">
        <v>2697</v>
      </c>
    </row>
    <row r="6988" spans="1:6" x14ac:dyDescent="0.25">
      <c r="A6988" t="s">
        <v>2544</v>
      </c>
      <c r="B6988" t="s">
        <v>2779</v>
      </c>
      <c r="C6988" t="s">
        <v>2935</v>
      </c>
      <c r="D6988">
        <v>5</v>
      </c>
      <c r="E6988">
        <v>780160</v>
      </c>
      <c r="F6988" t="s">
        <v>2697</v>
      </c>
    </row>
    <row r="6989" spans="1:6" x14ac:dyDescent="0.25">
      <c r="A6989" t="s">
        <v>2544</v>
      </c>
      <c r="B6989" t="s">
        <v>2779</v>
      </c>
      <c r="C6989" t="s">
        <v>3164</v>
      </c>
      <c r="D6989">
        <v>1</v>
      </c>
      <c r="E6989">
        <v>780160</v>
      </c>
      <c r="F6989" t="s">
        <v>2697</v>
      </c>
    </row>
    <row r="6990" spans="1:6" x14ac:dyDescent="0.25">
      <c r="A6990" t="s">
        <v>2544</v>
      </c>
      <c r="B6990" t="s">
        <v>2779</v>
      </c>
      <c r="C6990" t="s">
        <v>3165</v>
      </c>
      <c r="D6990">
        <v>2</v>
      </c>
      <c r="E6990">
        <v>780160</v>
      </c>
      <c r="F6990" t="s">
        <v>2697</v>
      </c>
    </row>
    <row r="6991" spans="1:6" x14ac:dyDescent="0.25">
      <c r="A6991" t="s">
        <v>2544</v>
      </c>
      <c r="B6991" t="s">
        <v>2779</v>
      </c>
      <c r="C6991" t="s">
        <v>3166</v>
      </c>
      <c r="D6991">
        <v>2</v>
      </c>
      <c r="E6991">
        <v>780160</v>
      </c>
      <c r="F6991" t="s">
        <v>2697</v>
      </c>
    </row>
    <row r="6992" spans="1:6" x14ac:dyDescent="0.25">
      <c r="A6992" t="s">
        <v>2544</v>
      </c>
      <c r="B6992" t="s">
        <v>2779</v>
      </c>
      <c r="C6992" t="s">
        <v>3167</v>
      </c>
      <c r="D6992">
        <v>3</v>
      </c>
      <c r="E6992">
        <v>780160</v>
      </c>
      <c r="F6992" t="s">
        <v>2697</v>
      </c>
    </row>
    <row r="6993" spans="1:6" x14ac:dyDescent="0.25">
      <c r="A6993" t="s">
        <v>2544</v>
      </c>
      <c r="B6993" t="s">
        <v>2779</v>
      </c>
      <c r="C6993" t="s">
        <v>3168</v>
      </c>
      <c r="D6993">
        <v>2</v>
      </c>
      <c r="E6993">
        <v>780160</v>
      </c>
      <c r="F6993" t="s">
        <v>2697</v>
      </c>
    </row>
    <row r="6994" spans="1:6" x14ac:dyDescent="0.25">
      <c r="A6994" t="s">
        <v>2544</v>
      </c>
      <c r="B6994" t="s">
        <v>2779</v>
      </c>
      <c r="C6994" t="s">
        <v>3169</v>
      </c>
      <c r="D6994">
        <v>11</v>
      </c>
      <c r="E6994">
        <v>780160</v>
      </c>
      <c r="F6994" t="s">
        <v>2697</v>
      </c>
    </row>
    <row r="6995" spans="1:6" x14ac:dyDescent="0.25">
      <c r="A6995" t="s">
        <v>2544</v>
      </c>
      <c r="B6995" t="s">
        <v>2779</v>
      </c>
      <c r="C6995" t="s">
        <v>3170</v>
      </c>
      <c r="D6995">
        <v>4</v>
      </c>
      <c r="E6995">
        <v>780160</v>
      </c>
      <c r="F6995" t="s">
        <v>2697</v>
      </c>
    </row>
    <row r="6996" spans="1:6" x14ac:dyDescent="0.25">
      <c r="A6996" t="s">
        <v>2544</v>
      </c>
      <c r="B6996" t="s">
        <v>2779</v>
      </c>
      <c r="C6996" t="s">
        <v>2900</v>
      </c>
      <c r="D6996">
        <v>3</v>
      </c>
      <c r="E6996">
        <v>780160</v>
      </c>
      <c r="F6996" t="s">
        <v>2697</v>
      </c>
    </row>
    <row r="6997" spans="1:6" x14ac:dyDescent="0.25">
      <c r="A6997" t="s">
        <v>2544</v>
      </c>
      <c r="B6997" t="s">
        <v>2779</v>
      </c>
      <c r="C6997" t="s">
        <v>3171</v>
      </c>
      <c r="D6997">
        <v>5</v>
      </c>
      <c r="E6997">
        <v>780160</v>
      </c>
      <c r="F6997" t="s">
        <v>2697</v>
      </c>
    </row>
    <row r="6998" spans="1:6" x14ac:dyDescent="0.25">
      <c r="A6998" t="s">
        <v>2544</v>
      </c>
      <c r="B6998" t="s">
        <v>2779</v>
      </c>
      <c r="C6998" t="s">
        <v>3172</v>
      </c>
      <c r="D6998">
        <v>1</v>
      </c>
      <c r="E6998">
        <v>780160</v>
      </c>
      <c r="F6998" t="s">
        <v>2697</v>
      </c>
    </row>
    <row r="6999" spans="1:6" x14ac:dyDescent="0.25">
      <c r="A6999" t="s">
        <v>2544</v>
      </c>
      <c r="B6999" t="s">
        <v>2779</v>
      </c>
      <c r="C6999" t="s">
        <v>3173</v>
      </c>
      <c r="D6999">
        <v>4</v>
      </c>
      <c r="E6999">
        <v>780160</v>
      </c>
      <c r="F6999" t="s">
        <v>2697</v>
      </c>
    </row>
    <row r="7000" spans="1:6" x14ac:dyDescent="0.25">
      <c r="A7000" t="s">
        <v>2544</v>
      </c>
      <c r="B7000" t="s">
        <v>2779</v>
      </c>
      <c r="C7000" t="s">
        <v>3174</v>
      </c>
      <c r="D7000">
        <v>2</v>
      </c>
      <c r="E7000">
        <v>780160</v>
      </c>
      <c r="F7000" t="s">
        <v>2697</v>
      </c>
    </row>
    <row r="7001" spans="1:6" x14ac:dyDescent="0.25">
      <c r="A7001" t="s">
        <v>2544</v>
      </c>
      <c r="B7001" t="s">
        <v>2779</v>
      </c>
      <c r="C7001" t="s">
        <v>3175</v>
      </c>
      <c r="D7001">
        <v>2</v>
      </c>
      <c r="E7001">
        <v>780160</v>
      </c>
      <c r="F7001" t="s">
        <v>2697</v>
      </c>
    </row>
    <row r="7002" spans="1:6" x14ac:dyDescent="0.25">
      <c r="A7002" t="s">
        <v>2544</v>
      </c>
      <c r="B7002" t="s">
        <v>2779</v>
      </c>
      <c r="C7002" t="s">
        <v>3176</v>
      </c>
      <c r="D7002">
        <v>4</v>
      </c>
      <c r="E7002">
        <v>780160</v>
      </c>
      <c r="F7002" t="s">
        <v>2697</v>
      </c>
    </row>
    <row r="7003" spans="1:6" x14ac:dyDescent="0.25">
      <c r="A7003" t="s">
        <v>2544</v>
      </c>
      <c r="B7003" t="s">
        <v>2779</v>
      </c>
      <c r="C7003" t="s">
        <v>3177</v>
      </c>
      <c r="D7003">
        <v>2</v>
      </c>
      <c r="E7003">
        <v>780160</v>
      </c>
      <c r="F7003" t="s">
        <v>2697</v>
      </c>
    </row>
    <row r="7004" spans="1:6" x14ac:dyDescent="0.25">
      <c r="A7004" t="s">
        <v>2544</v>
      </c>
      <c r="B7004" t="s">
        <v>2779</v>
      </c>
      <c r="C7004" t="s">
        <v>3178</v>
      </c>
      <c r="D7004">
        <v>6</v>
      </c>
      <c r="E7004">
        <v>780160</v>
      </c>
      <c r="F7004" t="s">
        <v>2697</v>
      </c>
    </row>
    <row r="7005" spans="1:6" x14ac:dyDescent="0.25">
      <c r="A7005" t="s">
        <v>2544</v>
      </c>
      <c r="B7005" t="s">
        <v>2779</v>
      </c>
      <c r="C7005" t="s">
        <v>3179</v>
      </c>
      <c r="D7005">
        <v>1</v>
      </c>
      <c r="E7005">
        <v>780160</v>
      </c>
      <c r="F7005" t="s">
        <v>2697</v>
      </c>
    </row>
    <row r="7006" spans="1:6" x14ac:dyDescent="0.25">
      <c r="A7006" t="s">
        <v>2544</v>
      </c>
      <c r="B7006" t="s">
        <v>2779</v>
      </c>
      <c r="C7006" t="s">
        <v>3180</v>
      </c>
      <c r="D7006">
        <v>7</v>
      </c>
      <c r="E7006">
        <v>780160</v>
      </c>
      <c r="F7006" t="s">
        <v>2697</v>
      </c>
    </row>
    <row r="7007" spans="1:6" x14ac:dyDescent="0.25">
      <c r="A7007" t="s">
        <v>2544</v>
      </c>
      <c r="B7007" t="s">
        <v>2779</v>
      </c>
      <c r="C7007" t="s">
        <v>3181</v>
      </c>
      <c r="D7007">
        <v>4</v>
      </c>
      <c r="E7007">
        <v>780160</v>
      </c>
      <c r="F7007" t="s">
        <v>2697</v>
      </c>
    </row>
    <row r="7008" spans="1:6" x14ac:dyDescent="0.25">
      <c r="A7008" t="s">
        <v>2544</v>
      </c>
      <c r="B7008" t="s">
        <v>2779</v>
      </c>
      <c r="C7008" t="s">
        <v>3182</v>
      </c>
      <c r="D7008">
        <v>2</v>
      </c>
      <c r="E7008">
        <v>780160</v>
      </c>
      <c r="F7008" t="s">
        <v>2697</v>
      </c>
    </row>
    <row r="7009" spans="1:6" x14ac:dyDescent="0.25">
      <c r="A7009" t="s">
        <v>2544</v>
      </c>
      <c r="B7009" t="s">
        <v>2779</v>
      </c>
      <c r="C7009" t="s">
        <v>3183</v>
      </c>
      <c r="D7009">
        <v>3</v>
      </c>
      <c r="E7009">
        <v>780160</v>
      </c>
      <c r="F7009" t="s">
        <v>2697</v>
      </c>
    </row>
    <row r="7010" spans="1:6" x14ac:dyDescent="0.25">
      <c r="A7010" t="s">
        <v>2544</v>
      </c>
      <c r="B7010" t="s">
        <v>2779</v>
      </c>
      <c r="C7010" t="s">
        <v>3184</v>
      </c>
      <c r="D7010">
        <v>9</v>
      </c>
      <c r="E7010">
        <v>780160</v>
      </c>
      <c r="F7010" t="s">
        <v>2697</v>
      </c>
    </row>
    <row r="7011" spans="1:6" x14ac:dyDescent="0.25">
      <c r="A7011" t="s">
        <v>2544</v>
      </c>
      <c r="B7011" t="s">
        <v>2779</v>
      </c>
      <c r="C7011" t="s">
        <v>3185</v>
      </c>
      <c r="D7011">
        <v>3</v>
      </c>
      <c r="E7011">
        <v>780160</v>
      </c>
      <c r="F7011" t="s">
        <v>2697</v>
      </c>
    </row>
    <row r="7012" spans="1:6" x14ac:dyDescent="0.25">
      <c r="A7012" t="s">
        <v>2544</v>
      </c>
      <c r="B7012" t="s">
        <v>2779</v>
      </c>
      <c r="C7012" t="s">
        <v>3186</v>
      </c>
      <c r="D7012">
        <v>1</v>
      </c>
      <c r="E7012">
        <v>780160</v>
      </c>
      <c r="F7012" t="s">
        <v>2697</v>
      </c>
    </row>
    <row r="7013" spans="1:6" x14ac:dyDescent="0.25">
      <c r="A7013" t="s">
        <v>2544</v>
      </c>
      <c r="B7013" t="s">
        <v>2779</v>
      </c>
      <c r="C7013" t="s">
        <v>3187</v>
      </c>
      <c r="D7013">
        <v>2</v>
      </c>
      <c r="E7013">
        <v>780160</v>
      </c>
      <c r="F7013" t="s">
        <v>2697</v>
      </c>
    </row>
    <row r="7014" spans="1:6" x14ac:dyDescent="0.25">
      <c r="A7014" t="s">
        <v>2544</v>
      </c>
      <c r="B7014" t="s">
        <v>2779</v>
      </c>
      <c r="C7014" t="s">
        <v>3188</v>
      </c>
      <c r="D7014">
        <v>2</v>
      </c>
      <c r="E7014">
        <v>780160</v>
      </c>
      <c r="F7014" t="s">
        <v>2697</v>
      </c>
    </row>
    <row r="7015" spans="1:6" x14ac:dyDescent="0.25">
      <c r="A7015" t="s">
        <v>2544</v>
      </c>
      <c r="B7015" t="s">
        <v>2779</v>
      </c>
      <c r="C7015" t="s">
        <v>3189</v>
      </c>
      <c r="D7015">
        <v>1</v>
      </c>
      <c r="E7015">
        <v>780160</v>
      </c>
      <c r="F7015" t="s">
        <v>2697</v>
      </c>
    </row>
    <row r="7016" spans="1:6" x14ac:dyDescent="0.25">
      <c r="A7016" t="s">
        <v>2544</v>
      </c>
      <c r="B7016" t="s">
        <v>2779</v>
      </c>
      <c r="C7016" t="s">
        <v>3190</v>
      </c>
      <c r="D7016">
        <v>5</v>
      </c>
      <c r="E7016">
        <v>780160</v>
      </c>
      <c r="F7016" t="s">
        <v>2697</v>
      </c>
    </row>
    <row r="7017" spans="1:6" x14ac:dyDescent="0.25">
      <c r="A7017" t="s">
        <v>2544</v>
      </c>
      <c r="B7017" t="s">
        <v>2779</v>
      </c>
      <c r="C7017" t="s">
        <v>3191</v>
      </c>
      <c r="D7017">
        <v>4</v>
      </c>
      <c r="E7017">
        <v>780160</v>
      </c>
      <c r="F7017" t="s">
        <v>2697</v>
      </c>
    </row>
    <row r="7018" spans="1:6" x14ac:dyDescent="0.25">
      <c r="A7018" t="s">
        <v>2544</v>
      </c>
      <c r="B7018" t="s">
        <v>2779</v>
      </c>
      <c r="C7018" t="s">
        <v>3192</v>
      </c>
      <c r="D7018">
        <v>3</v>
      </c>
      <c r="E7018">
        <v>780160</v>
      </c>
      <c r="F7018" t="s">
        <v>2697</v>
      </c>
    </row>
    <row r="7019" spans="1:6" x14ac:dyDescent="0.25">
      <c r="A7019" t="s">
        <v>2544</v>
      </c>
      <c r="B7019" t="s">
        <v>2779</v>
      </c>
      <c r="C7019" t="s">
        <v>3193</v>
      </c>
      <c r="D7019">
        <v>5</v>
      </c>
      <c r="E7019">
        <v>780160</v>
      </c>
      <c r="F7019" t="s">
        <v>2697</v>
      </c>
    </row>
    <row r="7020" spans="1:6" x14ac:dyDescent="0.25">
      <c r="A7020" t="s">
        <v>2544</v>
      </c>
      <c r="B7020" t="s">
        <v>2779</v>
      </c>
      <c r="C7020" t="s">
        <v>3194</v>
      </c>
      <c r="D7020">
        <v>1</v>
      </c>
      <c r="E7020">
        <v>780160</v>
      </c>
      <c r="F7020" t="s">
        <v>2697</v>
      </c>
    </row>
    <row r="7021" spans="1:6" x14ac:dyDescent="0.25">
      <c r="A7021" t="s">
        <v>2544</v>
      </c>
      <c r="B7021" t="s">
        <v>2779</v>
      </c>
      <c r="C7021" t="s">
        <v>3195</v>
      </c>
      <c r="D7021">
        <v>2</v>
      </c>
      <c r="E7021">
        <v>780160</v>
      </c>
      <c r="F7021" t="s">
        <v>2697</v>
      </c>
    </row>
    <row r="7022" spans="1:6" x14ac:dyDescent="0.25">
      <c r="A7022" t="s">
        <v>2544</v>
      </c>
      <c r="B7022" t="s">
        <v>2779</v>
      </c>
      <c r="C7022" t="s">
        <v>3196</v>
      </c>
      <c r="D7022">
        <v>1</v>
      </c>
      <c r="E7022">
        <v>780160</v>
      </c>
      <c r="F7022" t="s">
        <v>2697</v>
      </c>
    </row>
    <row r="7023" spans="1:6" x14ac:dyDescent="0.25">
      <c r="A7023" t="s">
        <v>2544</v>
      </c>
      <c r="B7023" t="s">
        <v>2779</v>
      </c>
      <c r="C7023" t="s">
        <v>3197</v>
      </c>
      <c r="D7023">
        <v>1</v>
      </c>
      <c r="E7023">
        <v>780160</v>
      </c>
      <c r="F7023" t="s">
        <v>2697</v>
      </c>
    </row>
    <row r="7024" spans="1:6" x14ac:dyDescent="0.25">
      <c r="A7024" t="s">
        <v>2544</v>
      </c>
      <c r="B7024" t="s">
        <v>2779</v>
      </c>
      <c r="C7024" t="s">
        <v>3198</v>
      </c>
      <c r="D7024">
        <v>1</v>
      </c>
      <c r="E7024">
        <v>780160</v>
      </c>
      <c r="F7024" t="s">
        <v>2697</v>
      </c>
    </row>
    <row r="7025" spans="1:6" x14ac:dyDescent="0.25">
      <c r="A7025" t="s">
        <v>2544</v>
      </c>
      <c r="B7025" t="s">
        <v>2779</v>
      </c>
      <c r="C7025" t="s">
        <v>3199</v>
      </c>
      <c r="D7025">
        <v>2</v>
      </c>
      <c r="E7025">
        <v>780160</v>
      </c>
      <c r="F7025" t="s">
        <v>2697</v>
      </c>
    </row>
    <row r="7026" spans="1:6" x14ac:dyDescent="0.25">
      <c r="A7026" t="s">
        <v>2544</v>
      </c>
      <c r="B7026" t="s">
        <v>2779</v>
      </c>
      <c r="C7026" t="s">
        <v>3200</v>
      </c>
      <c r="D7026">
        <v>2</v>
      </c>
      <c r="E7026">
        <v>780160</v>
      </c>
      <c r="F7026" t="s">
        <v>2697</v>
      </c>
    </row>
    <row r="7027" spans="1:6" x14ac:dyDescent="0.25">
      <c r="A7027" t="s">
        <v>2543</v>
      </c>
      <c r="B7027" t="s">
        <v>2779</v>
      </c>
      <c r="C7027" t="s">
        <v>2900</v>
      </c>
      <c r="D7027">
        <v>3</v>
      </c>
      <c r="E7027">
        <v>780160</v>
      </c>
      <c r="F7027" t="s">
        <v>2697</v>
      </c>
    </row>
    <row r="7028" spans="1:6" x14ac:dyDescent="0.25">
      <c r="A7028" t="s">
        <v>864</v>
      </c>
      <c r="B7028" t="s">
        <v>2779</v>
      </c>
      <c r="C7028" t="s">
        <v>3289</v>
      </c>
      <c r="D7028">
        <v>1</v>
      </c>
      <c r="E7028">
        <v>780160</v>
      </c>
      <c r="F7028" t="s">
        <v>2697</v>
      </c>
    </row>
    <row r="7029" spans="1:6" x14ac:dyDescent="0.25">
      <c r="A7029" t="s">
        <v>864</v>
      </c>
      <c r="B7029" t="s">
        <v>2779</v>
      </c>
      <c r="C7029" t="s">
        <v>3290</v>
      </c>
      <c r="D7029">
        <v>1</v>
      </c>
      <c r="E7029">
        <v>780160</v>
      </c>
      <c r="F7029" t="s">
        <v>2697</v>
      </c>
    </row>
    <row r="7030" spans="1:6" x14ac:dyDescent="0.25">
      <c r="A7030" t="s">
        <v>864</v>
      </c>
      <c r="B7030" t="s">
        <v>2779</v>
      </c>
      <c r="C7030" t="s">
        <v>3291</v>
      </c>
      <c r="D7030">
        <v>1</v>
      </c>
      <c r="E7030">
        <v>780160</v>
      </c>
      <c r="F7030" t="s">
        <v>2697</v>
      </c>
    </row>
    <row r="7031" spans="1:6" x14ac:dyDescent="0.25">
      <c r="A7031" t="s">
        <v>864</v>
      </c>
      <c r="B7031" t="s">
        <v>2779</v>
      </c>
      <c r="C7031" t="s">
        <v>3292</v>
      </c>
      <c r="D7031">
        <v>1</v>
      </c>
      <c r="E7031">
        <v>780160</v>
      </c>
      <c r="F7031" t="s">
        <v>2697</v>
      </c>
    </row>
    <row r="7032" spans="1:6" x14ac:dyDescent="0.25">
      <c r="A7032" t="s">
        <v>864</v>
      </c>
      <c r="B7032" t="s">
        <v>2779</v>
      </c>
      <c r="C7032" t="s">
        <v>3293</v>
      </c>
      <c r="D7032">
        <v>1</v>
      </c>
      <c r="E7032">
        <v>780160</v>
      </c>
      <c r="F7032" t="s">
        <v>2697</v>
      </c>
    </row>
    <row r="7033" spans="1:6" x14ac:dyDescent="0.25">
      <c r="A7033" t="s">
        <v>864</v>
      </c>
      <c r="B7033" t="s">
        <v>2779</v>
      </c>
      <c r="C7033" t="s">
        <v>3294</v>
      </c>
      <c r="D7033">
        <v>2</v>
      </c>
      <c r="E7033">
        <v>780160</v>
      </c>
      <c r="F7033" t="s">
        <v>2697</v>
      </c>
    </row>
    <row r="7034" spans="1:6" x14ac:dyDescent="0.25">
      <c r="A7034" t="s">
        <v>864</v>
      </c>
      <c r="B7034" t="s">
        <v>2779</v>
      </c>
      <c r="C7034" t="s">
        <v>3295</v>
      </c>
      <c r="D7034">
        <v>1</v>
      </c>
      <c r="E7034">
        <v>780160</v>
      </c>
      <c r="F7034" t="s">
        <v>2697</v>
      </c>
    </row>
    <row r="7035" spans="1:6" x14ac:dyDescent="0.25">
      <c r="A7035" t="s">
        <v>864</v>
      </c>
      <c r="B7035" t="s">
        <v>2779</v>
      </c>
      <c r="C7035" t="s">
        <v>3295</v>
      </c>
      <c r="D7035">
        <v>2</v>
      </c>
      <c r="E7035">
        <v>780160</v>
      </c>
      <c r="F7035" t="s">
        <v>2697</v>
      </c>
    </row>
    <row r="7036" spans="1:6" x14ac:dyDescent="0.25">
      <c r="A7036" t="s">
        <v>2544</v>
      </c>
      <c r="B7036" t="s">
        <v>3504</v>
      </c>
      <c r="C7036" t="s">
        <v>2779</v>
      </c>
      <c r="D7036" s="432">
        <v>2</v>
      </c>
      <c r="E7036">
        <v>780160</v>
      </c>
      <c r="F7036" t="s">
        <v>2697</v>
      </c>
    </row>
    <row r="7037" spans="1:6" x14ac:dyDescent="0.25">
      <c r="A7037" t="s">
        <v>1198</v>
      </c>
      <c r="B7037" t="s">
        <v>3029</v>
      </c>
      <c r="C7037" t="s">
        <v>779</v>
      </c>
      <c r="D7037" s="432">
        <v>241</v>
      </c>
      <c r="E7037">
        <v>781220</v>
      </c>
      <c r="F7037" t="s">
        <v>3537</v>
      </c>
    </row>
    <row r="7038" spans="1:6" x14ac:dyDescent="0.25">
      <c r="A7038" t="s">
        <v>2665</v>
      </c>
      <c r="B7038" t="s">
        <v>2851</v>
      </c>
      <c r="C7038" t="s">
        <v>2852</v>
      </c>
      <c r="D7038">
        <v>1</v>
      </c>
      <c r="F7038" t="s">
        <v>3537</v>
      </c>
    </row>
    <row r="7039" spans="1:6" x14ac:dyDescent="0.25">
      <c r="A7039" t="s">
        <v>2601</v>
      </c>
      <c r="B7039" t="s">
        <v>2851</v>
      </c>
      <c r="C7039" t="s">
        <v>2903</v>
      </c>
      <c r="D7039">
        <v>4</v>
      </c>
      <c r="F7039" t="s">
        <v>3537</v>
      </c>
    </row>
    <row r="7040" spans="1:6" x14ac:dyDescent="0.25">
      <c r="A7040" t="s">
        <v>2601</v>
      </c>
      <c r="B7040" t="s">
        <v>2851</v>
      </c>
      <c r="C7040" t="s">
        <v>2904</v>
      </c>
      <c r="D7040">
        <v>2</v>
      </c>
      <c r="F7040" t="s">
        <v>3537</v>
      </c>
    </row>
    <row r="7041" spans="1:6" x14ac:dyDescent="0.25">
      <c r="A7041" t="s">
        <v>2601</v>
      </c>
      <c r="B7041" t="s">
        <v>2851</v>
      </c>
      <c r="C7041" t="s">
        <v>2905</v>
      </c>
      <c r="D7041">
        <v>3</v>
      </c>
      <c r="F7041" t="s">
        <v>3537</v>
      </c>
    </row>
    <row r="7042" spans="1:6" x14ac:dyDescent="0.25">
      <c r="A7042" t="s">
        <v>2601</v>
      </c>
      <c r="B7042" t="s">
        <v>2851</v>
      </c>
      <c r="C7042" t="s">
        <v>2906</v>
      </c>
      <c r="D7042">
        <v>2</v>
      </c>
      <c r="F7042" t="s">
        <v>3537</v>
      </c>
    </row>
    <row r="7043" spans="1:6" x14ac:dyDescent="0.25">
      <c r="A7043" t="s">
        <v>788</v>
      </c>
      <c r="B7043" t="s">
        <v>2851</v>
      </c>
      <c r="C7043" t="s">
        <v>2852</v>
      </c>
      <c r="D7043">
        <v>4</v>
      </c>
      <c r="F7043" t="s">
        <v>3537</v>
      </c>
    </row>
    <row r="7044" spans="1:6" x14ac:dyDescent="0.25">
      <c r="A7044" t="s">
        <v>2542</v>
      </c>
      <c r="B7044" t="s">
        <v>2851</v>
      </c>
      <c r="C7044" t="s">
        <v>3018</v>
      </c>
      <c r="D7044">
        <v>12</v>
      </c>
      <c r="F7044" t="s">
        <v>3537</v>
      </c>
    </row>
    <row r="7045" spans="1:6" x14ac:dyDescent="0.25">
      <c r="A7045" t="s">
        <v>2542</v>
      </c>
      <c r="B7045" t="s">
        <v>2851</v>
      </c>
      <c r="C7045" t="s">
        <v>3019</v>
      </c>
      <c r="D7045">
        <v>5</v>
      </c>
      <c r="F7045" t="s">
        <v>3537</v>
      </c>
    </row>
    <row r="7046" spans="1:6" x14ac:dyDescent="0.25">
      <c r="A7046" t="s">
        <v>2542</v>
      </c>
      <c r="B7046" t="s">
        <v>2851</v>
      </c>
      <c r="C7046" t="s">
        <v>3020</v>
      </c>
      <c r="D7046">
        <v>2</v>
      </c>
      <c r="F7046" t="s">
        <v>3537</v>
      </c>
    </row>
    <row r="7047" spans="1:6" x14ac:dyDescent="0.25">
      <c r="A7047" t="s">
        <v>1198</v>
      </c>
      <c r="B7047" t="s">
        <v>2851</v>
      </c>
      <c r="C7047" t="s">
        <v>3047</v>
      </c>
      <c r="D7047">
        <v>4</v>
      </c>
      <c r="F7047" t="s">
        <v>3537</v>
      </c>
    </row>
    <row r="7048" spans="1:6" x14ac:dyDescent="0.25">
      <c r="A7048" t="s">
        <v>1198</v>
      </c>
      <c r="B7048" t="s">
        <v>2851</v>
      </c>
      <c r="C7048" t="s">
        <v>3048</v>
      </c>
      <c r="D7048">
        <v>3</v>
      </c>
      <c r="F7048" t="s">
        <v>3537</v>
      </c>
    </row>
    <row r="7049" spans="1:6" x14ac:dyDescent="0.25">
      <c r="A7049" t="s">
        <v>1198</v>
      </c>
      <c r="B7049" t="s">
        <v>2851</v>
      </c>
      <c r="C7049" t="s">
        <v>3049</v>
      </c>
      <c r="D7049">
        <v>4</v>
      </c>
      <c r="F7049" t="s">
        <v>3537</v>
      </c>
    </row>
    <row r="7050" spans="1:6" x14ac:dyDescent="0.25">
      <c r="A7050" t="s">
        <v>1198</v>
      </c>
      <c r="B7050" t="s">
        <v>2851</v>
      </c>
      <c r="C7050" t="s">
        <v>3050</v>
      </c>
      <c r="D7050">
        <v>5</v>
      </c>
      <c r="F7050" t="s">
        <v>3537</v>
      </c>
    </row>
    <row r="7051" spans="1:6" x14ac:dyDescent="0.25">
      <c r="A7051" t="s">
        <v>1198</v>
      </c>
      <c r="B7051" t="s">
        <v>2851</v>
      </c>
      <c r="C7051" t="s">
        <v>3051</v>
      </c>
      <c r="D7051">
        <v>1</v>
      </c>
      <c r="F7051" t="s">
        <v>3537</v>
      </c>
    </row>
    <row r="7052" spans="1:6" x14ac:dyDescent="0.25">
      <c r="A7052" t="s">
        <v>1198</v>
      </c>
      <c r="B7052" t="s">
        <v>2851</v>
      </c>
      <c r="C7052" t="s">
        <v>3052</v>
      </c>
      <c r="D7052">
        <v>7</v>
      </c>
      <c r="F7052" t="s">
        <v>3537</v>
      </c>
    </row>
    <row r="7053" spans="1:6" x14ac:dyDescent="0.25">
      <c r="A7053" t="s">
        <v>1198</v>
      </c>
      <c r="B7053" t="s">
        <v>2851</v>
      </c>
      <c r="C7053" t="s">
        <v>3053</v>
      </c>
      <c r="D7053">
        <v>1</v>
      </c>
      <c r="F7053" t="s">
        <v>3537</v>
      </c>
    </row>
    <row r="7054" spans="1:6" x14ac:dyDescent="0.25">
      <c r="A7054" t="s">
        <v>1198</v>
      </c>
      <c r="B7054" t="s">
        <v>2851</v>
      </c>
      <c r="C7054" t="s">
        <v>3054</v>
      </c>
      <c r="D7054">
        <v>1</v>
      </c>
      <c r="F7054" t="s">
        <v>3537</v>
      </c>
    </row>
    <row r="7055" spans="1:6" x14ac:dyDescent="0.25">
      <c r="A7055" t="s">
        <v>1198</v>
      </c>
      <c r="B7055" t="s">
        <v>2851</v>
      </c>
      <c r="C7055" t="s">
        <v>3055</v>
      </c>
      <c r="D7055">
        <v>5</v>
      </c>
      <c r="F7055" t="s">
        <v>3537</v>
      </c>
    </row>
    <row r="7056" spans="1:6" x14ac:dyDescent="0.25">
      <c r="A7056" t="s">
        <v>1198</v>
      </c>
      <c r="B7056" t="s">
        <v>2851</v>
      </c>
      <c r="C7056" t="s">
        <v>3056</v>
      </c>
      <c r="D7056">
        <v>10</v>
      </c>
      <c r="F7056" t="s">
        <v>3537</v>
      </c>
    </row>
    <row r="7057" spans="1:6" x14ac:dyDescent="0.25">
      <c r="A7057" t="s">
        <v>1203</v>
      </c>
      <c r="B7057" t="s">
        <v>2851</v>
      </c>
      <c r="C7057" t="s">
        <v>3110</v>
      </c>
      <c r="D7057">
        <v>4</v>
      </c>
      <c r="F7057" t="s">
        <v>3537</v>
      </c>
    </row>
    <row r="7058" spans="1:6" x14ac:dyDescent="0.25">
      <c r="A7058" t="s">
        <v>1203</v>
      </c>
      <c r="B7058" t="s">
        <v>2851</v>
      </c>
      <c r="C7058" t="s">
        <v>3111</v>
      </c>
      <c r="D7058">
        <v>4</v>
      </c>
      <c r="F7058" t="s">
        <v>3537</v>
      </c>
    </row>
    <row r="7059" spans="1:6" x14ac:dyDescent="0.25">
      <c r="A7059" t="s">
        <v>1203</v>
      </c>
      <c r="B7059" t="s">
        <v>2851</v>
      </c>
      <c r="C7059" t="s">
        <v>3112</v>
      </c>
      <c r="D7059">
        <v>10</v>
      </c>
      <c r="F7059" t="s">
        <v>3537</v>
      </c>
    </row>
    <row r="7060" spans="1:6" x14ac:dyDescent="0.25">
      <c r="A7060" t="s">
        <v>1203</v>
      </c>
      <c r="B7060" t="s">
        <v>2851</v>
      </c>
      <c r="C7060" t="s">
        <v>3113</v>
      </c>
      <c r="D7060">
        <v>7</v>
      </c>
      <c r="F7060" t="s">
        <v>3537</v>
      </c>
    </row>
    <row r="7061" spans="1:6" x14ac:dyDescent="0.25">
      <c r="A7061" t="s">
        <v>1203</v>
      </c>
      <c r="B7061" t="s">
        <v>2851</v>
      </c>
      <c r="C7061" t="s">
        <v>3114</v>
      </c>
      <c r="D7061">
        <v>10</v>
      </c>
      <c r="F7061" t="s">
        <v>3537</v>
      </c>
    </row>
    <row r="7062" spans="1:6" x14ac:dyDescent="0.25">
      <c r="A7062" t="s">
        <v>1203</v>
      </c>
      <c r="B7062" t="s">
        <v>2851</v>
      </c>
      <c r="C7062" t="s">
        <v>3115</v>
      </c>
      <c r="D7062">
        <v>3</v>
      </c>
      <c r="F7062" t="s">
        <v>3537</v>
      </c>
    </row>
    <row r="7063" spans="1:6" x14ac:dyDescent="0.25">
      <c r="A7063" t="s">
        <v>1203</v>
      </c>
      <c r="B7063" t="s">
        <v>2851</v>
      </c>
      <c r="C7063" t="s">
        <v>3116</v>
      </c>
      <c r="D7063">
        <v>12</v>
      </c>
      <c r="F7063" t="s">
        <v>3537</v>
      </c>
    </row>
    <row r="7064" spans="1:6" x14ac:dyDescent="0.25">
      <c r="A7064" t="s">
        <v>1203</v>
      </c>
      <c r="B7064" t="s">
        <v>2851</v>
      </c>
      <c r="C7064" t="s">
        <v>3117</v>
      </c>
      <c r="D7064">
        <v>3</v>
      </c>
      <c r="F7064" t="s">
        <v>3537</v>
      </c>
    </row>
    <row r="7065" spans="1:6" x14ac:dyDescent="0.25">
      <c r="A7065" t="s">
        <v>1203</v>
      </c>
      <c r="B7065" t="s">
        <v>2851</v>
      </c>
      <c r="C7065" t="s">
        <v>3118</v>
      </c>
      <c r="D7065">
        <v>5</v>
      </c>
      <c r="F7065" t="s">
        <v>3537</v>
      </c>
    </row>
    <row r="7066" spans="1:6" x14ac:dyDescent="0.25">
      <c r="A7066" t="s">
        <v>1203</v>
      </c>
      <c r="B7066" t="s">
        <v>2851</v>
      </c>
      <c r="C7066" t="s">
        <v>3119</v>
      </c>
      <c r="D7066">
        <v>12</v>
      </c>
      <c r="F7066" t="s">
        <v>3537</v>
      </c>
    </row>
    <row r="7067" spans="1:6" x14ac:dyDescent="0.25">
      <c r="A7067" t="s">
        <v>1203</v>
      </c>
      <c r="B7067" t="s">
        <v>2851</v>
      </c>
      <c r="C7067" t="s">
        <v>3120</v>
      </c>
      <c r="D7067">
        <v>8</v>
      </c>
      <c r="F7067" t="s">
        <v>3537</v>
      </c>
    </row>
    <row r="7068" spans="1:6" x14ac:dyDescent="0.25">
      <c r="A7068" t="s">
        <v>1203</v>
      </c>
      <c r="B7068" t="s">
        <v>2851</v>
      </c>
      <c r="C7068" t="s">
        <v>3121</v>
      </c>
      <c r="D7068">
        <v>5</v>
      </c>
      <c r="F7068" t="s">
        <v>3537</v>
      </c>
    </row>
    <row r="7069" spans="1:6" x14ac:dyDescent="0.25">
      <c r="A7069" t="s">
        <v>2544</v>
      </c>
      <c r="B7069" t="s">
        <v>2851</v>
      </c>
      <c r="C7069" t="s">
        <v>3201</v>
      </c>
      <c r="D7069">
        <v>10</v>
      </c>
      <c r="F7069" t="s">
        <v>3537</v>
      </c>
    </row>
    <row r="7070" spans="1:6" x14ac:dyDescent="0.25">
      <c r="A7070" t="s">
        <v>2544</v>
      </c>
      <c r="B7070" t="s">
        <v>2851</v>
      </c>
      <c r="C7070" t="s">
        <v>3202</v>
      </c>
      <c r="D7070">
        <v>3</v>
      </c>
      <c r="F7070" t="s">
        <v>3537</v>
      </c>
    </row>
    <row r="7071" spans="1:6" x14ac:dyDescent="0.25">
      <c r="A7071" t="s">
        <v>2544</v>
      </c>
      <c r="B7071" t="s">
        <v>2851</v>
      </c>
      <c r="C7071" t="s">
        <v>3203</v>
      </c>
      <c r="D7071">
        <v>1</v>
      </c>
      <c r="F7071" t="s">
        <v>3537</v>
      </c>
    </row>
    <row r="7072" spans="1:6" x14ac:dyDescent="0.25">
      <c r="A7072" t="s">
        <v>2544</v>
      </c>
      <c r="B7072" t="s">
        <v>2851</v>
      </c>
      <c r="C7072" t="s">
        <v>3204</v>
      </c>
      <c r="D7072">
        <v>3</v>
      </c>
      <c r="F7072" t="s">
        <v>3537</v>
      </c>
    </row>
    <row r="7073" spans="1:6" x14ac:dyDescent="0.25">
      <c r="A7073" t="s">
        <v>2544</v>
      </c>
      <c r="B7073" t="s">
        <v>2851</v>
      </c>
      <c r="C7073" t="s">
        <v>3205</v>
      </c>
      <c r="D7073">
        <v>4</v>
      </c>
      <c r="F7073" t="s">
        <v>3537</v>
      </c>
    </row>
    <row r="7074" spans="1:6" x14ac:dyDescent="0.25">
      <c r="A7074" t="s">
        <v>2544</v>
      </c>
      <c r="B7074" t="s">
        <v>2851</v>
      </c>
      <c r="C7074" t="s">
        <v>3206</v>
      </c>
      <c r="D7074">
        <v>7</v>
      </c>
      <c r="F7074" t="s">
        <v>3537</v>
      </c>
    </row>
    <row r="7075" spans="1:6" x14ac:dyDescent="0.25">
      <c r="A7075" t="s">
        <v>2544</v>
      </c>
      <c r="B7075" t="s">
        <v>2851</v>
      </c>
      <c r="C7075" t="s">
        <v>3207</v>
      </c>
      <c r="D7075">
        <v>9</v>
      </c>
      <c r="F7075" t="s">
        <v>3537</v>
      </c>
    </row>
    <row r="7076" spans="1:6" x14ac:dyDescent="0.25">
      <c r="A7076" t="s">
        <v>2544</v>
      </c>
      <c r="B7076" t="s">
        <v>2851</v>
      </c>
      <c r="C7076" t="s">
        <v>3208</v>
      </c>
      <c r="D7076">
        <v>5</v>
      </c>
      <c r="F7076" t="s">
        <v>3537</v>
      </c>
    </row>
    <row r="7077" spans="1:6" x14ac:dyDescent="0.25">
      <c r="A7077" t="s">
        <v>2544</v>
      </c>
      <c r="B7077" t="s">
        <v>2851</v>
      </c>
      <c r="C7077" t="s">
        <v>3209</v>
      </c>
      <c r="D7077">
        <v>3</v>
      </c>
      <c r="F7077" t="s">
        <v>3537</v>
      </c>
    </row>
    <row r="7078" spans="1:6" x14ac:dyDescent="0.25">
      <c r="A7078" t="s">
        <v>2544</v>
      </c>
      <c r="B7078" t="s">
        <v>2851</v>
      </c>
      <c r="C7078" t="s">
        <v>3210</v>
      </c>
      <c r="D7078">
        <v>11</v>
      </c>
      <c r="F7078" t="s">
        <v>3537</v>
      </c>
    </row>
    <row r="7079" spans="1:6" x14ac:dyDescent="0.25">
      <c r="A7079" t="s">
        <v>2544</v>
      </c>
      <c r="B7079" t="s">
        <v>2851</v>
      </c>
      <c r="C7079" t="s">
        <v>3211</v>
      </c>
      <c r="D7079">
        <v>3</v>
      </c>
      <c r="F7079" t="s">
        <v>3537</v>
      </c>
    </row>
    <row r="7080" spans="1:6" x14ac:dyDescent="0.25">
      <c r="A7080" t="s">
        <v>2543</v>
      </c>
      <c r="B7080" t="s">
        <v>2851</v>
      </c>
      <c r="C7080" t="s">
        <v>3216</v>
      </c>
      <c r="D7080">
        <v>1</v>
      </c>
      <c r="F7080" t="s">
        <v>3537</v>
      </c>
    </row>
    <row r="7081" spans="1:6" x14ac:dyDescent="0.25">
      <c r="A7081" t="s">
        <v>1096</v>
      </c>
      <c r="B7081" t="s">
        <v>2851</v>
      </c>
      <c r="C7081" t="s">
        <v>3271</v>
      </c>
      <c r="D7081">
        <v>1</v>
      </c>
      <c r="F7081" t="s">
        <v>3537</v>
      </c>
    </row>
    <row r="7082" spans="1:6" x14ac:dyDescent="0.25">
      <c r="A7082" t="s">
        <v>1096</v>
      </c>
      <c r="B7082" t="s">
        <v>2851</v>
      </c>
      <c r="C7082" t="s">
        <v>3272</v>
      </c>
      <c r="D7082">
        <v>3</v>
      </c>
      <c r="F7082" t="s">
        <v>3537</v>
      </c>
    </row>
    <row r="7083" spans="1:6" x14ac:dyDescent="0.25">
      <c r="A7083" t="s">
        <v>1096</v>
      </c>
      <c r="B7083" t="s">
        <v>2851</v>
      </c>
      <c r="C7083" t="s">
        <v>3273</v>
      </c>
      <c r="D7083">
        <v>1</v>
      </c>
      <c r="F7083" t="s">
        <v>3537</v>
      </c>
    </row>
    <row r="7084" spans="1:6" x14ac:dyDescent="0.25">
      <c r="A7084" t="s">
        <v>1096</v>
      </c>
      <c r="B7084" t="s">
        <v>2851</v>
      </c>
      <c r="C7084" t="s">
        <v>3274</v>
      </c>
      <c r="D7084">
        <v>1</v>
      </c>
      <c r="F7084" t="s">
        <v>3537</v>
      </c>
    </row>
    <row r="7085" spans="1:6" x14ac:dyDescent="0.25">
      <c r="A7085" t="s">
        <v>1096</v>
      </c>
      <c r="B7085" t="s">
        <v>2851</v>
      </c>
      <c r="C7085" t="s">
        <v>3275</v>
      </c>
      <c r="D7085">
        <v>5</v>
      </c>
      <c r="F7085" t="s">
        <v>3537</v>
      </c>
    </row>
    <row r="7086" spans="1:6" x14ac:dyDescent="0.25">
      <c r="A7086" t="s">
        <v>1096</v>
      </c>
      <c r="B7086" t="s">
        <v>2851</v>
      </c>
      <c r="C7086" t="s">
        <v>3276</v>
      </c>
      <c r="D7086">
        <v>3</v>
      </c>
      <c r="F7086" t="s">
        <v>3537</v>
      </c>
    </row>
    <row r="7087" spans="1:6" x14ac:dyDescent="0.25">
      <c r="A7087" t="s">
        <v>1096</v>
      </c>
      <c r="B7087" t="s">
        <v>2851</v>
      </c>
      <c r="C7087" t="s">
        <v>3277</v>
      </c>
      <c r="D7087">
        <v>2</v>
      </c>
      <c r="F7087" t="s">
        <v>3537</v>
      </c>
    </row>
    <row r="7088" spans="1:6" x14ac:dyDescent="0.25">
      <c r="A7088" t="s">
        <v>1096</v>
      </c>
      <c r="B7088" t="s">
        <v>2851</v>
      </c>
      <c r="C7088" t="s">
        <v>3278</v>
      </c>
      <c r="D7088">
        <v>4</v>
      </c>
      <c r="F7088" t="s">
        <v>3537</v>
      </c>
    </row>
    <row r="7089" spans="1:6" x14ac:dyDescent="0.25">
      <c r="A7089" t="s">
        <v>1096</v>
      </c>
      <c r="B7089" t="s">
        <v>2851</v>
      </c>
      <c r="C7089" t="s">
        <v>3279</v>
      </c>
      <c r="D7089">
        <v>3</v>
      </c>
      <c r="F7089" t="s">
        <v>3537</v>
      </c>
    </row>
    <row r="7090" spans="1:6" x14ac:dyDescent="0.25">
      <c r="A7090" t="s">
        <v>1096</v>
      </c>
      <c r="B7090" t="s">
        <v>2851</v>
      </c>
      <c r="C7090" t="s">
        <v>3280</v>
      </c>
      <c r="D7090">
        <v>3</v>
      </c>
      <c r="F7090" t="s">
        <v>3537</v>
      </c>
    </row>
    <row r="7091" spans="1:6" x14ac:dyDescent="0.25">
      <c r="A7091" t="s">
        <v>1096</v>
      </c>
      <c r="B7091" t="s">
        <v>3281</v>
      </c>
      <c r="C7091" t="s">
        <v>3282</v>
      </c>
      <c r="D7091">
        <v>1</v>
      </c>
      <c r="F7091" t="s">
        <v>3537</v>
      </c>
    </row>
    <row r="7092" spans="1:6" x14ac:dyDescent="0.25">
      <c r="A7092" t="s">
        <v>1096</v>
      </c>
      <c r="B7092" t="s">
        <v>3283</v>
      </c>
      <c r="C7092" t="s">
        <v>3280</v>
      </c>
      <c r="D7092">
        <v>1</v>
      </c>
      <c r="F7092" t="s">
        <v>3537</v>
      </c>
    </row>
    <row r="7093" spans="1:6" x14ac:dyDescent="0.25">
      <c r="A7093" t="s">
        <v>1096</v>
      </c>
      <c r="B7093" t="s">
        <v>3256</v>
      </c>
      <c r="C7093" t="s">
        <v>2712</v>
      </c>
      <c r="D7093" s="432">
        <v>1</v>
      </c>
      <c r="E7093">
        <v>741020</v>
      </c>
      <c r="F7093" s="771" t="s">
        <v>772</v>
      </c>
    </row>
    <row r="7094" spans="1:6" x14ac:dyDescent="0.25">
      <c r="A7094" t="s">
        <v>2544</v>
      </c>
      <c r="B7094" t="s">
        <v>3125</v>
      </c>
      <c r="C7094" t="s">
        <v>2783</v>
      </c>
      <c r="D7094" s="432">
        <v>2752</v>
      </c>
      <c r="E7094">
        <v>741000</v>
      </c>
      <c r="F7094" t="s">
        <v>789</v>
      </c>
    </row>
    <row r="7095" spans="1:6" x14ac:dyDescent="0.25">
      <c r="A7095" t="s">
        <v>1096</v>
      </c>
      <c r="B7095" t="s">
        <v>1040</v>
      </c>
      <c r="C7095" t="s">
        <v>2712</v>
      </c>
      <c r="D7095" s="432">
        <v>266</v>
      </c>
      <c r="E7095">
        <v>741020</v>
      </c>
      <c r="F7095" s="771" t="s">
        <v>772</v>
      </c>
    </row>
    <row r="7096" spans="1:6" x14ac:dyDescent="0.25">
      <c r="A7096" t="s">
        <v>864</v>
      </c>
      <c r="B7096" t="s">
        <v>2753</v>
      </c>
      <c r="C7096" t="s">
        <v>2712</v>
      </c>
      <c r="D7096" s="432">
        <v>3.3333333333333335</v>
      </c>
      <c r="E7096">
        <v>741020</v>
      </c>
      <c r="F7096" s="771" t="s">
        <v>772</v>
      </c>
    </row>
    <row r="7097" spans="1:6" x14ac:dyDescent="0.25">
      <c r="A7097" t="s">
        <v>781</v>
      </c>
      <c r="B7097" t="s">
        <v>2874</v>
      </c>
      <c r="C7097" t="s">
        <v>2779</v>
      </c>
      <c r="D7097" s="432">
        <v>1</v>
      </c>
      <c r="E7097">
        <v>780160</v>
      </c>
      <c r="F7097" t="s">
        <v>2697</v>
      </c>
    </row>
    <row r="7098" spans="1:6" x14ac:dyDescent="0.25">
      <c r="A7098" t="s">
        <v>2665</v>
      </c>
      <c r="B7098" t="s">
        <v>2833</v>
      </c>
      <c r="C7098" t="s">
        <v>2779</v>
      </c>
      <c r="D7098" s="432">
        <v>1</v>
      </c>
      <c r="E7098">
        <v>780160</v>
      </c>
      <c r="F7098" t="s">
        <v>2697</v>
      </c>
    </row>
    <row r="7099" spans="1:6" x14ac:dyDescent="0.25">
      <c r="A7099" t="s">
        <v>1096</v>
      </c>
      <c r="B7099" t="s">
        <v>3262</v>
      </c>
      <c r="C7099" t="s">
        <v>2800</v>
      </c>
      <c r="D7099" s="432">
        <v>23</v>
      </c>
      <c r="E7099">
        <v>776710</v>
      </c>
      <c r="F7099" t="s">
        <v>774</v>
      </c>
    </row>
    <row r="7100" spans="1:6" x14ac:dyDescent="0.25">
      <c r="A7100" t="s">
        <v>1096</v>
      </c>
      <c r="B7100" t="s">
        <v>3262</v>
      </c>
      <c r="C7100" t="s">
        <v>3335</v>
      </c>
      <c r="D7100" s="432">
        <v>1</v>
      </c>
      <c r="E7100">
        <v>776710</v>
      </c>
      <c r="F7100" t="s">
        <v>774</v>
      </c>
    </row>
    <row r="7101" spans="1:6" x14ac:dyDescent="0.25">
      <c r="A7101" t="s">
        <v>781</v>
      </c>
      <c r="B7101" t="s">
        <v>1019</v>
      </c>
      <c r="C7101" t="s">
        <v>2712</v>
      </c>
      <c r="D7101" s="432">
        <v>1</v>
      </c>
      <c r="E7101">
        <v>741020</v>
      </c>
      <c r="F7101" s="771" t="s">
        <v>772</v>
      </c>
    </row>
    <row r="7102" spans="1:6" x14ac:dyDescent="0.25">
      <c r="A7102" t="s">
        <v>2601</v>
      </c>
      <c r="B7102" t="s">
        <v>1019</v>
      </c>
      <c r="C7102" t="s">
        <v>2712</v>
      </c>
      <c r="D7102" s="432">
        <v>3601.5</v>
      </c>
      <c r="E7102">
        <v>741020</v>
      </c>
      <c r="F7102" s="771" t="s">
        <v>772</v>
      </c>
    </row>
    <row r="7103" spans="1:6" x14ac:dyDescent="0.25">
      <c r="A7103" t="s">
        <v>788</v>
      </c>
      <c r="B7103" t="s">
        <v>1019</v>
      </c>
      <c r="C7103" t="s">
        <v>2712</v>
      </c>
      <c r="D7103" s="432">
        <v>1380</v>
      </c>
      <c r="E7103">
        <v>741020</v>
      </c>
      <c r="F7103" s="771" t="s">
        <v>772</v>
      </c>
    </row>
    <row r="7104" spans="1:6" x14ac:dyDescent="0.25">
      <c r="A7104" t="s">
        <v>2542</v>
      </c>
      <c r="B7104" t="s">
        <v>1019</v>
      </c>
      <c r="C7104" t="s">
        <v>2712</v>
      </c>
      <c r="D7104" s="432">
        <v>4177.5</v>
      </c>
      <c r="E7104">
        <v>741020</v>
      </c>
      <c r="F7104" s="771" t="s">
        <v>772</v>
      </c>
    </row>
    <row r="7105" spans="1:6" x14ac:dyDescent="0.25">
      <c r="A7105" t="s">
        <v>1198</v>
      </c>
      <c r="B7105" t="s">
        <v>1019</v>
      </c>
      <c r="C7105" t="s">
        <v>2712</v>
      </c>
      <c r="D7105" s="432">
        <v>4679</v>
      </c>
      <c r="E7105">
        <v>741020</v>
      </c>
      <c r="F7105" s="771" t="s">
        <v>772</v>
      </c>
    </row>
    <row r="7106" spans="1:6" x14ac:dyDescent="0.25">
      <c r="A7106" t="s">
        <v>1203</v>
      </c>
      <c r="B7106" t="s">
        <v>1019</v>
      </c>
      <c r="C7106" t="s">
        <v>2712</v>
      </c>
      <c r="D7106" s="432">
        <v>16732.5</v>
      </c>
      <c r="E7106">
        <v>741020</v>
      </c>
      <c r="F7106" s="771" t="s">
        <v>772</v>
      </c>
    </row>
    <row r="7107" spans="1:6" x14ac:dyDescent="0.25">
      <c r="A7107" t="s">
        <v>803</v>
      </c>
      <c r="B7107" t="s">
        <v>1019</v>
      </c>
      <c r="C7107" t="s">
        <v>2712</v>
      </c>
      <c r="D7107" s="432">
        <v>1</v>
      </c>
      <c r="E7107">
        <v>741020</v>
      </c>
      <c r="F7107" t="s">
        <v>772</v>
      </c>
    </row>
    <row r="7108" spans="1:6" x14ac:dyDescent="0.25">
      <c r="A7108" t="s">
        <v>2544</v>
      </c>
      <c r="B7108" t="s">
        <v>1019</v>
      </c>
      <c r="C7108" t="s">
        <v>2712</v>
      </c>
      <c r="D7108" s="432">
        <v>1855.5</v>
      </c>
      <c r="E7108">
        <v>741020</v>
      </c>
      <c r="F7108" s="771" t="s">
        <v>772</v>
      </c>
    </row>
    <row r="7109" spans="1:6" x14ac:dyDescent="0.25">
      <c r="A7109" t="s">
        <v>2543</v>
      </c>
      <c r="B7109" t="s">
        <v>1019</v>
      </c>
      <c r="C7109" t="s">
        <v>2712</v>
      </c>
      <c r="D7109" s="432">
        <v>131</v>
      </c>
      <c r="E7109">
        <v>741020</v>
      </c>
      <c r="F7109" s="771" t="s">
        <v>772</v>
      </c>
    </row>
    <row r="7110" spans="1:6" x14ac:dyDescent="0.25">
      <c r="A7110" t="s">
        <v>1096</v>
      </c>
      <c r="B7110" t="s">
        <v>1019</v>
      </c>
      <c r="C7110" t="s">
        <v>2712</v>
      </c>
      <c r="D7110" s="432">
        <v>7372.5</v>
      </c>
      <c r="E7110">
        <v>741020</v>
      </c>
      <c r="F7110" s="771" t="s">
        <v>772</v>
      </c>
    </row>
    <row r="7111" spans="1:6" x14ac:dyDescent="0.25">
      <c r="A7111" t="s">
        <v>2670</v>
      </c>
      <c r="B7111" t="s">
        <v>1019</v>
      </c>
      <c r="C7111" t="s">
        <v>2712</v>
      </c>
      <c r="D7111" s="432">
        <v>484.5</v>
      </c>
      <c r="E7111">
        <v>741020</v>
      </c>
      <c r="F7111" s="771" t="s">
        <v>772</v>
      </c>
    </row>
    <row r="7112" spans="1:6" x14ac:dyDescent="0.25">
      <c r="A7112" t="s">
        <v>2665</v>
      </c>
      <c r="B7112" t="s">
        <v>2834</v>
      </c>
      <c r="C7112" t="s">
        <v>2779</v>
      </c>
      <c r="D7112" s="432">
        <v>7</v>
      </c>
      <c r="E7112">
        <v>780160</v>
      </c>
      <c r="F7112" t="s">
        <v>2697</v>
      </c>
    </row>
    <row r="7113" spans="1:6" x14ac:dyDescent="0.25">
      <c r="A7113" t="s">
        <v>2544</v>
      </c>
      <c r="B7113" t="s">
        <v>3505</v>
      </c>
      <c r="C7113" t="s">
        <v>2779</v>
      </c>
      <c r="D7113" s="432">
        <v>2</v>
      </c>
      <c r="E7113">
        <v>780160</v>
      </c>
      <c r="F7113" t="s">
        <v>2697</v>
      </c>
    </row>
    <row r="7114" spans="1:6" x14ac:dyDescent="0.25">
      <c r="A7114" t="s">
        <v>781</v>
      </c>
      <c r="B7114" t="s">
        <v>2875</v>
      </c>
      <c r="C7114" t="s">
        <v>2779</v>
      </c>
      <c r="D7114" s="432">
        <v>8</v>
      </c>
      <c r="E7114">
        <v>780160</v>
      </c>
      <c r="F7114" t="s">
        <v>2697</v>
      </c>
    </row>
    <row r="7115" spans="1:6" x14ac:dyDescent="0.25">
      <c r="A7115" t="s">
        <v>2544</v>
      </c>
      <c r="B7115" t="s">
        <v>3180</v>
      </c>
      <c r="C7115" t="s">
        <v>2779</v>
      </c>
      <c r="D7115" s="432">
        <v>1</v>
      </c>
      <c r="E7115">
        <v>780160</v>
      </c>
      <c r="F7115" t="s">
        <v>2697</v>
      </c>
    </row>
    <row r="7116" spans="1:6" x14ac:dyDescent="0.25">
      <c r="A7116" t="s">
        <v>2544</v>
      </c>
      <c r="B7116" t="s">
        <v>3181</v>
      </c>
      <c r="C7116" t="s">
        <v>2779</v>
      </c>
      <c r="D7116" s="432">
        <v>2</v>
      </c>
      <c r="E7116">
        <v>780160</v>
      </c>
      <c r="F7116" t="s">
        <v>2697</v>
      </c>
    </row>
    <row r="7117" spans="1:6" x14ac:dyDescent="0.25">
      <c r="A7117" t="s">
        <v>1198</v>
      </c>
      <c r="B7117" t="s">
        <v>3045</v>
      </c>
      <c r="C7117" t="s">
        <v>2779</v>
      </c>
      <c r="D7117" s="432">
        <v>457</v>
      </c>
      <c r="E7117">
        <v>780160</v>
      </c>
      <c r="F7117" t="s">
        <v>2697</v>
      </c>
    </row>
    <row r="7118" spans="1:6" x14ac:dyDescent="0.25">
      <c r="A7118" t="s">
        <v>788</v>
      </c>
      <c r="B7118" t="s">
        <v>2980</v>
      </c>
      <c r="C7118" t="s">
        <v>2779</v>
      </c>
      <c r="D7118" s="432">
        <v>4</v>
      </c>
      <c r="E7118">
        <v>780160</v>
      </c>
      <c r="F7118" t="s">
        <v>2697</v>
      </c>
    </row>
    <row r="7119" spans="1:6" x14ac:dyDescent="0.25">
      <c r="A7119" t="s">
        <v>2670</v>
      </c>
      <c r="B7119" t="s">
        <v>780</v>
      </c>
      <c r="C7119" t="s">
        <v>3296</v>
      </c>
      <c r="D7119" s="736">
        <v>29.6</v>
      </c>
      <c r="F7119" t="s">
        <v>780</v>
      </c>
    </row>
    <row r="7120" spans="1:6" x14ac:dyDescent="0.25">
      <c r="A7120" t="s">
        <v>2670</v>
      </c>
      <c r="B7120" t="s">
        <v>780</v>
      </c>
      <c r="C7120" t="s">
        <v>3296</v>
      </c>
      <c r="D7120" s="736">
        <v>69.599999999999994</v>
      </c>
      <c r="F7120" t="s">
        <v>780</v>
      </c>
    </row>
    <row r="7121" spans="1:6" x14ac:dyDescent="0.25">
      <c r="A7121" t="s">
        <v>2670</v>
      </c>
      <c r="B7121" t="s">
        <v>780</v>
      </c>
      <c r="C7121" t="s">
        <v>3296</v>
      </c>
      <c r="D7121" s="736">
        <v>72</v>
      </c>
      <c r="F7121" t="s">
        <v>780</v>
      </c>
    </row>
    <row r="7122" spans="1:6" x14ac:dyDescent="0.25">
      <c r="A7122" t="s">
        <v>2670</v>
      </c>
      <c r="B7122" t="s">
        <v>780</v>
      </c>
      <c r="C7122" t="s">
        <v>3296</v>
      </c>
      <c r="D7122" s="736">
        <v>108</v>
      </c>
      <c r="F7122" t="s">
        <v>780</v>
      </c>
    </row>
    <row r="7123" spans="1:6" x14ac:dyDescent="0.25">
      <c r="A7123" t="s">
        <v>2670</v>
      </c>
      <c r="B7123" t="s">
        <v>780</v>
      </c>
      <c r="C7123" t="s">
        <v>3296</v>
      </c>
      <c r="D7123" s="736">
        <v>88.8</v>
      </c>
      <c r="F7123" t="s">
        <v>780</v>
      </c>
    </row>
    <row r="7124" spans="1:6" x14ac:dyDescent="0.25">
      <c r="A7124" t="s">
        <v>2670</v>
      </c>
      <c r="B7124" t="s">
        <v>780</v>
      </c>
      <c r="C7124" t="s">
        <v>3296</v>
      </c>
      <c r="D7124" s="736">
        <v>13.6</v>
      </c>
      <c r="F7124" t="s">
        <v>780</v>
      </c>
    </row>
    <row r="7125" spans="1:6" x14ac:dyDescent="0.25">
      <c r="A7125" t="s">
        <v>2670</v>
      </c>
      <c r="B7125" t="s">
        <v>780</v>
      </c>
      <c r="C7125" t="s">
        <v>3296</v>
      </c>
      <c r="D7125" s="736">
        <v>16</v>
      </c>
      <c r="F7125" t="s">
        <v>780</v>
      </c>
    </row>
    <row r="7126" spans="1:6" x14ac:dyDescent="0.25">
      <c r="A7126" t="s">
        <v>2670</v>
      </c>
      <c r="B7126" t="s">
        <v>780</v>
      </c>
      <c r="C7126" t="s">
        <v>3296</v>
      </c>
      <c r="D7126" s="736">
        <v>112</v>
      </c>
      <c r="F7126" t="s">
        <v>780</v>
      </c>
    </row>
    <row r="7127" spans="1:6" x14ac:dyDescent="0.25">
      <c r="A7127" t="s">
        <v>2670</v>
      </c>
      <c r="B7127" t="s">
        <v>780</v>
      </c>
      <c r="C7127" t="s">
        <v>3296</v>
      </c>
      <c r="D7127" s="736">
        <v>50.4</v>
      </c>
      <c r="F7127" t="s">
        <v>780</v>
      </c>
    </row>
    <row r="7128" spans="1:6" x14ac:dyDescent="0.25">
      <c r="A7128" t="s">
        <v>2670</v>
      </c>
      <c r="B7128" t="s">
        <v>780</v>
      </c>
      <c r="C7128" t="s">
        <v>3296</v>
      </c>
      <c r="D7128" s="736">
        <v>30.4</v>
      </c>
      <c r="F7128" t="s">
        <v>780</v>
      </c>
    </row>
    <row r="7129" spans="1:6" x14ac:dyDescent="0.25">
      <c r="A7129" t="s">
        <v>2670</v>
      </c>
      <c r="B7129" t="s">
        <v>780</v>
      </c>
      <c r="C7129" t="s">
        <v>3296</v>
      </c>
      <c r="D7129" s="736">
        <v>80</v>
      </c>
      <c r="F7129" t="s">
        <v>780</v>
      </c>
    </row>
    <row r="7130" spans="1:6" x14ac:dyDescent="0.25">
      <c r="A7130" t="s">
        <v>2670</v>
      </c>
      <c r="B7130" t="s">
        <v>780</v>
      </c>
      <c r="C7130" t="s">
        <v>3296</v>
      </c>
      <c r="D7130" s="736">
        <v>34.4</v>
      </c>
      <c r="F7130" t="s">
        <v>780</v>
      </c>
    </row>
    <row r="7131" spans="1:6" x14ac:dyDescent="0.25">
      <c r="A7131" t="s">
        <v>2670</v>
      </c>
      <c r="B7131" t="s">
        <v>780</v>
      </c>
      <c r="C7131" t="s">
        <v>3296</v>
      </c>
      <c r="D7131" s="736">
        <v>110.4</v>
      </c>
      <c r="F7131" t="s">
        <v>780</v>
      </c>
    </row>
    <row r="7132" spans="1:6" x14ac:dyDescent="0.25">
      <c r="A7132" t="s">
        <v>2670</v>
      </c>
      <c r="B7132" t="s">
        <v>780</v>
      </c>
      <c r="C7132" t="s">
        <v>3296</v>
      </c>
      <c r="D7132" s="736">
        <v>99.2</v>
      </c>
      <c r="F7132" t="s">
        <v>780</v>
      </c>
    </row>
    <row r="7133" spans="1:6" x14ac:dyDescent="0.25">
      <c r="A7133" t="s">
        <v>2670</v>
      </c>
      <c r="B7133" t="s">
        <v>780</v>
      </c>
      <c r="C7133" t="s">
        <v>3296</v>
      </c>
      <c r="D7133" s="736">
        <v>44.8</v>
      </c>
      <c r="F7133" t="s">
        <v>780</v>
      </c>
    </row>
    <row r="7134" spans="1:6" x14ac:dyDescent="0.25">
      <c r="A7134" t="s">
        <v>2670</v>
      </c>
      <c r="B7134" t="s">
        <v>780</v>
      </c>
      <c r="C7134" t="s">
        <v>3296</v>
      </c>
      <c r="D7134" s="736">
        <v>44</v>
      </c>
      <c r="F7134" t="s">
        <v>780</v>
      </c>
    </row>
    <row r="7135" spans="1:6" x14ac:dyDescent="0.25">
      <c r="A7135" t="s">
        <v>2670</v>
      </c>
      <c r="B7135" t="s">
        <v>780</v>
      </c>
      <c r="C7135" t="s">
        <v>3296</v>
      </c>
      <c r="D7135" s="736">
        <v>28.8</v>
      </c>
      <c r="F7135" t="s">
        <v>780</v>
      </c>
    </row>
    <row r="7136" spans="1:6" x14ac:dyDescent="0.25">
      <c r="A7136" t="s">
        <v>2670</v>
      </c>
      <c r="B7136" t="s">
        <v>780</v>
      </c>
      <c r="C7136" t="s">
        <v>3296</v>
      </c>
      <c r="D7136" s="736">
        <v>120</v>
      </c>
      <c r="F7136" t="s">
        <v>780</v>
      </c>
    </row>
    <row r="7137" spans="1:6" x14ac:dyDescent="0.25">
      <c r="A7137" t="s">
        <v>2670</v>
      </c>
      <c r="B7137" t="s">
        <v>780</v>
      </c>
      <c r="C7137" t="s">
        <v>3296</v>
      </c>
      <c r="D7137" s="736">
        <v>120</v>
      </c>
      <c r="F7137" t="s">
        <v>780</v>
      </c>
    </row>
    <row r="7138" spans="1:6" x14ac:dyDescent="0.25">
      <c r="A7138" t="s">
        <v>2670</v>
      </c>
      <c r="B7138" t="s">
        <v>780</v>
      </c>
      <c r="C7138" t="s">
        <v>3296</v>
      </c>
      <c r="D7138" s="736">
        <v>83.2</v>
      </c>
      <c r="F7138" t="s">
        <v>780</v>
      </c>
    </row>
    <row r="7139" spans="1:6" x14ac:dyDescent="0.25">
      <c r="A7139" t="s">
        <v>2670</v>
      </c>
      <c r="B7139" t="s">
        <v>780</v>
      </c>
      <c r="C7139" t="s">
        <v>3296</v>
      </c>
      <c r="D7139" s="736">
        <v>97.6</v>
      </c>
      <c r="F7139" t="s">
        <v>780</v>
      </c>
    </row>
    <row r="7140" spans="1:6" x14ac:dyDescent="0.25">
      <c r="A7140" t="s">
        <v>2670</v>
      </c>
      <c r="B7140" t="s">
        <v>780</v>
      </c>
      <c r="C7140" t="s">
        <v>3296</v>
      </c>
      <c r="D7140" s="736">
        <v>78.400000000000006</v>
      </c>
      <c r="F7140" t="s">
        <v>780</v>
      </c>
    </row>
    <row r="7141" spans="1:6" x14ac:dyDescent="0.25">
      <c r="A7141" t="s">
        <v>2670</v>
      </c>
      <c r="B7141" t="s">
        <v>780</v>
      </c>
      <c r="C7141" t="s">
        <v>3296</v>
      </c>
      <c r="D7141" s="736">
        <v>85.6</v>
      </c>
      <c r="F7141" t="s">
        <v>780</v>
      </c>
    </row>
    <row r="7142" spans="1:6" x14ac:dyDescent="0.25">
      <c r="A7142" t="s">
        <v>2670</v>
      </c>
      <c r="B7142" t="s">
        <v>780</v>
      </c>
      <c r="C7142" t="s">
        <v>3296</v>
      </c>
      <c r="D7142" s="736">
        <v>120</v>
      </c>
      <c r="F7142" t="s">
        <v>780</v>
      </c>
    </row>
    <row r="7143" spans="1:6" x14ac:dyDescent="0.25">
      <c r="A7143" t="s">
        <v>2670</v>
      </c>
      <c r="B7143" t="s">
        <v>780</v>
      </c>
      <c r="C7143" t="s">
        <v>3296</v>
      </c>
      <c r="D7143" s="736">
        <v>-120</v>
      </c>
      <c r="F7143" t="s">
        <v>780</v>
      </c>
    </row>
    <row r="7144" spans="1:6" x14ac:dyDescent="0.25">
      <c r="A7144" t="s">
        <v>2670</v>
      </c>
      <c r="B7144" t="s">
        <v>780</v>
      </c>
      <c r="C7144" t="s">
        <v>3296</v>
      </c>
      <c r="D7144" s="736">
        <v>28</v>
      </c>
      <c r="F7144" t="s">
        <v>780</v>
      </c>
    </row>
    <row r="7145" spans="1:6" x14ac:dyDescent="0.25">
      <c r="A7145" t="s">
        <v>2670</v>
      </c>
      <c r="B7145" t="s">
        <v>780</v>
      </c>
      <c r="C7145" t="s">
        <v>3296</v>
      </c>
      <c r="D7145" s="736">
        <v>32</v>
      </c>
      <c r="F7145" t="s">
        <v>780</v>
      </c>
    </row>
    <row r="7146" spans="1:6" x14ac:dyDescent="0.25">
      <c r="A7146" t="s">
        <v>2670</v>
      </c>
      <c r="B7146" t="s">
        <v>780</v>
      </c>
      <c r="C7146" t="s">
        <v>3296</v>
      </c>
      <c r="D7146" s="736">
        <v>48</v>
      </c>
      <c r="F7146" t="s">
        <v>780</v>
      </c>
    </row>
    <row r="7147" spans="1:6" x14ac:dyDescent="0.25">
      <c r="A7147" t="s">
        <v>2670</v>
      </c>
      <c r="B7147" t="s">
        <v>780</v>
      </c>
      <c r="C7147" t="s">
        <v>3296</v>
      </c>
      <c r="D7147" s="736">
        <v>124</v>
      </c>
      <c r="F7147" t="s">
        <v>780</v>
      </c>
    </row>
    <row r="7148" spans="1:6" x14ac:dyDescent="0.25">
      <c r="A7148" t="s">
        <v>2670</v>
      </c>
      <c r="B7148" t="s">
        <v>780</v>
      </c>
      <c r="C7148" t="s">
        <v>3296</v>
      </c>
      <c r="D7148" s="736">
        <v>117.6</v>
      </c>
      <c r="F7148" t="s">
        <v>780</v>
      </c>
    </row>
    <row r="7149" spans="1:6" x14ac:dyDescent="0.25">
      <c r="A7149" t="s">
        <v>781</v>
      </c>
      <c r="B7149" t="s">
        <v>780</v>
      </c>
      <c r="C7149" t="s">
        <v>2863</v>
      </c>
      <c r="D7149" s="736">
        <v>75</v>
      </c>
      <c r="F7149" t="s">
        <v>780</v>
      </c>
    </row>
    <row r="7150" spans="1:6" x14ac:dyDescent="0.25">
      <c r="A7150" t="s">
        <v>781</v>
      </c>
      <c r="B7150" t="s">
        <v>780</v>
      </c>
      <c r="C7150" t="s">
        <v>2863</v>
      </c>
      <c r="D7150" s="736">
        <v>-75</v>
      </c>
      <c r="F7150" t="s">
        <v>780</v>
      </c>
    </row>
    <row r="7151" spans="1:6" x14ac:dyDescent="0.25">
      <c r="A7151" t="s">
        <v>781</v>
      </c>
      <c r="B7151" t="s">
        <v>780</v>
      </c>
      <c r="C7151" t="s">
        <v>2863</v>
      </c>
      <c r="D7151" s="736">
        <v>20</v>
      </c>
      <c r="F7151" t="s">
        <v>780</v>
      </c>
    </row>
    <row r="7152" spans="1:6" x14ac:dyDescent="0.25">
      <c r="A7152" t="s">
        <v>781</v>
      </c>
      <c r="B7152" t="s">
        <v>780</v>
      </c>
      <c r="C7152" t="s">
        <v>2863</v>
      </c>
      <c r="D7152" s="736">
        <v>30</v>
      </c>
      <c r="F7152" t="s">
        <v>780</v>
      </c>
    </row>
    <row r="7153" spans="1:6" x14ac:dyDescent="0.25">
      <c r="A7153" t="s">
        <v>781</v>
      </c>
      <c r="B7153" t="s">
        <v>780</v>
      </c>
      <c r="C7153" t="s">
        <v>2863</v>
      </c>
      <c r="D7153" s="736">
        <v>163.19999999999999</v>
      </c>
      <c r="F7153" t="s">
        <v>780</v>
      </c>
    </row>
    <row r="7154" spans="1:6" x14ac:dyDescent="0.25">
      <c r="A7154" t="s">
        <v>781</v>
      </c>
      <c r="B7154" t="s">
        <v>780</v>
      </c>
      <c r="C7154" t="s">
        <v>2863</v>
      </c>
      <c r="D7154" s="736">
        <v>10</v>
      </c>
      <c r="F7154" t="s">
        <v>780</v>
      </c>
    </row>
    <row r="7155" spans="1:6" x14ac:dyDescent="0.25">
      <c r="A7155" t="s">
        <v>781</v>
      </c>
      <c r="B7155" t="s">
        <v>780</v>
      </c>
      <c r="C7155" t="s">
        <v>2863</v>
      </c>
      <c r="D7155" s="736">
        <v>8</v>
      </c>
      <c r="F7155" t="s">
        <v>780</v>
      </c>
    </row>
    <row r="7156" spans="1:6" x14ac:dyDescent="0.25">
      <c r="A7156" t="s">
        <v>781</v>
      </c>
      <c r="B7156" t="s">
        <v>780</v>
      </c>
      <c r="C7156" t="s">
        <v>2863</v>
      </c>
      <c r="D7156" s="736">
        <v>84</v>
      </c>
      <c r="F7156" t="s">
        <v>780</v>
      </c>
    </row>
    <row r="7157" spans="1:6" x14ac:dyDescent="0.25">
      <c r="A7157" t="s">
        <v>781</v>
      </c>
      <c r="B7157" t="s">
        <v>780</v>
      </c>
      <c r="C7157" t="s">
        <v>2863</v>
      </c>
      <c r="D7157" s="736">
        <v>12</v>
      </c>
      <c r="F7157" t="s">
        <v>780</v>
      </c>
    </row>
    <row r="7158" spans="1:6" x14ac:dyDescent="0.25">
      <c r="A7158" t="s">
        <v>781</v>
      </c>
      <c r="B7158" t="s">
        <v>780</v>
      </c>
      <c r="C7158" t="s">
        <v>2863</v>
      </c>
      <c r="D7158" s="736">
        <v>13</v>
      </c>
      <c r="F7158" t="s">
        <v>780</v>
      </c>
    </row>
    <row r="7159" spans="1:6" x14ac:dyDescent="0.25">
      <c r="A7159" t="s">
        <v>781</v>
      </c>
      <c r="B7159" t="s">
        <v>780</v>
      </c>
      <c r="C7159" t="s">
        <v>2863</v>
      </c>
      <c r="D7159" s="736">
        <v>8</v>
      </c>
      <c r="F7159" t="s">
        <v>780</v>
      </c>
    </row>
    <row r="7160" spans="1:6" x14ac:dyDescent="0.25">
      <c r="A7160" t="s">
        <v>781</v>
      </c>
      <c r="B7160" t="s">
        <v>780</v>
      </c>
      <c r="C7160" t="s">
        <v>2863</v>
      </c>
      <c r="D7160" s="736">
        <v>97</v>
      </c>
      <c r="F7160" t="s">
        <v>780</v>
      </c>
    </row>
    <row r="7161" spans="1:6" x14ac:dyDescent="0.25">
      <c r="A7161" t="s">
        <v>781</v>
      </c>
      <c r="B7161" t="s">
        <v>780</v>
      </c>
      <c r="C7161" t="s">
        <v>2863</v>
      </c>
      <c r="D7161" s="736">
        <v>100</v>
      </c>
      <c r="F7161" t="s">
        <v>780</v>
      </c>
    </row>
    <row r="7162" spans="1:6" x14ac:dyDescent="0.25">
      <c r="A7162" t="s">
        <v>781</v>
      </c>
      <c r="B7162" t="s">
        <v>780</v>
      </c>
      <c r="C7162" t="s">
        <v>2863</v>
      </c>
      <c r="D7162" s="736">
        <v>143</v>
      </c>
      <c r="F7162" t="s">
        <v>780</v>
      </c>
    </row>
    <row r="7163" spans="1:6" x14ac:dyDescent="0.25">
      <c r="A7163" t="s">
        <v>781</v>
      </c>
      <c r="B7163" t="s">
        <v>780</v>
      </c>
      <c r="C7163" t="s">
        <v>2863</v>
      </c>
      <c r="D7163" s="736">
        <v>29</v>
      </c>
      <c r="F7163" t="s">
        <v>780</v>
      </c>
    </row>
    <row r="7164" spans="1:6" x14ac:dyDescent="0.25">
      <c r="A7164" t="s">
        <v>781</v>
      </c>
      <c r="B7164" t="s">
        <v>780</v>
      </c>
      <c r="C7164" t="s">
        <v>2863</v>
      </c>
      <c r="D7164" s="736">
        <v>70</v>
      </c>
      <c r="F7164" t="s">
        <v>780</v>
      </c>
    </row>
    <row r="7165" spans="1:6" x14ac:dyDescent="0.25">
      <c r="A7165" t="s">
        <v>781</v>
      </c>
      <c r="B7165" t="s">
        <v>780</v>
      </c>
      <c r="C7165" t="s">
        <v>2863</v>
      </c>
      <c r="D7165" s="736">
        <v>60</v>
      </c>
      <c r="F7165" t="s">
        <v>780</v>
      </c>
    </row>
    <row r="7166" spans="1:6" x14ac:dyDescent="0.25">
      <c r="A7166" t="s">
        <v>781</v>
      </c>
      <c r="B7166" t="s">
        <v>780</v>
      </c>
      <c r="C7166" t="s">
        <v>2863</v>
      </c>
      <c r="D7166" s="736">
        <v>150</v>
      </c>
      <c r="F7166" t="s">
        <v>780</v>
      </c>
    </row>
    <row r="7167" spans="1:6" x14ac:dyDescent="0.25">
      <c r="A7167" t="s">
        <v>781</v>
      </c>
      <c r="B7167" t="s">
        <v>780</v>
      </c>
      <c r="C7167" t="s">
        <v>2863</v>
      </c>
      <c r="D7167" s="736">
        <v>67</v>
      </c>
      <c r="F7167" t="s">
        <v>780</v>
      </c>
    </row>
    <row r="7168" spans="1:6" x14ac:dyDescent="0.25">
      <c r="A7168" t="s">
        <v>781</v>
      </c>
      <c r="B7168" t="s">
        <v>780</v>
      </c>
      <c r="C7168" t="s">
        <v>2863</v>
      </c>
      <c r="D7168" s="736">
        <v>23</v>
      </c>
      <c r="F7168" t="s">
        <v>780</v>
      </c>
    </row>
    <row r="7169" spans="1:6" x14ac:dyDescent="0.25">
      <c r="A7169" t="s">
        <v>781</v>
      </c>
      <c r="B7169" t="s">
        <v>780</v>
      </c>
      <c r="C7169" t="s">
        <v>2863</v>
      </c>
      <c r="D7169" s="736">
        <v>23</v>
      </c>
      <c r="F7169" t="s">
        <v>780</v>
      </c>
    </row>
    <row r="7170" spans="1:6" x14ac:dyDescent="0.25">
      <c r="A7170" t="s">
        <v>781</v>
      </c>
      <c r="B7170" t="s">
        <v>780</v>
      </c>
      <c r="C7170" t="s">
        <v>2863</v>
      </c>
      <c r="D7170" s="736">
        <v>3</v>
      </c>
      <c r="F7170" t="s">
        <v>780</v>
      </c>
    </row>
    <row r="7171" spans="1:6" x14ac:dyDescent="0.25">
      <c r="A7171" t="s">
        <v>781</v>
      </c>
      <c r="B7171" t="s">
        <v>780</v>
      </c>
      <c r="C7171" t="s">
        <v>2863</v>
      </c>
      <c r="D7171" s="736">
        <v>12</v>
      </c>
      <c r="F7171" t="s">
        <v>780</v>
      </c>
    </row>
    <row r="7172" spans="1:6" x14ac:dyDescent="0.25">
      <c r="A7172" t="s">
        <v>781</v>
      </c>
      <c r="B7172" t="s">
        <v>780</v>
      </c>
      <c r="C7172" t="s">
        <v>2863</v>
      </c>
      <c r="D7172" s="736">
        <v>49</v>
      </c>
      <c r="F7172" t="s">
        <v>780</v>
      </c>
    </row>
    <row r="7173" spans="1:6" x14ac:dyDescent="0.25">
      <c r="A7173" t="s">
        <v>781</v>
      </c>
      <c r="B7173" t="s">
        <v>780</v>
      </c>
      <c r="C7173" t="s">
        <v>2863</v>
      </c>
      <c r="D7173" s="736">
        <v>140</v>
      </c>
      <c r="F7173" t="s">
        <v>780</v>
      </c>
    </row>
    <row r="7174" spans="1:6" x14ac:dyDescent="0.25">
      <c r="A7174" t="s">
        <v>781</v>
      </c>
      <c r="B7174" t="s">
        <v>780</v>
      </c>
      <c r="C7174" t="s">
        <v>2863</v>
      </c>
      <c r="D7174" s="736">
        <v>8</v>
      </c>
      <c r="F7174" t="s">
        <v>780</v>
      </c>
    </row>
    <row r="7175" spans="1:6" x14ac:dyDescent="0.25">
      <c r="A7175" t="s">
        <v>781</v>
      </c>
      <c r="B7175" t="s">
        <v>780</v>
      </c>
      <c r="C7175" t="s">
        <v>2863</v>
      </c>
      <c r="D7175" s="736">
        <v>20</v>
      </c>
      <c r="F7175" t="s">
        <v>780</v>
      </c>
    </row>
    <row r="7176" spans="1:6" x14ac:dyDescent="0.25">
      <c r="A7176" t="s">
        <v>781</v>
      </c>
      <c r="B7176" t="s">
        <v>780</v>
      </c>
      <c r="C7176" t="s">
        <v>2863</v>
      </c>
      <c r="D7176" s="736">
        <v>36</v>
      </c>
      <c r="F7176" t="s">
        <v>780</v>
      </c>
    </row>
    <row r="7177" spans="1:6" x14ac:dyDescent="0.25">
      <c r="A7177" t="s">
        <v>781</v>
      </c>
      <c r="B7177" t="s">
        <v>780</v>
      </c>
      <c r="C7177" t="s">
        <v>2863</v>
      </c>
      <c r="D7177" s="736">
        <v>26</v>
      </c>
      <c r="F7177" t="s">
        <v>780</v>
      </c>
    </row>
    <row r="7178" spans="1:6" x14ac:dyDescent="0.25">
      <c r="A7178" t="s">
        <v>781</v>
      </c>
      <c r="B7178" t="s">
        <v>780</v>
      </c>
      <c r="C7178" t="s">
        <v>2863</v>
      </c>
      <c r="D7178" s="736">
        <v>103</v>
      </c>
      <c r="F7178" t="s">
        <v>780</v>
      </c>
    </row>
    <row r="7179" spans="1:6" x14ac:dyDescent="0.25">
      <c r="A7179" t="s">
        <v>781</v>
      </c>
      <c r="B7179" t="s">
        <v>780</v>
      </c>
      <c r="C7179" t="s">
        <v>2863</v>
      </c>
      <c r="D7179" s="736">
        <v>5</v>
      </c>
      <c r="F7179" t="s">
        <v>780</v>
      </c>
    </row>
    <row r="7180" spans="1:6" x14ac:dyDescent="0.25">
      <c r="A7180" t="s">
        <v>781</v>
      </c>
      <c r="B7180" t="s">
        <v>780</v>
      </c>
      <c r="C7180" t="s">
        <v>2863</v>
      </c>
      <c r="D7180" s="736">
        <v>94</v>
      </c>
      <c r="F7180" t="s">
        <v>780</v>
      </c>
    </row>
    <row r="7181" spans="1:6" x14ac:dyDescent="0.25">
      <c r="A7181" t="s">
        <v>781</v>
      </c>
      <c r="B7181" t="s">
        <v>780</v>
      </c>
      <c r="C7181" t="s">
        <v>2863</v>
      </c>
      <c r="D7181" s="736">
        <v>199</v>
      </c>
      <c r="F7181" t="s">
        <v>780</v>
      </c>
    </row>
    <row r="7182" spans="1:6" x14ac:dyDescent="0.25">
      <c r="A7182" t="s">
        <v>781</v>
      </c>
      <c r="B7182" t="s">
        <v>780</v>
      </c>
      <c r="C7182" t="s">
        <v>2863</v>
      </c>
      <c r="D7182" s="736">
        <v>40</v>
      </c>
      <c r="F7182" t="s">
        <v>780</v>
      </c>
    </row>
    <row r="7183" spans="1:6" x14ac:dyDescent="0.25">
      <c r="A7183" t="s">
        <v>781</v>
      </c>
      <c r="B7183" t="s">
        <v>780</v>
      </c>
      <c r="C7183" t="s">
        <v>2863</v>
      </c>
      <c r="D7183" s="736">
        <v>40</v>
      </c>
      <c r="F7183" t="s">
        <v>780</v>
      </c>
    </row>
    <row r="7184" spans="1:6" x14ac:dyDescent="0.25">
      <c r="A7184" t="s">
        <v>781</v>
      </c>
      <c r="B7184" t="s">
        <v>780</v>
      </c>
      <c r="C7184" t="s">
        <v>2863</v>
      </c>
      <c r="D7184" s="736">
        <v>24</v>
      </c>
      <c r="F7184" t="s">
        <v>780</v>
      </c>
    </row>
    <row r="7185" spans="1:6" x14ac:dyDescent="0.25">
      <c r="A7185" t="s">
        <v>781</v>
      </c>
      <c r="B7185" t="s">
        <v>780</v>
      </c>
      <c r="C7185" t="s">
        <v>2863</v>
      </c>
      <c r="D7185" s="736">
        <v>28</v>
      </c>
      <c r="F7185" t="s">
        <v>780</v>
      </c>
    </row>
    <row r="7186" spans="1:6" x14ac:dyDescent="0.25">
      <c r="A7186" t="s">
        <v>781</v>
      </c>
      <c r="B7186" t="s">
        <v>780</v>
      </c>
      <c r="C7186" t="s">
        <v>2863</v>
      </c>
      <c r="D7186" s="736">
        <v>-28</v>
      </c>
      <c r="F7186" t="s">
        <v>780</v>
      </c>
    </row>
    <row r="7187" spans="1:6" x14ac:dyDescent="0.25">
      <c r="A7187" t="s">
        <v>781</v>
      </c>
      <c r="B7187" t="s">
        <v>780</v>
      </c>
      <c r="C7187" t="s">
        <v>2863</v>
      </c>
      <c r="D7187" s="736">
        <v>30</v>
      </c>
      <c r="F7187" t="s">
        <v>780</v>
      </c>
    </row>
    <row r="7188" spans="1:6" x14ac:dyDescent="0.25">
      <c r="A7188" t="s">
        <v>2670</v>
      </c>
      <c r="B7188" t="s">
        <v>780</v>
      </c>
      <c r="C7188" t="s">
        <v>2863</v>
      </c>
      <c r="D7188" s="736">
        <v>15</v>
      </c>
      <c r="F7188" t="s">
        <v>780</v>
      </c>
    </row>
    <row r="7189" spans="1:6" x14ac:dyDescent="0.25">
      <c r="A7189" t="s">
        <v>2670</v>
      </c>
      <c r="B7189" t="s">
        <v>780</v>
      </c>
      <c r="C7189" t="s">
        <v>2863</v>
      </c>
      <c r="D7189" s="736">
        <v>97</v>
      </c>
      <c r="F7189" t="s">
        <v>780</v>
      </c>
    </row>
    <row r="7190" spans="1:6" x14ac:dyDescent="0.25">
      <c r="A7190" t="s">
        <v>2670</v>
      </c>
      <c r="B7190" s="782" t="s">
        <v>780</v>
      </c>
      <c r="C7190" s="782" t="s">
        <v>2863</v>
      </c>
      <c r="D7190" s="736">
        <v>97</v>
      </c>
      <c r="F7190" t="s">
        <v>780</v>
      </c>
    </row>
    <row r="7191" spans="1:6" x14ac:dyDescent="0.25">
      <c r="A7191" t="s">
        <v>2670</v>
      </c>
      <c r="B7191" t="s">
        <v>780</v>
      </c>
      <c r="C7191" t="s">
        <v>2863</v>
      </c>
      <c r="D7191" s="736">
        <v>25</v>
      </c>
      <c r="F7191" t="s">
        <v>780</v>
      </c>
    </row>
    <row r="7192" spans="1:6" x14ac:dyDescent="0.25">
      <c r="A7192" t="s">
        <v>2670</v>
      </c>
      <c r="B7192" t="s">
        <v>780</v>
      </c>
      <c r="C7192" t="s">
        <v>2863</v>
      </c>
      <c r="D7192" s="736">
        <v>60</v>
      </c>
      <c r="F7192" t="s">
        <v>780</v>
      </c>
    </row>
    <row r="7193" spans="1:6" x14ac:dyDescent="0.25">
      <c r="A7193" t="s">
        <v>2670</v>
      </c>
      <c r="B7193" t="s">
        <v>780</v>
      </c>
      <c r="C7193" t="s">
        <v>2863</v>
      </c>
      <c r="D7193" s="736">
        <v>25</v>
      </c>
      <c r="F7193" t="s">
        <v>780</v>
      </c>
    </row>
    <row r="7194" spans="1:6" x14ac:dyDescent="0.25">
      <c r="A7194" t="s">
        <v>2670</v>
      </c>
      <c r="B7194" t="s">
        <v>780</v>
      </c>
      <c r="C7194" t="s">
        <v>2863</v>
      </c>
      <c r="D7194" s="736">
        <v>20</v>
      </c>
      <c r="F7194" t="s">
        <v>780</v>
      </c>
    </row>
    <row r="7195" spans="1:6" x14ac:dyDescent="0.25">
      <c r="A7195" t="s">
        <v>2670</v>
      </c>
      <c r="B7195" t="s">
        <v>780</v>
      </c>
      <c r="C7195" t="s">
        <v>2863</v>
      </c>
      <c r="D7195" s="736">
        <v>4</v>
      </c>
      <c r="F7195" t="s">
        <v>780</v>
      </c>
    </row>
    <row r="7196" spans="1:6" x14ac:dyDescent="0.25">
      <c r="A7196" t="s">
        <v>2670</v>
      </c>
      <c r="B7196" t="s">
        <v>780</v>
      </c>
      <c r="C7196" t="s">
        <v>2863</v>
      </c>
      <c r="D7196" s="736">
        <v>11</v>
      </c>
      <c r="F7196" t="s">
        <v>780</v>
      </c>
    </row>
    <row r="7197" spans="1:6" x14ac:dyDescent="0.25">
      <c r="A7197" t="s">
        <v>2670</v>
      </c>
      <c r="B7197" t="s">
        <v>780</v>
      </c>
      <c r="C7197" t="s">
        <v>2863</v>
      </c>
      <c r="D7197" s="736">
        <v>11</v>
      </c>
      <c r="F7197" t="s">
        <v>780</v>
      </c>
    </row>
    <row r="7198" spans="1:6" x14ac:dyDescent="0.25">
      <c r="A7198" t="s">
        <v>2670</v>
      </c>
      <c r="B7198" t="s">
        <v>780</v>
      </c>
      <c r="C7198" t="s">
        <v>2863</v>
      </c>
      <c r="D7198" s="736">
        <v>-11</v>
      </c>
      <c r="F7198" t="s">
        <v>780</v>
      </c>
    </row>
    <row r="7199" spans="1:6" x14ac:dyDescent="0.25">
      <c r="A7199" t="s">
        <v>2670</v>
      </c>
      <c r="B7199" t="s">
        <v>780</v>
      </c>
      <c r="C7199" t="s">
        <v>2863</v>
      </c>
      <c r="D7199" s="736">
        <v>25</v>
      </c>
      <c r="F7199" t="s">
        <v>780</v>
      </c>
    </row>
    <row r="7200" spans="1:6" x14ac:dyDescent="0.25">
      <c r="A7200" t="s">
        <v>2670</v>
      </c>
      <c r="B7200" t="s">
        <v>780</v>
      </c>
      <c r="C7200" t="s">
        <v>2863</v>
      </c>
      <c r="D7200" s="736">
        <v>15</v>
      </c>
      <c r="F7200" t="s">
        <v>780</v>
      </c>
    </row>
    <row r="7201" spans="1:6" x14ac:dyDescent="0.25">
      <c r="A7201" t="s">
        <v>788</v>
      </c>
      <c r="B7201" t="s">
        <v>780</v>
      </c>
      <c r="C7201" t="s">
        <v>2863</v>
      </c>
      <c r="D7201" s="736">
        <v>1</v>
      </c>
      <c r="F7201" t="s">
        <v>780</v>
      </c>
    </row>
    <row r="7202" spans="1:6" x14ac:dyDescent="0.25">
      <c r="A7202" t="s">
        <v>2675</v>
      </c>
      <c r="B7202" t="s">
        <v>780</v>
      </c>
      <c r="C7202" t="s">
        <v>2863</v>
      </c>
      <c r="D7202" s="736">
        <v>49.090909090909093</v>
      </c>
      <c r="F7202" t="s">
        <v>780</v>
      </c>
    </row>
    <row r="7203" spans="1:6" x14ac:dyDescent="0.25">
      <c r="A7203" t="s">
        <v>2675</v>
      </c>
      <c r="B7203" t="s">
        <v>780</v>
      </c>
      <c r="C7203" t="s">
        <v>2863</v>
      </c>
      <c r="D7203" s="736">
        <v>96</v>
      </c>
      <c r="F7203" t="s">
        <v>780</v>
      </c>
    </row>
    <row r="7204" spans="1:6" x14ac:dyDescent="0.25">
      <c r="A7204" t="s">
        <v>2675</v>
      </c>
      <c r="B7204" t="s">
        <v>780</v>
      </c>
      <c r="C7204" t="s">
        <v>2863</v>
      </c>
      <c r="D7204" s="736">
        <v>4</v>
      </c>
      <c r="F7204" t="s">
        <v>780</v>
      </c>
    </row>
    <row r="7205" spans="1:6" x14ac:dyDescent="0.25">
      <c r="A7205" t="s">
        <v>2675</v>
      </c>
      <c r="B7205" t="s">
        <v>780</v>
      </c>
      <c r="C7205" t="s">
        <v>2863</v>
      </c>
      <c r="D7205" s="736">
        <v>34</v>
      </c>
      <c r="F7205" t="s">
        <v>780</v>
      </c>
    </row>
    <row r="7206" spans="1:6" x14ac:dyDescent="0.25">
      <c r="A7206" t="s">
        <v>2675</v>
      </c>
      <c r="B7206" t="s">
        <v>780</v>
      </c>
      <c r="C7206" t="s">
        <v>2863</v>
      </c>
      <c r="D7206" s="736">
        <v>115</v>
      </c>
      <c r="F7206" t="s">
        <v>780</v>
      </c>
    </row>
    <row r="7207" spans="1:6" x14ac:dyDescent="0.25">
      <c r="A7207" t="s">
        <v>2675</v>
      </c>
      <c r="B7207" t="s">
        <v>780</v>
      </c>
      <c r="C7207" t="s">
        <v>2863</v>
      </c>
      <c r="D7207" s="736">
        <v>47</v>
      </c>
      <c r="F7207" t="s">
        <v>780</v>
      </c>
    </row>
    <row r="7208" spans="1:6" x14ac:dyDescent="0.25">
      <c r="A7208" t="s">
        <v>2675</v>
      </c>
      <c r="B7208" t="s">
        <v>780</v>
      </c>
      <c r="C7208" t="s">
        <v>2863</v>
      </c>
      <c r="D7208" s="736">
        <v>63</v>
      </c>
      <c r="F7208" t="s">
        <v>780</v>
      </c>
    </row>
    <row r="7209" spans="1:6" x14ac:dyDescent="0.25">
      <c r="A7209" t="s">
        <v>2675</v>
      </c>
      <c r="B7209" t="s">
        <v>780</v>
      </c>
      <c r="C7209" t="s">
        <v>2863</v>
      </c>
      <c r="D7209" s="736">
        <v>64</v>
      </c>
      <c r="F7209" t="s">
        <v>780</v>
      </c>
    </row>
    <row r="7210" spans="1:6" x14ac:dyDescent="0.25">
      <c r="A7210" t="s">
        <v>2675</v>
      </c>
      <c r="B7210" t="s">
        <v>780</v>
      </c>
      <c r="C7210" t="s">
        <v>2863</v>
      </c>
      <c r="D7210" s="736">
        <v>79</v>
      </c>
      <c r="F7210" t="s">
        <v>780</v>
      </c>
    </row>
    <row r="7211" spans="1:6" x14ac:dyDescent="0.25">
      <c r="A7211" t="s">
        <v>2675</v>
      </c>
      <c r="B7211" t="s">
        <v>780</v>
      </c>
      <c r="C7211" t="s">
        <v>2863</v>
      </c>
      <c r="D7211" s="736">
        <v>92</v>
      </c>
      <c r="F7211" t="s">
        <v>780</v>
      </c>
    </row>
    <row r="7212" spans="1:6" x14ac:dyDescent="0.25">
      <c r="A7212" t="s">
        <v>2675</v>
      </c>
      <c r="B7212" t="s">
        <v>780</v>
      </c>
      <c r="C7212" t="s">
        <v>2863</v>
      </c>
      <c r="D7212" s="736">
        <v>69</v>
      </c>
      <c r="F7212" t="s">
        <v>780</v>
      </c>
    </row>
    <row r="7213" spans="1:6" x14ac:dyDescent="0.25">
      <c r="A7213" t="s">
        <v>2675</v>
      </c>
      <c r="B7213" t="s">
        <v>780</v>
      </c>
      <c r="C7213" t="s">
        <v>2863</v>
      </c>
      <c r="D7213" s="736">
        <v>-92</v>
      </c>
      <c r="F7213" t="s">
        <v>780</v>
      </c>
    </row>
    <row r="7214" spans="1:6" x14ac:dyDescent="0.25">
      <c r="A7214" t="s">
        <v>2675</v>
      </c>
      <c r="B7214" t="s">
        <v>780</v>
      </c>
      <c r="C7214" t="s">
        <v>2863</v>
      </c>
      <c r="D7214" s="736">
        <v>123</v>
      </c>
      <c r="F7214" t="s">
        <v>780</v>
      </c>
    </row>
    <row r="7215" spans="1:6" x14ac:dyDescent="0.25">
      <c r="A7215" t="s">
        <v>2675</v>
      </c>
      <c r="B7215" t="s">
        <v>780</v>
      </c>
      <c r="C7215" t="s">
        <v>2863</v>
      </c>
      <c r="D7215" s="736">
        <v>109</v>
      </c>
      <c r="F7215" t="s">
        <v>780</v>
      </c>
    </row>
    <row r="7216" spans="1:6" x14ac:dyDescent="0.25">
      <c r="A7216" t="s">
        <v>2675</v>
      </c>
      <c r="B7216" t="s">
        <v>780</v>
      </c>
      <c r="C7216" t="s">
        <v>2863</v>
      </c>
      <c r="D7216" s="736">
        <v>71</v>
      </c>
      <c r="F7216" t="s">
        <v>780</v>
      </c>
    </row>
    <row r="7217" spans="1:6" x14ac:dyDescent="0.25">
      <c r="A7217" t="s">
        <v>2675</v>
      </c>
      <c r="B7217" t="s">
        <v>780</v>
      </c>
      <c r="C7217" t="s">
        <v>2863</v>
      </c>
      <c r="D7217" s="736">
        <v>2</v>
      </c>
      <c r="F7217" t="s">
        <v>780</v>
      </c>
    </row>
    <row r="7218" spans="1:6" x14ac:dyDescent="0.25">
      <c r="A7218" t="s">
        <v>2675</v>
      </c>
      <c r="B7218" t="s">
        <v>780</v>
      </c>
      <c r="C7218" t="s">
        <v>2863</v>
      </c>
      <c r="D7218" s="736">
        <v>105</v>
      </c>
      <c r="F7218" t="s">
        <v>780</v>
      </c>
    </row>
    <row r="7219" spans="1:6" x14ac:dyDescent="0.25">
      <c r="A7219" t="s">
        <v>2675</v>
      </c>
      <c r="B7219" t="s">
        <v>780</v>
      </c>
      <c r="C7219" t="s">
        <v>2863</v>
      </c>
      <c r="D7219" s="736">
        <v>49.909090909090907</v>
      </c>
      <c r="F7219" t="s">
        <v>780</v>
      </c>
    </row>
    <row r="7220" spans="1:6" x14ac:dyDescent="0.25">
      <c r="A7220" t="s">
        <v>2675</v>
      </c>
      <c r="B7220" t="s">
        <v>780</v>
      </c>
      <c r="C7220" t="s">
        <v>2863</v>
      </c>
      <c r="D7220" s="736">
        <v>57</v>
      </c>
      <c r="F7220" t="s">
        <v>780</v>
      </c>
    </row>
    <row r="7221" spans="1:6" x14ac:dyDescent="0.25">
      <c r="A7221" t="s">
        <v>2675</v>
      </c>
      <c r="B7221" t="s">
        <v>780</v>
      </c>
      <c r="C7221" t="s">
        <v>2863</v>
      </c>
      <c r="D7221" s="736">
        <v>40</v>
      </c>
      <c r="F7221" t="s">
        <v>780</v>
      </c>
    </row>
    <row r="7222" spans="1:6" x14ac:dyDescent="0.25">
      <c r="A7222" t="s">
        <v>2675</v>
      </c>
      <c r="B7222" t="s">
        <v>780</v>
      </c>
      <c r="C7222" t="s">
        <v>2863</v>
      </c>
      <c r="D7222" s="736">
        <v>140</v>
      </c>
      <c r="F7222" t="s">
        <v>780</v>
      </c>
    </row>
    <row r="7223" spans="1:6" x14ac:dyDescent="0.25">
      <c r="A7223" t="s">
        <v>2675</v>
      </c>
      <c r="B7223" t="s">
        <v>780</v>
      </c>
      <c r="C7223" t="s">
        <v>2863</v>
      </c>
      <c r="D7223" s="736">
        <v>85</v>
      </c>
      <c r="F7223" t="s">
        <v>780</v>
      </c>
    </row>
    <row r="7224" spans="1:6" x14ac:dyDescent="0.25">
      <c r="A7224" t="s">
        <v>2675</v>
      </c>
      <c r="B7224" t="s">
        <v>780</v>
      </c>
      <c r="C7224" t="s">
        <v>2863</v>
      </c>
      <c r="D7224" s="736">
        <v>88</v>
      </c>
      <c r="F7224" t="s">
        <v>780</v>
      </c>
    </row>
    <row r="7225" spans="1:6" x14ac:dyDescent="0.25">
      <c r="A7225" t="s">
        <v>2675</v>
      </c>
      <c r="B7225" t="s">
        <v>780</v>
      </c>
      <c r="C7225" t="s">
        <v>2863</v>
      </c>
      <c r="D7225" s="736">
        <v>93</v>
      </c>
      <c r="F7225" t="s">
        <v>780</v>
      </c>
    </row>
    <row r="7226" spans="1:6" x14ac:dyDescent="0.25">
      <c r="A7226" t="s">
        <v>2675</v>
      </c>
      <c r="B7226" t="s">
        <v>780</v>
      </c>
      <c r="C7226" t="s">
        <v>2863</v>
      </c>
      <c r="D7226" s="736">
        <v>75</v>
      </c>
      <c r="F7226" t="s">
        <v>780</v>
      </c>
    </row>
    <row r="7227" spans="1:6" x14ac:dyDescent="0.25">
      <c r="A7227" t="s">
        <v>2675</v>
      </c>
      <c r="B7227" t="s">
        <v>780</v>
      </c>
      <c r="C7227" t="s">
        <v>2863</v>
      </c>
      <c r="D7227" s="736">
        <v>82</v>
      </c>
      <c r="F7227" t="s">
        <v>780</v>
      </c>
    </row>
    <row r="7228" spans="1:6" x14ac:dyDescent="0.25">
      <c r="A7228" t="s">
        <v>2675</v>
      </c>
      <c r="B7228" t="s">
        <v>780</v>
      </c>
      <c r="C7228" t="s">
        <v>3312</v>
      </c>
      <c r="D7228" s="736">
        <v>6</v>
      </c>
      <c r="F7228" t="s">
        <v>774</v>
      </c>
    </row>
    <row r="7229" spans="1:6" x14ac:dyDescent="0.25">
      <c r="A7229" t="s">
        <v>2665</v>
      </c>
      <c r="B7229" t="s">
        <v>780</v>
      </c>
      <c r="C7229" t="s">
        <v>2801</v>
      </c>
      <c r="D7229" s="736">
        <v>2</v>
      </c>
      <c r="F7229" t="s">
        <v>774</v>
      </c>
    </row>
    <row r="7230" spans="1:6" x14ac:dyDescent="0.25">
      <c r="A7230" t="s">
        <v>2665</v>
      </c>
      <c r="B7230" t="s">
        <v>780</v>
      </c>
      <c r="C7230" t="s">
        <v>2801</v>
      </c>
      <c r="D7230" s="736">
        <v>2</v>
      </c>
      <c r="F7230" t="s">
        <v>774</v>
      </c>
    </row>
    <row r="7231" spans="1:6" x14ac:dyDescent="0.25">
      <c r="A7231" t="s">
        <v>2665</v>
      </c>
      <c r="B7231" t="s">
        <v>780</v>
      </c>
      <c r="C7231" t="s">
        <v>2801</v>
      </c>
      <c r="D7231" s="736">
        <v>2</v>
      </c>
      <c r="F7231" t="s">
        <v>774</v>
      </c>
    </row>
    <row r="7232" spans="1:6" x14ac:dyDescent="0.25">
      <c r="A7232" t="s">
        <v>2665</v>
      </c>
      <c r="B7232" t="s">
        <v>780</v>
      </c>
      <c r="C7232" t="s">
        <v>2801</v>
      </c>
      <c r="D7232" s="736">
        <v>1</v>
      </c>
      <c r="F7232" t="s">
        <v>774</v>
      </c>
    </row>
    <row r="7233" spans="1:6" x14ac:dyDescent="0.25">
      <c r="A7233" t="s">
        <v>781</v>
      </c>
      <c r="B7233" t="s">
        <v>780</v>
      </c>
      <c r="C7233" t="s">
        <v>3315</v>
      </c>
      <c r="D7233" s="736">
        <v>2</v>
      </c>
      <c r="F7233" t="s">
        <v>780</v>
      </c>
    </row>
    <row r="7234" spans="1:6" x14ac:dyDescent="0.25">
      <c r="A7234" t="s">
        <v>781</v>
      </c>
      <c r="B7234" t="s">
        <v>780</v>
      </c>
      <c r="C7234" t="s">
        <v>3315</v>
      </c>
      <c r="D7234" s="736">
        <v>1</v>
      </c>
      <c r="F7234" t="s">
        <v>780</v>
      </c>
    </row>
    <row r="7235" spans="1:6" x14ac:dyDescent="0.25">
      <c r="A7235" t="s">
        <v>781</v>
      </c>
      <c r="B7235" t="s">
        <v>780</v>
      </c>
      <c r="C7235" t="s">
        <v>3315</v>
      </c>
      <c r="D7235" s="736">
        <v>-2</v>
      </c>
      <c r="F7235" t="s">
        <v>780</v>
      </c>
    </row>
    <row r="7236" spans="1:6" x14ac:dyDescent="0.25">
      <c r="A7236" t="s">
        <v>781</v>
      </c>
      <c r="B7236" t="s">
        <v>780</v>
      </c>
      <c r="C7236" t="s">
        <v>3315</v>
      </c>
      <c r="D7236" s="736">
        <v>-1</v>
      </c>
      <c r="F7236" t="s">
        <v>780</v>
      </c>
    </row>
    <row r="7237" spans="1:6" x14ac:dyDescent="0.25">
      <c r="A7237" t="s">
        <v>781</v>
      </c>
      <c r="B7237" t="s">
        <v>780</v>
      </c>
      <c r="C7237" t="s">
        <v>3315</v>
      </c>
      <c r="D7237" s="736">
        <v>1</v>
      </c>
      <c r="F7237" t="s">
        <v>780</v>
      </c>
    </row>
    <row r="7238" spans="1:6" x14ac:dyDescent="0.25">
      <c r="A7238" t="s">
        <v>781</v>
      </c>
      <c r="B7238" t="s">
        <v>780</v>
      </c>
      <c r="C7238" t="s">
        <v>3315</v>
      </c>
      <c r="D7238" s="736">
        <v>8</v>
      </c>
      <c r="F7238" t="s">
        <v>780</v>
      </c>
    </row>
    <row r="7239" spans="1:6" x14ac:dyDescent="0.25">
      <c r="A7239" t="s">
        <v>781</v>
      </c>
      <c r="B7239" t="s">
        <v>780</v>
      </c>
      <c r="C7239" t="s">
        <v>3315</v>
      </c>
      <c r="D7239" s="736">
        <v>1</v>
      </c>
      <c r="F7239" t="s">
        <v>780</v>
      </c>
    </row>
    <row r="7240" spans="1:6" x14ac:dyDescent="0.25">
      <c r="A7240" t="s">
        <v>781</v>
      </c>
      <c r="B7240" t="s">
        <v>780</v>
      </c>
      <c r="C7240" t="s">
        <v>3315</v>
      </c>
      <c r="D7240" s="736">
        <v>1</v>
      </c>
      <c r="F7240" t="s">
        <v>780</v>
      </c>
    </row>
    <row r="7241" spans="1:6" x14ac:dyDescent="0.25">
      <c r="A7241" t="s">
        <v>781</v>
      </c>
      <c r="B7241" t="s">
        <v>780</v>
      </c>
      <c r="C7241" t="s">
        <v>3315</v>
      </c>
      <c r="D7241" s="736">
        <v>6</v>
      </c>
      <c r="F7241" t="s">
        <v>780</v>
      </c>
    </row>
    <row r="7242" spans="1:6" x14ac:dyDescent="0.25">
      <c r="A7242" t="s">
        <v>781</v>
      </c>
      <c r="B7242" t="s">
        <v>2880</v>
      </c>
      <c r="C7242" t="s">
        <v>2863</v>
      </c>
      <c r="D7242">
        <v>323</v>
      </c>
      <c r="F7242" t="s">
        <v>780</v>
      </c>
    </row>
    <row r="7243" spans="1:6" x14ac:dyDescent="0.25">
      <c r="A7243" t="s">
        <v>781</v>
      </c>
      <c r="B7243" t="s">
        <v>2880</v>
      </c>
      <c r="C7243" t="s">
        <v>2881</v>
      </c>
      <c r="D7243">
        <v>1</v>
      </c>
      <c r="F7243" t="s">
        <v>780</v>
      </c>
    </row>
    <row r="7244" spans="1:6" x14ac:dyDescent="0.25">
      <c r="A7244" t="s">
        <v>788</v>
      </c>
      <c r="B7244" t="s">
        <v>2880</v>
      </c>
      <c r="C7244" t="s">
        <v>3006</v>
      </c>
      <c r="D7244">
        <v>2</v>
      </c>
      <c r="F7244" t="s">
        <v>751</v>
      </c>
    </row>
    <row r="7245" spans="1:6" x14ac:dyDescent="0.25">
      <c r="A7245" t="s">
        <v>2675</v>
      </c>
      <c r="B7245" t="s">
        <v>2880</v>
      </c>
      <c r="C7245" t="s">
        <v>2801</v>
      </c>
      <c r="D7245">
        <v>6</v>
      </c>
      <c r="F7245" t="s">
        <v>774</v>
      </c>
    </row>
    <row r="7246" spans="1:6" x14ac:dyDescent="0.25">
      <c r="A7246" t="s">
        <v>2670</v>
      </c>
      <c r="B7246" t="s">
        <v>2880</v>
      </c>
      <c r="C7246" t="s">
        <v>2863</v>
      </c>
      <c r="D7246">
        <v>4</v>
      </c>
      <c r="F7246" t="s">
        <v>780</v>
      </c>
    </row>
    <row r="7247" spans="1:6" x14ac:dyDescent="0.25">
      <c r="A7247" t="s">
        <v>788</v>
      </c>
      <c r="B7247" t="s">
        <v>2981</v>
      </c>
      <c r="C7247" t="s">
        <v>2779</v>
      </c>
      <c r="D7247" s="432">
        <v>13</v>
      </c>
      <c r="E7247">
        <v>780160</v>
      </c>
      <c r="F7247" t="s">
        <v>2697</v>
      </c>
    </row>
    <row r="7248" spans="1:6" x14ac:dyDescent="0.25">
      <c r="A7248" t="s">
        <v>788</v>
      </c>
      <c r="B7248" t="s">
        <v>3417</v>
      </c>
      <c r="C7248" t="s">
        <v>2779</v>
      </c>
      <c r="D7248" s="432">
        <v>1</v>
      </c>
      <c r="E7248">
        <v>780160</v>
      </c>
      <c r="F7248" t="s">
        <v>2697</v>
      </c>
    </row>
    <row r="7249" spans="1:6" x14ac:dyDescent="0.25">
      <c r="A7249" t="s">
        <v>788</v>
      </c>
      <c r="B7249" t="s">
        <v>3418</v>
      </c>
      <c r="C7249" t="s">
        <v>2779</v>
      </c>
      <c r="D7249" s="432">
        <v>1</v>
      </c>
      <c r="E7249">
        <v>780160</v>
      </c>
      <c r="F7249" t="s">
        <v>2697</v>
      </c>
    </row>
    <row r="7250" spans="1:6" x14ac:dyDescent="0.25">
      <c r="A7250" t="s">
        <v>2544</v>
      </c>
      <c r="B7250" t="s">
        <v>3145</v>
      </c>
      <c r="C7250" t="s">
        <v>2802</v>
      </c>
      <c r="D7250" s="432">
        <v>1</v>
      </c>
      <c r="E7250">
        <v>777660</v>
      </c>
      <c r="F7250" t="s">
        <v>2697</v>
      </c>
    </row>
    <row r="7251" spans="1:6" x14ac:dyDescent="0.25">
      <c r="A7251" t="s">
        <v>864</v>
      </c>
      <c r="B7251" t="s">
        <v>2781</v>
      </c>
      <c r="C7251" t="s">
        <v>2776</v>
      </c>
      <c r="D7251">
        <v>5</v>
      </c>
      <c r="E7251">
        <v>741000</v>
      </c>
      <c r="F7251" t="s">
        <v>789</v>
      </c>
    </row>
    <row r="7252" spans="1:6" x14ac:dyDescent="0.25">
      <c r="A7252" t="s">
        <v>864</v>
      </c>
      <c r="B7252" t="s">
        <v>2781</v>
      </c>
      <c r="C7252" t="s">
        <v>2782</v>
      </c>
      <c r="D7252">
        <v>1</v>
      </c>
      <c r="E7252">
        <v>741000</v>
      </c>
      <c r="F7252" t="s">
        <v>789</v>
      </c>
    </row>
    <row r="7253" spans="1:6" x14ac:dyDescent="0.25">
      <c r="A7253" t="s">
        <v>2544</v>
      </c>
      <c r="B7253" t="s">
        <v>2781</v>
      </c>
      <c r="C7253" t="s">
        <v>3125</v>
      </c>
      <c r="D7253">
        <v>12</v>
      </c>
      <c r="F7253" t="s">
        <v>774</v>
      </c>
    </row>
    <row r="7254" spans="1:6" x14ac:dyDescent="0.25">
      <c r="A7254" t="s">
        <v>2544</v>
      </c>
      <c r="B7254" t="s">
        <v>3212</v>
      </c>
      <c r="C7254" t="s">
        <v>3125</v>
      </c>
      <c r="D7254">
        <v>1</v>
      </c>
      <c r="F7254" t="s">
        <v>774</v>
      </c>
    </row>
    <row r="7255" spans="1:6" x14ac:dyDescent="0.25">
      <c r="A7255" t="s">
        <v>864</v>
      </c>
      <c r="B7255" t="s">
        <v>789</v>
      </c>
      <c r="C7255" t="s">
        <v>1007</v>
      </c>
      <c r="D7255" s="736">
        <v>1</v>
      </c>
      <c r="E7255">
        <v>741000</v>
      </c>
      <c r="F7255" t="s">
        <v>789</v>
      </c>
    </row>
    <row r="7256" spans="1:6" x14ac:dyDescent="0.25">
      <c r="A7256" t="s">
        <v>864</v>
      </c>
      <c r="B7256" t="s">
        <v>789</v>
      </c>
      <c r="C7256" t="s">
        <v>1008</v>
      </c>
      <c r="D7256" s="736">
        <v>1</v>
      </c>
      <c r="E7256">
        <v>741000</v>
      </c>
      <c r="F7256" t="s">
        <v>789</v>
      </c>
    </row>
    <row r="7257" spans="1:6" x14ac:dyDescent="0.25">
      <c r="A7257" t="s">
        <v>2544</v>
      </c>
      <c r="B7257" t="s">
        <v>789</v>
      </c>
      <c r="C7257" t="s">
        <v>1090</v>
      </c>
      <c r="D7257" s="736">
        <v>1</v>
      </c>
      <c r="F7257" t="s">
        <v>774</v>
      </c>
    </row>
    <row r="7258" spans="1:6" x14ac:dyDescent="0.25">
      <c r="A7258" t="s">
        <v>2544</v>
      </c>
      <c r="B7258" t="s">
        <v>789</v>
      </c>
      <c r="C7258" t="s">
        <v>1039</v>
      </c>
      <c r="D7258" s="736">
        <v>1</v>
      </c>
      <c r="F7258" t="s">
        <v>774</v>
      </c>
    </row>
    <row r="7259" spans="1:6" x14ac:dyDescent="0.25">
      <c r="A7259" t="s">
        <v>864</v>
      </c>
      <c r="B7259" t="s">
        <v>2783</v>
      </c>
      <c r="C7259" t="s">
        <v>2784</v>
      </c>
      <c r="D7259">
        <v>1</v>
      </c>
      <c r="E7259">
        <v>741000</v>
      </c>
      <c r="F7259" t="s">
        <v>789</v>
      </c>
    </row>
    <row r="7260" spans="1:6" x14ac:dyDescent="0.25">
      <c r="A7260" t="s">
        <v>864</v>
      </c>
      <c r="B7260" t="s">
        <v>2783</v>
      </c>
      <c r="C7260" t="s">
        <v>2785</v>
      </c>
      <c r="D7260">
        <v>2</v>
      </c>
      <c r="E7260">
        <v>741000</v>
      </c>
      <c r="F7260" t="s">
        <v>789</v>
      </c>
    </row>
    <row r="7261" spans="1:6" x14ac:dyDescent="0.25">
      <c r="A7261" t="s">
        <v>864</v>
      </c>
      <c r="B7261" t="s">
        <v>2783</v>
      </c>
      <c r="C7261" t="s">
        <v>2776</v>
      </c>
      <c r="D7261">
        <v>51</v>
      </c>
      <c r="E7261">
        <v>741000</v>
      </c>
      <c r="F7261" t="s">
        <v>789</v>
      </c>
    </row>
    <row r="7262" spans="1:6" x14ac:dyDescent="0.25">
      <c r="A7262" t="s">
        <v>864</v>
      </c>
      <c r="B7262" t="s">
        <v>2783</v>
      </c>
      <c r="C7262" t="s">
        <v>2786</v>
      </c>
      <c r="D7262">
        <v>1</v>
      </c>
      <c r="E7262">
        <v>741000</v>
      </c>
      <c r="F7262" t="s">
        <v>789</v>
      </c>
    </row>
    <row r="7263" spans="1:6" x14ac:dyDescent="0.25">
      <c r="A7263" t="s">
        <v>864</v>
      </c>
      <c r="B7263" t="s">
        <v>2783</v>
      </c>
      <c r="C7263" t="s">
        <v>2787</v>
      </c>
      <c r="D7263">
        <v>91</v>
      </c>
      <c r="E7263">
        <v>741000</v>
      </c>
      <c r="F7263" t="s">
        <v>789</v>
      </c>
    </row>
    <row r="7264" spans="1:6" x14ac:dyDescent="0.25">
      <c r="A7264" t="s">
        <v>864</v>
      </c>
      <c r="B7264" t="s">
        <v>2783</v>
      </c>
      <c r="C7264" t="s">
        <v>2788</v>
      </c>
      <c r="D7264">
        <v>4</v>
      </c>
      <c r="E7264">
        <v>741000</v>
      </c>
      <c r="F7264" t="s">
        <v>789</v>
      </c>
    </row>
    <row r="7265" spans="1:6" x14ac:dyDescent="0.25">
      <c r="A7265" t="s">
        <v>864</v>
      </c>
      <c r="B7265" t="s">
        <v>2783</v>
      </c>
      <c r="C7265" t="s">
        <v>2789</v>
      </c>
      <c r="D7265">
        <v>1</v>
      </c>
      <c r="E7265">
        <v>741000</v>
      </c>
      <c r="F7265" t="s">
        <v>789</v>
      </c>
    </row>
    <row r="7266" spans="1:6" x14ac:dyDescent="0.25">
      <c r="A7266" t="s">
        <v>864</v>
      </c>
      <c r="B7266" t="s">
        <v>2783</v>
      </c>
      <c r="C7266" t="s">
        <v>2782</v>
      </c>
      <c r="D7266">
        <v>1</v>
      </c>
      <c r="E7266">
        <v>741000</v>
      </c>
      <c r="F7266" t="s">
        <v>789</v>
      </c>
    </row>
    <row r="7267" spans="1:6" x14ac:dyDescent="0.25">
      <c r="A7267" t="s">
        <v>864</v>
      </c>
      <c r="B7267" t="s">
        <v>2783</v>
      </c>
      <c r="C7267" t="s">
        <v>2790</v>
      </c>
      <c r="D7267">
        <v>2</v>
      </c>
      <c r="E7267">
        <v>741000</v>
      </c>
      <c r="F7267" t="s">
        <v>789</v>
      </c>
    </row>
    <row r="7268" spans="1:6" x14ac:dyDescent="0.25">
      <c r="A7268" t="s">
        <v>864</v>
      </c>
      <c r="B7268" t="s">
        <v>2783</v>
      </c>
      <c r="C7268" t="s">
        <v>2791</v>
      </c>
      <c r="D7268">
        <v>3</v>
      </c>
      <c r="E7268">
        <v>741000</v>
      </c>
      <c r="F7268" t="s">
        <v>789</v>
      </c>
    </row>
    <row r="7269" spans="1:6" x14ac:dyDescent="0.25">
      <c r="A7269" t="s">
        <v>864</v>
      </c>
      <c r="B7269" t="s">
        <v>2783</v>
      </c>
      <c r="C7269" t="s">
        <v>2792</v>
      </c>
      <c r="D7269">
        <v>21</v>
      </c>
      <c r="E7269">
        <v>741000</v>
      </c>
      <c r="F7269" t="s">
        <v>789</v>
      </c>
    </row>
    <row r="7270" spans="1:6" x14ac:dyDescent="0.25">
      <c r="A7270" t="s">
        <v>2544</v>
      </c>
      <c r="B7270" t="s">
        <v>2783</v>
      </c>
      <c r="C7270" t="s">
        <v>3125</v>
      </c>
      <c r="D7270">
        <v>35</v>
      </c>
      <c r="F7270" t="s">
        <v>774</v>
      </c>
    </row>
    <row r="7271" spans="1:6" x14ac:dyDescent="0.25">
      <c r="A7271" t="s">
        <v>864</v>
      </c>
      <c r="B7271" t="s">
        <v>2853</v>
      </c>
      <c r="C7271" t="s">
        <v>2854</v>
      </c>
      <c r="D7271">
        <v>1</v>
      </c>
      <c r="F7271" t="s">
        <v>751</v>
      </c>
    </row>
    <row r="7272" spans="1:6" x14ac:dyDescent="0.25">
      <c r="A7272" t="s">
        <v>864</v>
      </c>
      <c r="B7272" t="s">
        <v>2853</v>
      </c>
      <c r="C7272" t="s">
        <v>2855</v>
      </c>
      <c r="D7272">
        <v>1</v>
      </c>
      <c r="F7272" t="s">
        <v>751</v>
      </c>
    </row>
    <row r="7273" spans="1:6" x14ac:dyDescent="0.25">
      <c r="A7273" t="s">
        <v>864</v>
      </c>
      <c r="B7273" t="s">
        <v>2853</v>
      </c>
      <c r="C7273" t="s">
        <v>2856</v>
      </c>
      <c r="D7273">
        <v>205</v>
      </c>
      <c r="F7273" t="s">
        <v>751</v>
      </c>
    </row>
    <row r="7274" spans="1:6" x14ac:dyDescent="0.25">
      <c r="A7274" t="s">
        <v>864</v>
      </c>
      <c r="B7274" t="s">
        <v>2853</v>
      </c>
      <c r="C7274" t="s">
        <v>2854</v>
      </c>
      <c r="D7274">
        <v>3</v>
      </c>
      <c r="F7274" t="s">
        <v>751</v>
      </c>
    </row>
    <row r="7275" spans="1:6" x14ac:dyDescent="0.25">
      <c r="A7275" t="s">
        <v>864</v>
      </c>
      <c r="B7275" t="s">
        <v>2853</v>
      </c>
      <c r="C7275" t="s">
        <v>2856</v>
      </c>
      <c r="D7275">
        <v>123</v>
      </c>
      <c r="F7275" t="s">
        <v>751</v>
      </c>
    </row>
    <row r="7276" spans="1:6" x14ac:dyDescent="0.25">
      <c r="A7276" t="s">
        <v>864</v>
      </c>
      <c r="B7276" t="s">
        <v>2853</v>
      </c>
      <c r="C7276" t="s">
        <v>2854</v>
      </c>
      <c r="D7276">
        <v>315</v>
      </c>
      <c r="F7276" t="s">
        <v>751</v>
      </c>
    </row>
    <row r="7277" spans="1:6" x14ac:dyDescent="0.25">
      <c r="A7277" t="s">
        <v>864</v>
      </c>
      <c r="B7277" t="s">
        <v>2853</v>
      </c>
      <c r="C7277" t="s">
        <v>2858</v>
      </c>
      <c r="D7277">
        <v>112</v>
      </c>
      <c r="F7277" t="s">
        <v>751</v>
      </c>
    </row>
    <row r="7278" spans="1:6" x14ac:dyDescent="0.25">
      <c r="A7278" t="s">
        <v>864</v>
      </c>
      <c r="B7278" t="s">
        <v>2853</v>
      </c>
      <c r="C7278" t="s">
        <v>2855</v>
      </c>
      <c r="D7278">
        <v>144</v>
      </c>
      <c r="F7278" t="s">
        <v>751</v>
      </c>
    </row>
    <row r="7279" spans="1:6" x14ac:dyDescent="0.25">
      <c r="A7279" t="s">
        <v>864</v>
      </c>
      <c r="B7279" t="s">
        <v>2853</v>
      </c>
      <c r="C7279" t="s">
        <v>2859</v>
      </c>
      <c r="D7279">
        <v>2</v>
      </c>
      <c r="F7279" t="s">
        <v>751</v>
      </c>
    </row>
    <row r="7280" spans="1:6" x14ac:dyDescent="0.25">
      <c r="A7280" t="s">
        <v>864</v>
      </c>
      <c r="B7280" t="s">
        <v>2853</v>
      </c>
      <c r="C7280" t="s">
        <v>2860</v>
      </c>
      <c r="D7280">
        <v>2</v>
      </c>
      <c r="F7280" t="s">
        <v>751</v>
      </c>
    </row>
    <row r="7281" spans="1:6" x14ac:dyDescent="0.25">
      <c r="A7281" t="s">
        <v>864</v>
      </c>
      <c r="B7281" t="s">
        <v>2853</v>
      </c>
      <c r="C7281" t="s">
        <v>2856</v>
      </c>
      <c r="D7281">
        <v>27971</v>
      </c>
      <c r="F7281" t="s">
        <v>751</v>
      </c>
    </row>
    <row r="7282" spans="1:6" x14ac:dyDescent="0.25">
      <c r="A7282" t="s">
        <v>864</v>
      </c>
      <c r="B7282" t="s">
        <v>2853</v>
      </c>
      <c r="C7282" t="s">
        <v>2861</v>
      </c>
      <c r="D7282">
        <v>2</v>
      </c>
      <c r="F7282" t="s">
        <v>751</v>
      </c>
    </row>
    <row r="7283" spans="1:6" x14ac:dyDescent="0.25">
      <c r="A7283" t="s">
        <v>2601</v>
      </c>
      <c r="B7283" t="s">
        <v>2853</v>
      </c>
      <c r="C7283" t="s">
        <v>2856</v>
      </c>
      <c r="D7283">
        <v>10</v>
      </c>
      <c r="F7283" t="s">
        <v>751</v>
      </c>
    </row>
    <row r="7284" spans="1:6" x14ac:dyDescent="0.25">
      <c r="A7284" t="s">
        <v>2542</v>
      </c>
      <c r="B7284" t="s">
        <v>2853</v>
      </c>
      <c r="C7284" t="s">
        <v>2856</v>
      </c>
      <c r="D7284">
        <v>12</v>
      </c>
      <c r="F7284" t="s">
        <v>751</v>
      </c>
    </row>
    <row r="7285" spans="1:6" x14ac:dyDescent="0.25">
      <c r="A7285" t="s">
        <v>1198</v>
      </c>
      <c r="B7285" t="s">
        <v>2853</v>
      </c>
      <c r="C7285" t="s">
        <v>2856</v>
      </c>
      <c r="D7285">
        <v>16</v>
      </c>
      <c r="F7285" t="s">
        <v>751</v>
      </c>
    </row>
    <row r="7286" spans="1:6" x14ac:dyDescent="0.25">
      <c r="A7286" t="s">
        <v>1203</v>
      </c>
      <c r="B7286" t="s">
        <v>2853</v>
      </c>
      <c r="C7286" t="s">
        <v>2856</v>
      </c>
      <c r="D7286">
        <v>28</v>
      </c>
      <c r="F7286" t="s">
        <v>751</v>
      </c>
    </row>
    <row r="7287" spans="1:6" x14ac:dyDescent="0.25">
      <c r="A7287" t="s">
        <v>2544</v>
      </c>
      <c r="B7287" t="s">
        <v>2853</v>
      </c>
      <c r="C7287" t="s">
        <v>2856</v>
      </c>
      <c r="D7287">
        <v>4</v>
      </c>
      <c r="F7287" t="s">
        <v>751</v>
      </c>
    </row>
    <row r="7288" spans="1:6" x14ac:dyDescent="0.25">
      <c r="A7288" t="s">
        <v>1096</v>
      </c>
      <c r="B7288" t="s">
        <v>2853</v>
      </c>
      <c r="C7288" t="s">
        <v>2854</v>
      </c>
      <c r="D7288">
        <v>2</v>
      </c>
      <c r="F7288" t="s">
        <v>751</v>
      </c>
    </row>
    <row r="7289" spans="1:6" x14ac:dyDescent="0.25">
      <c r="A7289" t="s">
        <v>1096</v>
      </c>
      <c r="B7289" t="s">
        <v>2853</v>
      </c>
      <c r="C7289" t="s">
        <v>2855</v>
      </c>
      <c r="D7289">
        <v>2</v>
      </c>
      <c r="F7289" t="s">
        <v>751</v>
      </c>
    </row>
    <row r="7290" spans="1:6" x14ac:dyDescent="0.25">
      <c r="A7290" t="s">
        <v>1096</v>
      </c>
      <c r="B7290" t="s">
        <v>2853</v>
      </c>
      <c r="C7290" t="s">
        <v>2856</v>
      </c>
      <c r="D7290">
        <v>56</v>
      </c>
      <c r="F7290" t="s">
        <v>751</v>
      </c>
    </row>
    <row r="7291" spans="1:6" x14ac:dyDescent="0.25">
      <c r="A7291" t="s">
        <v>864</v>
      </c>
      <c r="B7291" t="s">
        <v>2856</v>
      </c>
      <c r="C7291" t="s">
        <v>2856</v>
      </c>
      <c r="D7291">
        <v>256</v>
      </c>
      <c r="F7291" t="s">
        <v>751</v>
      </c>
    </row>
    <row r="7292" spans="1:6" x14ac:dyDescent="0.25">
      <c r="A7292" t="s">
        <v>864</v>
      </c>
      <c r="B7292" t="s">
        <v>2856</v>
      </c>
      <c r="C7292" t="s">
        <v>2853</v>
      </c>
      <c r="D7292" s="432">
        <v>20906.875</v>
      </c>
      <c r="E7292">
        <v>776760</v>
      </c>
      <c r="F7292" t="s">
        <v>751</v>
      </c>
    </row>
    <row r="7293" spans="1:6" x14ac:dyDescent="0.25">
      <c r="A7293" t="s">
        <v>864</v>
      </c>
      <c r="B7293" t="s">
        <v>2856</v>
      </c>
      <c r="C7293" t="s">
        <v>2856</v>
      </c>
      <c r="D7293" s="432">
        <v>1</v>
      </c>
      <c r="E7293">
        <v>776760</v>
      </c>
      <c r="F7293" t="s">
        <v>751</v>
      </c>
    </row>
    <row r="7294" spans="1:6" x14ac:dyDescent="0.25">
      <c r="A7294" t="s">
        <v>864</v>
      </c>
      <c r="B7294" t="s">
        <v>2856</v>
      </c>
      <c r="C7294" t="s">
        <v>2853</v>
      </c>
      <c r="D7294" s="432">
        <v>103</v>
      </c>
      <c r="E7294">
        <v>776760</v>
      </c>
      <c r="F7294" t="s">
        <v>751</v>
      </c>
    </row>
    <row r="7295" spans="1:6" x14ac:dyDescent="0.25">
      <c r="A7295" t="s">
        <v>864</v>
      </c>
      <c r="B7295" t="s">
        <v>2856</v>
      </c>
      <c r="C7295" t="s">
        <v>2853</v>
      </c>
      <c r="D7295" s="432">
        <v>1659.625</v>
      </c>
      <c r="E7295">
        <v>776760</v>
      </c>
      <c r="F7295" t="s">
        <v>751</v>
      </c>
    </row>
    <row r="7296" spans="1:6" x14ac:dyDescent="0.25">
      <c r="A7296" t="s">
        <v>864</v>
      </c>
      <c r="B7296" t="s">
        <v>2856</v>
      </c>
      <c r="C7296" t="s">
        <v>2856</v>
      </c>
      <c r="D7296" s="432">
        <v>2</v>
      </c>
      <c r="E7296">
        <v>776760</v>
      </c>
      <c r="F7296" t="s">
        <v>751</v>
      </c>
    </row>
    <row r="7297" spans="1:6" x14ac:dyDescent="0.25">
      <c r="A7297" t="s">
        <v>2601</v>
      </c>
      <c r="B7297" t="s">
        <v>2856</v>
      </c>
      <c r="C7297" t="s">
        <v>2853</v>
      </c>
      <c r="D7297" s="432">
        <v>12</v>
      </c>
      <c r="E7297">
        <v>776760</v>
      </c>
      <c r="F7297" t="s">
        <v>751</v>
      </c>
    </row>
    <row r="7298" spans="1:6" x14ac:dyDescent="0.25">
      <c r="A7298" t="s">
        <v>2542</v>
      </c>
      <c r="B7298" t="s">
        <v>2856</v>
      </c>
      <c r="C7298" t="s">
        <v>2853</v>
      </c>
      <c r="D7298" s="432">
        <v>91</v>
      </c>
      <c r="E7298">
        <v>776760</v>
      </c>
      <c r="F7298" t="s">
        <v>751</v>
      </c>
    </row>
    <row r="7299" spans="1:6" x14ac:dyDescent="0.25">
      <c r="A7299" t="s">
        <v>1198</v>
      </c>
      <c r="B7299" t="s">
        <v>2856</v>
      </c>
      <c r="C7299" t="s">
        <v>2853</v>
      </c>
      <c r="D7299" s="432">
        <v>8</v>
      </c>
      <c r="E7299">
        <v>776760</v>
      </c>
      <c r="F7299" t="s">
        <v>751</v>
      </c>
    </row>
    <row r="7300" spans="1:6" x14ac:dyDescent="0.25">
      <c r="A7300" t="s">
        <v>1203</v>
      </c>
      <c r="B7300" t="s">
        <v>2856</v>
      </c>
      <c r="C7300" t="s">
        <v>2853</v>
      </c>
      <c r="D7300" s="432">
        <v>15</v>
      </c>
      <c r="E7300">
        <v>776760</v>
      </c>
      <c r="F7300" t="s">
        <v>751</v>
      </c>
    </row>
    <row r="7301" spans="1:6" x14ac:dyDescent="0.25">
      <c r="A7301" t="s">
        <v>1203</v>
      </c>
      <c r="B7301" t="s">
        <v>2856</v>
      </c>
      <c r="C7301" t="s">
        <v>2856</v>
      </c>
      <c r="D7301" s="432">
        <v>2</v>
      </c>
      <c r="E7301">
        <v>776760</v>
      </c>
      <c r="F7301" t="s">
        <v>751</v>
      </c>
    </row>
    <row r="7302" spans="1:6" x14ac:dyDescent="0.25">
      <c r="A7302" t="s">
        <v>2544</v>
      </c>
      <c r="B7302" t="s">
        <v>2856</v>
      </c>
      <c r="C7302" t="s">
        <v>2853</v>
      </c>
      <c r="D7302" s="432">
        <v>2</v>
      </c>
      <c r="E7302">
        <v>776760</v>
      </c>
      <c r="F7302" t="s">
        <v>751</v>
      </c>
    </row>
    <row r="7303" spans="1:6" x14ac:dyDescent="0.25">
      <c r="A7303" t="s">
        <v>2543</v>
      </c>
      <c r="B7303" t="s">
        <v>2856</v>
      </c>
      <c r="C7303" t="s">
        <v>2853</v>
      </c>
      <c r="D7303" s="432">
        <v>2</v>
      </c>
      <c r="E7303">
        <v>776760</v>
      </c>
      <c r="F7303" t="s">
        <v>751</v>
      </c>
    </row>
    <row r="7304" spans="1:6" x14ac:dyDescent="0.25">
      <c r="A7304" t="s">
        <v>1096</v>
      </c>
      <c r="B7304" t="s">
        <v>2856</v>
      </c>
      <c r="C7304" t="s">
        <v>2853</v>
      </c>
      <c r="D7304" s="432">
        <v>24</v>
      </c>
      <c r="E7304">
        <v>776760</v>
      </c>
      <c r="F7304" t="s">
        <v>751</v>
      </c>
    </row>
    <row r="7305" spans="1:6" x14ac:dyDescent="0.25">
      <c r="A7305" t="s">
        <v>864</v>
      </c>
      <c r="B7305" t="s">
        <v>786</v>
      </c>
      <c r="C7305" t="s">
        <v>3298</v>
      </c>
      <c r="D7305" s="736">
        <v>1</v>
      </c>
      <c r="F7305" t="s">
        <v>751</v>
      </c>
    </row>
    <row r="7306" spans="1:6" x14ac:dyDescent="0.25">
      <c r="A7306" t="s">
        <v>864</v>
      </c>
      <c r="B7306" t="s">
        <v>786</v>
      </c>
      <c r="C7306" t="s">
        <v>3317</v>
      </c>
      <c r="D7306" s="736">
        <v>1</v>
      </c>
      <c r="F7306" t="s">
        <v>751</v>
      </c>
    </row>
    <row r="7307" spans="1:6" x14ac:dyDescent="0.25">
      <c r="A7307" t="s">
        <v>2544</v>
      </c>
      <c r="B7307" t="s">
        <v>786</v>
      </c>
      <c r="C7307" t="s">
        <v>3320</v>
      </c>
      <c r="D7307" s="736">
        <v>1</v>
      </c>
      <c r="F7307" t="s">
        <v>751</v>
      </c>
    </row>
    <row r="7308" spans="1:6" x14ac:dyDescent="0.25">
      <c r="A7308" t="s">
        <v>1203</v>
      </c>
      <c r="B7308" t="s">
        <v>786</v>
      </c>
      <c r="C7308" t="s">
        <v>3320</v>
      </c>
      <c r="D7308" s="736">
        <v>1</v>
      </c>
      <c r="F7308" t="s">
        <v>751</v>
      </c>
    </row>
    <row r="7309" spans="1:6" x14ac:dyDescent="0.25">
      <c r="A7309" t="s">
        <v>1203</v>
      </c>
      <c r="B7309" t="s">
        <v>786</v>
      </c>
      <c r="C7309" t="s">
        <v>3320</v>
      </c>
      <c r="D7309" s="736">
        <v>1</v>
      </c>
      <c r="F7309" t="s">
        <v>751</v>
      </c>
    </row>
    <row r="7310" spans="1:6" x14ac:dyDescent="0.25">
      <c r="A7310" t="s">
        <v>1203</v>
      </c>
      <c r="B7310" t="s">
        <v>786</v>
      </c>
      <c r="C7310" t="s">
        <v>3321</v>
      </c>
      <c r="D7310" s="736">
        <v>1</v>
      </c>
      <c r="F7310" t="s">
        <v>751</v>
      </c>
    </row>
    <row r="7311" spans="1:6" x14ac:dyDescent="0.25">
      <c r="A7311" t="s">
        <v>2601</v>
      </c>
      <c r="B7311" t="s">
        <v>786</v>
      </c>
      <c r="C7311" t="s">
        <v>3321</v>
      </c>
      <c r="D7311" s="736">
        <v>1</v>
      </c>
      <c r="F7311" t="s">
        <v>751</v>
      </c>
    </row>
    <row r="7312" spans="1:6" x14ac:dyDescent="0.25">
      <c r="A7312" t="s">
        <v>2601</v>
      </c>
      <c r="B7312" t="s">
        <v>786</v>
      </c>
      <c r="C7312" t="s">
        <v>3321</v>
      </c>
      <c r="D7312" s="736">
        <v>1</v>
      </c>
      <c r="F7312" t="s">
        <v>751</v>
      </c>
    </row>
    <row r="7313" spans="1:6" x14ac:dyDescent="0.25">
      <c r="A7313" t="s">
        <v>1096</v>
      </c>
      <c r="B7313" t="s">
        <v>786</v>
      </c>
      <c r="C7313" t="s">
        <v>3321</v>
      </c>
      <c r="D7313" s="736">
        <v>1</v>
      </c>
      <c r="F7313" t="s">
        <v>751</v>
      </c>
    </row>
    <row r="7314" spans="1:6" x14ac:dyDescent="0.25">
      <c r="A7314" t="s">
        <v>864</v>
      </c>
      <c r="B7314" t="s">
        <v>786</v>
      </c>
      <c r="C7314" t="s">
        <v>3321</v>
      </c>
      <c r="D7314" s="736">
        <v>1</v>
      </c>
      <c r="F7314" t="s">
        <v>751</v>
      </c>
    </row>
    <row r="7315" spans="1:6" x14ac:dyDescent="0.25">
      <c r="A7315" t="s">
        <v>803</v>
      </c>
      <c r="B7315" t="s">
        <v>786</v>
      </c>
      <c r="C7315" t="s">
        <v>3321</v>
      </c>
      <c r="D7315" s="736">
        <v>1</v>
      </c>
      <c r="F7315" t="s">
        <v>751</v>
      </c>
    </row>
    <row r="7316" spans="1:6" x14ac:dyDescent="0.25">
      <c r="A7316" t="s">
        <v>864</v>
      </c>
      <c r="B7316" t="s">
        <v>3217</v>
      </c>
      <c r="C7316" t="s">
        <v>3217</v>
      </c>
      <c r="D7316">
        <v>1</v>
      </c>
      <c r="F7316" t="s">
        <v>751</v>
      </c>
    </row>
    <row r="7317" spans="1:6" x14ac:dyDescent="0.25">
      <c r="A7317" t="s">
        <v>788</v>
      </c>
      <c r="B7317" t="s">
        <v>2982</v>
      </c>
      <c r="C7317" t="s">
        <v>2779</v>
      </c>
      <c r="D7317" s="432">
        <v>17</v>
      </c>
      <c r="E7317">
        <v>780160</v>
      </c>
      <c r="F7317" t="s">
        <v>2697</v>
      </c>
    </row>
    <row r="7318" spans="1:6" x14ac:dyDescent="0.25">
      <c r="A7318" t="s">
        <v>2544</v>
      </c>
      <c r="B7318" t="s">
        <v>3126</v>
      </c>
      <c r="C7318" t="s">
        <v>2712</v>
      </c>
      <c r="D7318" s="432">
        <v>15.6</v>
      </c>
      <c r="E7318">
        <v>741020</v>
      </c>
      <c r="F7318" s="771" t="s">
        <v>772</v>
      </c>
    </row>
    <row r="7319" spans="1:6" x14ac:dyDescent="0.25">
      <c r="A7319" t="s">
        <v>864</v>
      </c>
      <c r="B7319" t="s">
        <v>2790</v>
      </c>
      <c r="C7319" t="s">
        <v>2783</v>
      </c>
      <c r="D7319" s="432">
        <v>1</v>
      </c>
      <c r="E7319">
        <v>741000</v>
      </c>
      <c r="F7319" t="s">
        <v>789</v>
      </c>
    </row>
    <row r="7320" spans="1:6" x14ac:dyDescent="0.25">
      <c r="A7320" t="s">
        <v>864</v>
      </c>
      <c r="B7320" t="s">
        <v>2791</v>
      </c>
      <c r="C7320" t="s">
        <v>2783</v>
      </c>
      <c r="D7320" s="432">
        <v>5</v>
      </c>
      <c r="E7320">
        <v>741000</v>
      </c>
      <c r="F7320" t="s">
        <v>789</v>
      </c>
    </row>
    <row r="7321" spans="1:6" x14ac:dyDescent="0.25">
      <c r="A7321" t="s">
        <v>788</v>
      </c>
      <c r="B7321" t="s">
        <v>2983</v>
      </c>
      <c r="C7321" t="s">
        <v>2779</v>
      </c>
      <c r="D7321" s="432">
        <v>2</v>
      </c>
      <c r="E7321">
        <v>780160</v>
      </c>
      <c r="F7321" t="s">
        <v>2697</v>
      </c>
    </row>
    <row r="7322" spans="1:6" x14ac:dyDescent="0.25">
      <c r="A7322" t="s">
        <v>788</v>
      </c>
      <c r="B7322" t="s">
        <v>2984</v>
      </c>
      <c r="C7322" t="s">
        <v>2779</v>
      </c>
      <c r="D7322" s="432">
        <v>9</v>
      </c>
      <c r="E7322">
        <v>780160</v>
      </c>
      <c r="F7322" t="s">
        <v>2697</v>
      </c>
    </row>
    <row r="7323" spans="1:6" x14ac:dyDescent="0.25">
      <c r="A7323" t="s">
        <v>2665</v>
      </c>
      <c r="B7323" t="s">
        <v>3347</v>
      </c>
      <c r="C7323" t="s">
        <v>2779</v>
      </c>
      <c r="D7323" s="432">
        <v>5</v>
      </c>
      <c r="E7323">
        <v>780160</v>
      </c>
      <c r="F7323" t="s">
        <v>2697</v>
      </c>
    </row>
    <row r="7324" spans="1:6" x14ac:dyDescent="0.25">
      <c r="A7324" t="s">
        <v>2665</v>
      </c>
      <c r="B7324" t="s">
        <v>2838</v>
      </c>
      <c r="C7324" t="s">
        <v>2779</v>
      </c>
      <c r="D7324" s="432">
        <v>1</v>
      </c>
      <c r="E7324">
        <v>780160</v>
      </c>
      <c r="F7324" t="s">
        <v>2697</v>
      </c>
    </row>
    <row r="7325" spans="1:6" x14ac:dyDescent="0.25">
      <c r="A7325" t="s">
        <v>2544</v>
      </c>
      <c r="B7325" t="s">
        <v>3147</v>
      </c>
      <c r="C7325" t="s">
        <v>2802</v>
      </c>
      <c r="D7325" s="432">
        <v>2</v>
      </c>
      <c r="E7325">
        <v>777660</v>
      </c>
      <c r="F7325" t="s">
        <v>2697</v>
      </c>
    </row>
    <row r="7326" spans="1:6" x14ac:dyDescent="0.25">
      <c r="A7326" t="s">
        <v>2665</v>
      </c>
      <c r="B7326" t="s">
        <v>2839</v>
      </c>
      <c r="C7326" t="s">
        <v>2779</v>
      </c>
      <c r="D7326" s="432">
        <v>2</v>
      </c>
      <c r="E7326">
        <v>780160</v>
      </c>
      <c r="F7326" t="s">
        <v>2697</v>
      </c>
    </row>
    <row r="7327" spans="1:6" x14ac:dyDescent="0.25">
      <c r="A7327" t="s">
        <v>864</v>
      </c>
      <c r="B7327" t="s">
        <v>3293</v>
      </c>
      <c r="C7327" t="s">
        <v>2779</v>
      </c>
      <c r="D7327" s="432">
        <v>2</v>
      </c>
      <c r="E7327">
        <v>780160</v>
      </c>
      <c r="F7327" t="s">
        <v>2697</v>
      </c>
    </row>
    <row r="7328" spans="1:6" x14ac:dyDescent="0.25">
      <c r="A7328" t="s">
        <v>864</v>
      </c>
      <c r="B7328" t="s">
        <v>3294</v>
      </c>
      <c r="C7328" t="s">
        <v>2779</v>
      </c>
      <c r="D7328" s="432">
        <v>1</v>
      </c>
      <c r="E7328">
        <v>780160</v>
      </c>
      <c r="F7328" t="s">
        <v>2697</v>
      </c>
    </row>
    <row r="7329" spans="1:6" x14ac:dyDescent="0.25">
      <c r="A7329" t="s">
        <v>864</v>
      </c>
      <c r="B7329" t="s">
        <v>3294</v>
      </c>
      <c r="C7329" t="s">
        <v>2779</v>
      </c>
      <c r="D7329" s="432">
        <v>1</v>
      </c>
      <c r="E7329">
        <v>780160</v>
      </c>
      <c r="F7329" t="s">
        <v>2697</v>
      </c>
    </row>
    <row r="7330" spans="1:6" x14ac:dyDescent="0.25">
      <c r="A7330" t="s">
        <v>788</v>
      </c>
      <c r="B7330" t="s">
        <v>3419</v>
      </c>
      <c r="C7330" t="s">
        <v>2779</v>
      </c>
      <c r="D7330" s="432">
        <v>17</v>
      </c>
      <c r="E7330">
        <v>780160</v>
      </c>
      <c r="F7330" t="s">
        <v>2697</v>
      </c>
    </row>
    <row r="7331" spans="1:6" x14ac:dyDescent="0.25">
      <c r="A7331" t="s">
        <v>788</v>
      </c>
      <c r="B7331" t="s">
        <v>2986</v>
      </c>
      <c r="C7331" t="s">
        <v>2779</v>
      </c>
      <c r="D7331" s="432">
        <v>25</v>
      </c>
      <c r="E7331">
        <v>780160</v>
      </c>
      <c r="F7331" t="s">
        <v>2697</v>
      </c>
    </row>
    <row r="7332" spans="1:6" x14ac:dyDescent="0.25">
      <c r="A7332" t="s">
        <v>2544</v>
      </c>
      <c r="B7332" t="s">
        <v>3186</v>
      </c>
      <c r="C7332" t="s">
        <v>2779</v>
      </c>
      <c r="D7332" s="432">
        <v>1</v>
      </c>
      <c r="E7332">
        <v>780160</v>
      </c>
      <c r="F7332" t="s">
        <v>2697</v>
      </c>
    </row>
    <row r="7333" spans="1:6" x14ac:dyDescent="0.25">
      <c r="A7333" t="s">
        <v>2601</v>
      </c>
      <c r="B7333" t="s">
        <v>1052</v>
      </c>
      <c r="C7333" t="s">
        <v>2712</v>
      </c>
      <c r="D7333" s="432">
        <v>1</v>
      </c>
      <c r="E7333">
        <v>741020</v>
      </c>
      <c r="F7333" s="771" t="s">
        <v>772</v>
      </c>
    </row>
    <row r="7334" spans="1:6" x14ac:dyDescent="0.25">
      <c r="A7334" t="s">
        <v>1203</v>
      </c>
      <c r="B7334" t="s">
        <v>1052</v>
      </c>
      <c r="C7334" t="s">
        <v>2712</v>
      </c>
      <c r="D7334" s="432">
        <v>3</v>
      </c>
      <c r="E7334">
        <v>741020</v>
      </c>
      <c r="F7334" s="771" t="s">
        <v>772</v>
      </c>
    </row>
    <row r="7335" spans="1:6" x14ac:dyDescent="0.25">
      <c r="A7335" t="s">
        <v>1096</v>
      </c>
      <c r="B7335" t="s">
        <v>1052</v>
      </c>
      <c r="C7335" t="s">
        <v>2712</v>
      </c>
      <c r="D7335" s="432">
        <v>1</v>
      </c>
      <c r="E7335">
        <v>741020</v>
      </c>
      <c r="F7335" s="771" t="s">
        <v>772</v>
      </c>
    </row>
    <row r="7336" spans="1:6" x14ac:dyDescent="0.25">
      <c r="A7336" t="s">
        <v>788</v>
      </c>
      <c r="B7336" t="s">
        <v>3420</v>
      </c>
      <c r="C7336" t="s">
        <v>2779</v>
      </c>
      <c r="D7336" s="432">
        <v>3</v>
      </c>
      <c r="E7336">
        <v>780160</v>
      </c>
      <c r="F7336" t="s">
        <v>2697</v>
      </c>
    </row>
    <row r="7337" spans="1:6" x14ac:dyDescent="0.25">
      <c r="A7337" t="s">
        <v>1203</v>
      </c>
      <c r="B7337" t="s">
        <v>1024</v>
      </c>
      <c r="C7337" t="s">
        <v>2714</v>
      </c>
      <c r="D7337">
        <v>196</v>
      </c>
      <c r="E7337">
        <v>776741</v>
      </c>
      <c r="F7337" t="s">
        <v>751</v>
      </c>
    </row>
    <row r="7338" spans="1:6" x14ac:dyDescent="0.25">
      <c r="A7338" t="s">
        <v>1203</v>
      </c>
      <c r="B7338" t="s">
        <v>1024</v>
      </c>
      <c r="C7338" t="s">
        <v>2717</v>
      </c>
      <c r="D7338">
        <v>2</v>
      </c>
      <c r="E7338">
        <v>776741</v>
      </c>
      <c r="F7338" t="s">
        <v>751</v>
      </c>
    </row>
    <row r="7339" spans="1:6" x14ac:dyDescent="0.25">
      <c r="A7339" t="s">
        <v>1203</v>
      </c>
      <c r="B7339" t="s">
        <v>1024</v>
      </c>
      <c r="C7339" t="s">
        <v>2718</v>
      </c>
      <c r="D7339">
        <v>11</v>
      </c>
      <c r="E7339">
        <v>776741</v>
      </c>
      <c r="F7339" t="s">
        <v>751</v>
      </c>
    </row>
    <row r="7340" spans="1:6" x14ac:dyDescent="0.25">
      <c r="A7340" t="s">
        <v>1198</v>
      </c>
      <c r="B7340" t="s">
        <v>1024</v>
      </c>
      <c r="C7340" t="s">
        <v>2719</v>
      </c>
      <c r="D7340">
        <v>1</v>
      </c>
      <c r="E7340">
        <v>776741</v>
      </c>
      <c r="F7340" t="s">
        <v>751</v>
      </c>
    </row>
    <row r="7341" spans="1:6" x14ac:dyDescent="0.25">
      <c r="A7341" t="s">
        <v>2601</v>
      </c>
      <c r="B7341" t="s">
        <v>1024</v>
      </c>
      <c r="C7341" t="s">
        <v>2714</v>
      </c>
      <c r="D7341">
        <v>4</v>
      </c>
      <c r="E7341">
        <v>776741</v>
      </c>
      <c r="F7341" t="s">
        <v>751</v>
      </c>
    </row>
    <row r="7342" spans="1:6" x14ac:dyDescent="0.25">
      <c r="A7342" t="s">
        <v>2542</v>
      </c>
      <c r="B7342" t="s">
        <v>1024</v>
      </c>
      <c r="C7342" t="s">
        <v>2714</v>
      </c>
      <c r="D7342">
        <v>18</v>
      </c>
      <c r="E7342">
        <v>776741</v>
      </c>
      <c r="F7342" t="s">
        <v>751</v>
      </c>
    </row>
    <row r="7343" spans="1:6" x14ac:dyDescent="0.25">
      <c r="A7343" t="s">
        <v>1198</v>
      </c>
      <c r="B7343" t="s">
        <v>1024</v>
      </c>
      <c r="C7343" t="s">
        <v>2714</v>
      </c>
      <c r="D7343">
        <v>10</v>
      </c>
      <c r="E7343">
        <v>776741</v>
      </c>
      <c r="F7343" t="s">
        <v>751</v>
      </c>
    </row>
    <row r="7344" spans="1:6" x14ac:dyDescent="0.25">
      <c r="A7344" t="s">
        <v>1198</v>
      </c>
      <c r="B7344" t="s">
        <v>1024</v>
      </c>
      <c r="C7344" t="s">
        <v>2718</v>
      </c>
      <c r="D7344">
        <v>2</v>
      </c>
      <c r="E7344">
        <v>776741</v>
      </c>
      <c r="F7344" t="s">
        <v>751</v>
      </c>
    </row>
    <row r="7345" spans="1:6" x14ac:dyDescent="0.25">
      <c r="A7345" t="s">
        <v>1203</v>
      </c>
      <c r="B7345" t="s">
        <v>1024</v>
      </c>
      <c r="C7345" t="s">
        <v>2714</v>
      </c>
      <c r="D7345">
        <v>16</v>
      </c>
      <c r="E7345">
        <v>776741</v>
      </c>
      <c r="F7345" t="s">
        <v>751</v>
      </c>
    </row>
    <row r="7346" spans="1:6" x14ac:dyDescent="0.25">
      <c r="A7346" t="s">
        <v>1203</v>
      </c>
      <c r="B7346" t="s">
        <v>1024</v>
      </c>
      <c r="C7346" t="s">
        <v>2717</v>
      </c>
      <c r="D7346">
        <v>74</v>
      </c>
      <c r="E7346">
        <v>776741</v>
      </c>
      <c r="F7346" t="s">
        <v>751</v>
      </c>
    </row>
    <row r="7347" spans="1:6" x14ac:dyDescent="0.25">
      <c r="A7347" t="s">
        <v>1203</v>
      </c>
      <c r="B7347" t="s">
        <v>1024</v>
      </c>
      <c r="C7347" t="s">
        <v>2718</v>
      </c>
      <c r="D7347">
        <v>10</v>
      </c>
      <c r="E7347">
        <v>776741</v>
      </c>
      <c r="F7347" t="s">
        <v>751</v>
      </c>
    </row>
    <row r="7348" spans="1:6" x14ac:dyDescent="0.25">
      <c r="A7348" t="s">
        <v>1203</v>
      </c>
      <c r="B7348" t="s">
        <v>1024</v>
      </c>
      <c r="C7348" t="s">
        <v>3081</v>
      </c>
      <c r="D7348">
        <v>1</v>
      </c>
      <c r="E7348">
        <v>776741</v>
      </c>
      <c r="F7348" t="s">
        <v>751</v>
      </c>
    </row>
    <row r="7349" spans="1:6" x14ac:dyDescent="0.25">
      <c r="A7349" t="s">
        <v>2544</v>
      </c>
      <c r="B7349" t="s">
        <v>1024</v>
      </c>
      <c r="C7349" t="s">
        <v>2714</v>
      </c>
      <c r="D7349">
        <v>6</v>
      </c>
      <c r="E7349">
        <v>776741</v>
      </c>
      <c r="F7349" t="s">
        <v>751</v>
      </c>
    </row>
    <row r="7350" spans="1:6" x14ac:dyDescent="0.25">
      <c r="A7350" t="s">
        <v>2544</v>
      </c>
      <c r="B7350" t="s">
        <v>1024</v>
      </c>
      <c r="C7350" t="s">
        <v>2717</v>
      </c>
      <c r="D7350">
        <v>3</v>
      </c>
      <c r="E7350">
        <v>776741</v>
      </c>
      <c r="F7350" t="s">
        <v>751</v>
      </c>
    </row>
    <row r="7351" spans="1:6" x14ac:dyDescent="0.25">
      <c r="A7351" t="s">
        <v>2544</v>
      </c>
      <c r="B7351" t="s">
        <v>1024</v>
      </c>
      <c r="C7351" t="s">
        <v>3081</v>
      </c>
      <c r="D7351">
        <v>1</v>
      </c>
      <c r="E7351">
        <v>776741</v>
      </c>
      <c r="F7351" t="s">
        <v>751</v>
      </c>
    </row>
    <row r="7352" spans="1:6" x14ac:dyDescent="0.25">
      <c r="A7352" t="s">
        <v>2544</v>
      </c>
      <c r="B7352" t="s">
        <v>1024</v>
      </c>
      <c r="C7352" t="s">
        <v>3213</v>
      </c>
      <c r="D7352">
        <v>45</v>
      </c>
      <c r="E7352">
        <v>776741</v>
      </c>
      <c r="F7352" t="s">
        <v>751</v>
      </c>
    </row>
    <row r="7353" spans="1:6" x14ac:dyDescent="0.25">
      <c r="A7353" t="s">
        <v>1096</v>
      </c>
      <c r="B7353" t="s">
        <v>1024</v>
      </c>
      <c r="C7353" t="s">
        <v>2714</v>
      </c>
      <c r="D7353">
        <v>26</v>
      </c>
      <c r="E7353">
        <v>776741</v>
      </c>
      <c r="F7353" t="s">
        <v>751</v>
      </c>
    </row>
    <row r="7354" spans="1:6" x14ac:dyDescent="0.25">
      <c r="A7354" t="s">
        <v>1096</v>
      </c>
      <c r="B7354" t="s">
        <v>1024</v>
      </c>
      <c r="C7354" t="s">
        <v>2718</v>
      </c>
      <c r="D7354">
        <v>10</v>
      </c>
      <c r="E7354">
        <v>776741</v>
      </c>
      <c r="F7354" t="s">
        <v>751</v>
      </c>
    </row>
    <row r="7355" spans="1:6" x14ac:dyDescent="0.25">
      <c r="A7355" t="s">
        <v>1096</v>
      </c>
      <c r="B7355" t="s">
        <v>1024</v>
      </c>
      <c r="C7355" t="s">
        <v>1025</v>
      </c>
      <c r="D7355" s="781">
        <v>1</v>
      </c>
      <c r="E7355">
        <v>776741</v>
      </c>
      <c r="F7355" t="s">
        <v>751</v>
      </c>
    </row>
    <row r="7356" spans="1:6" x14ac:dyDescent="0.25">
      <c r="A7356" t="s">
        <v>1203</v>
      </c>
      <c r="B7356" t="s">
        <v>1024</v>
      </c>
      <c r="C7356" t="s">
        <v>1025</v>
      </c>
      <c r="D7356" s="781">
        <v>1</v>
      </c>
      <c r="E7356">
        <v>776741</v>
      </c>
      <c r="F7356" t="s">
        <v>751</v>
      </c>
    </row>
    <row r="7357" spans="1:6" x14ac:dyDescent="0.25">
      <c r="A7357" t="s">
        <v>1203</v>
      </c>
      <c r="B7357" t="s">
        <v>1024</v>
      </c>
      <c r="C7357" t="s">
        <v>1025</v>
      </c>
      <c r="D7357" s="781">
        <v>1</v>
      </c>
      <c r="E7357">
        <v>776741</v>
      </c>
      <c r="F7357" t="s">
        <v>751</v>
      </c>
    </row>
    <row r="7358" spans="1:6" x14ac:dyDescent="0.25">
      <c r="A7358" t="s">
        <v>1203</v>
      </c>
      <c r="B7358" t="s">
        <v>1024</v>
      </c>
      <c r="C7358" t="s">
        <v>1025</v>
      </c>
      <c r="D7358" s="781">
        <v>1</v>
      </c>
      <c r="E7358">
        <v>776741</v>
      </c>
      <c r="F7358" t="s">
        <v>751</v>
      </c>
    </row>
    <row r="7359" spans="1:6" x14ac:dyDescent="0.25">
      <c r="A7359" t="s">
        <v>2544</v>
      </c>
      <c r="B7359" t="s">
        <v>1024</v>
      </c>
      <c r="C7359" t="s">
        <v>1025</v>
      </c>
      <c r="D7359" s="781">
        <v>1</v>
      </c>
      <c r="E7359">
        <v>776741</v>
      </c>
      <c r="F7359" t="s">
        <v>751</v>
      </c>
    </row>
    <row r="7360" spans="1:6" x14ac:dyDescent="0.25">
      <c r="A7360" t="s">
        <v>2543</v>
      </c>
      <c r="B7360" t="s">
        <v>1024</v>
      </c>
      <c r="C7360" t="s">
        <v>1025</v>
      </c>
      <c r="D7360" s="781">
        <v>1</v>
      </c>
      <c r="E7360">
        <v>776741</v>
      </c>
      <c r="F7360" t="s">
        <v>751</v>
      </c>
    </row>
    <row r="7361" spans="1:6" x14ac:dyDescent="0.25">
      <c r="A7361" t="s">
        <v>2544</v>
      </c>
      <c r="B7361" t="s">
        <v>1024</v>
      </c>
      <c r="C7361" t="s">
        <v>1025</v>
      </c>
      <c r="D7361" s="781">
        <v>1</v>
      </c>
      <c r="E7361">
        <v>776741</v>
      </c>
      <c r="F7361" t="s">
        <v>751</v>
      </c>
    </row>
    <row r="7362" spans="1:6" x14ac:dyDescent="0.25">
      <c r="A7362" t="s">
        <v>2544</v>
      </c>
      <c r="B7362" t="s">
        <v>1024</v>
      </c>
      <c r="C7362" t="s">
        <v>1025</v>
      </c>
      <c r="D7362" s="781">
        <v>1</v>
      </c>
      <c r="E7362">
        <v>776741</v>
      </c>
      <c r="F7362" t="s">
        <v>751</v>
      </c>
    </row>
    <row r="7363" spans="1:6" x14ac:dyDescent="0.25">
      <c r="A7363" t="s">
        <v>2544</v>
      </c>
      <c r="B7363" t="s">
        <v>1024</v>
      </c>
      <c r="C7363" t="s">
        <v>1025</v>
      </c>
      <c r="D7363" s="781">
        <v>1</v>
      </c>
      <c r="E7363">
        <v>776741</v>
      </c>
      <c r="F7363" t="s">
        <v>751</v>
      </c>
    </row>
    <row r="7364" spans="1:6" x14ac:dyDescent="0.25">
      <c r="A7364" t="s">
        <v>1203</v>
      </c>
      <c r="B7364" t="s">
        <v>1024</v>
      </c>
      <c r="C7364" t="s">
        <v>1034</v>
      </c>
      <c r="D7364" s="736">
        <v>1</v>
      </c>
      <c r="E7364">
        <v>776741</v>
      </c>
      <c r="F7364" t="s">
        <v>751</v>
      </c>
    </row>
    <row r="7365" spans="1:6" x14ac:dyDescent="0.25">
      <c r="A7365" t="s">
        <v>2544</v>
      </c>
      <c r="B7365" t="s">
        <v>1024</v>
      </c>
      <c r="C7365" t="s">
        <v>1034</v>
      </c>
      <c r="D7365" s="736">
        <v>1</v>
      </c>
      <c r="E7365">
        <v>776741</v>
      </c>
      <c r="F7365" t="s">
        <v>751</v>
      </c>
    </row>
    <row r="7366" spans="1:6" x14ac:dyDescent="0.25">
      <c r="A7366" t="s">
        <v>2544</v>
      </c>
      <c r="B7366" t="s">
        <v>1024</v>
      </c>
      <c r="C7366" t="s">
        <v>1034</v>
      </c>
      <c r="D7366" s="736">
        <v>1</v>
      </c>
      <c r="E7366">
        <v>776741</v>
      </c>
      <c r="F7366" t="s">
        <v>751</v>
      </c>
    </row>
    <row r="7367" spans="1:6" x14ac:dyDescent="0.25">
      <c r="A7367" t="s">
        <v>1203</v>
      </c>
      <c r="B7367" t="s">
        <v>1024</v>
      </c>
      <c r="C7367" t="s">
        <v>1029</v>
      </c>
      <c r="D7367" s="736">
        <v>1</v>
      </c>
      <c r="E7367">
        <v>776741</v>
      </c>
      <c r="F7367" t="s">
        <v>751</v>
      </c>
    </row>
    <row r="7368" spans="1:6" x14ac:dyDescent="0.25">
      <c r="A7368" t="s">
        <v>1203</v>
      </c>
      <c r="B7368" t="s">
        <v>1024</v>
      </c>
      <c r="C7368" t="s">
        <v>1029</v>
      </c>
      <c r="D7368" s="736">
        <v>1</v>
      </c>
      <c r="E7368">
        <v>776741</v>
      </c>
      <c r="F7368" t="s">
        <v>751</v>
      </c>
    </row>
    <row r="7369" spans="1:6" x14ac:dyDescent="0.25">
      <c r="A7369" t="s">
        <v>2544</v>
      </c>
      <c r="B7369" t="s">
        <v>1024</v>
      </c>
      <c r="C7369" t="s">
        <v>1029</v>
      </c>
      <c r="D7369" s="736">
        <v>1</v>
      </c>
      <c r="E7369">
        <v>776741</v>
      </c>
      <c r="F7369" t="s">
        <v>751</v>
      </c>
    </row>
    <row r="7370" spans="1:6" x14ac:dyDescent="0.25">
      <c r="A7370" t="s">
        <v>864</v>
      </c>
      <c r="B7370" t="s">
        <v>1024</v>
      </c>
      <c r="C7370" t="s">
        <v>1027</v>
      </c>
      <c r="D7370" s="736">
        <v>1</v>
      </c>
      <c r="E7370">
        <v>741000</v>
      </c>
      <c r="F7370" t="s">
        <v>789</v>
      </c>
    </row>
    <row r="7371" spans="1:6" x14ac:dyDescent="0.25">
      <c r="A7371" t="s">
        <v>864</v>
      </c>
      <c r="B7371" t="s">
        <v>2778</v>
      </c>
      <c r="C7371" t="s">
        <v>2787</v>
      </c>
      <c r="D7371">
        <v>1</v>
      </c>
      <c r="E7371">
        <v>741000</v>
      </c>
      <c r="F7371" t="s">
        <v>789</v>
      </c>
    </row>
    <row r="7372" spans="1:6" x14ac:dyDescent="0.25">
      <c r="A7372" t="s">
        <v>864</v>
      </c>
      <c r="B7372" t="s">
        <v>2778</v>
      </c>
      <c r="C7372" t="s">
        <v>2778</v>
      </c>
      <c r="D7372">
        <v>2</v>
      </c>
      <c r="E7372">
        <v>741000</v>
      </c>
      <c r="F7372" t="s">
        <v>789</v>
      </c>
    </row>
    <row r="7373" spans="1:6" x14ac:dyDescent="0.25">
      <c r="A7373" t="s">
        <v>864</v>
      </c>
      <c r="B7373" t="s">
        <v>2778</v>
      </c>
      <c r="C7373" t="s">
        <v>2777</v>
      </c>
      <c r="D7373" s="432">
        <v>71</v>
      </c>
      <c r="E7373">
        <v>741000</v>
      </c>
      <c r="F7373" t="s">
        <v>789</v>
      </c>
    </row>
    <row r="7374" spans="1:6" x14ac:dyDescent="0.25">
      <c r="A7374" t="s">
        <v>864</v>
      </c>
      <c r="B7374" t="s">
        <v>2778</v>
      </c>
      <c r="C7374" t="s">
        <v>2778</v>
      </c>
      <c r="D7374" s="432">
        <v>1</v>
      </c>
      <c r="E7374">
        <v>741000</v>
      </c>
      <c r="F7374" t="s">
        <v>789</v>
      </c>
    </row>
    <row r="7375" spans="1:6" x14ac:dyDescent="0.25">
      <c r="A7375" t="s">
        <v>864</v>
      </c>
      <c r="B7375" t="s">
        <v>3339</v>
      </c>
      <c r="C7375" t="s">
        <v>3339</v>
      </c>
      <c r="D7375" s="432">
        <v>1</v>
      </c>
      <c r="E7375">
        <v>741000</v>
      </c>
      <c r="F7375" t="s">
        <v>789</v>
      </c>
    </row>
    <row r="7376" spans="1:6" x14ac:dyDescent="0.25">
      <c r="A7376" t="s">
        <v>864</v>
      </c>
      <c r="B7376" t="s">
        <v>2793</v>
      </c>
      <c r="C7376" t="s">
        <v>2793</v>
      </c>
      <c r="D7376">
        <v>1</v>
      </c>
      <c r="E7376">
        <v>741000</v>
      </c>
      <c r="F7376" t="s">
        <v>789</v>
      </c>
    </row>
    <row r="7377" spans="1:6" x14ac:dyDescent="0.25">
      <c r="A7377" t="s">
        <v>1198</v>
      </c>
      <c r="B7377" t="s">
        <v>2796</v>
      </c>
      <c r="C7377" t="s">
        <v>795</v>
      </c>
      <c r="D7377" s="432">
        <v>2</v>
      </c>
      <c r="E7377">
        <v>776720</v>
      </c>
      <c r="F7377" t="s">
        <v>795</v>
      </c>
    </row>
    <row r="7378" spans="1:6" x14ac:dyDescent="0.25">
      <c r="A7378" t="s">
        <v>1198</v>
      </c>
      <c r="B7378" t="s">
        <v>2796</v>
      </c>
      <c r="C7378" t="s">
        <v>795</v>
      </c>
      <c r="D7378" s="432">
        <v>20</v>
      </c>
      <c r="E7378">
        <v>776720</v>
      </c>
      <c r="F7378" t="s">
        <v>795</v>
      </c>
    </row>
    <row r="7379" spans="1:6" x14ac:dyDescent="0.25">
      <c r="A7379" t="s">
        <v>1203</v>
      </c>
      <c r="B7379" t="s">
        <v>2796</v>
      </c>
      <c r="C7379" t="s">
        <v>795</v>
      </c>
      <c r="D7379" s="432">
        <v>69</v>
      </c>
      <c r="E7379">
        <v>776720</v>
      </c>
      <c r="F7379" t="s">
        <v>795</v>
      </c>
    </row>
    <row r="7380" spans="1:6" x14ac:dyDescent="0.25">
      <c r="A7380" t="s">
        <v>1096</v>
      </c>
      <c r="B7380" t="s">
        <v>2796</v>
      </c>
      <c r="C7380" t="s">
        <v>795</v>
      </c>
      <c r="D7380" s="432">
        <v>3</v>
      </c>
      <c r="E7380">
        <v>776720</v>
      </c>
      <c r="F7380" t="s">
        <v>795</v>
      </c>
    </row>
    <row r="7381" spans="1:6" x14ac:dyDescent="0.25">
      <c r="A7381" t="s">
        <v>1203</v>
      </c>
      <c r="B7381" t="s">
        <v>3122</v>
      </c>
      <c r="C7381" t="s">
        <v>3092</v>
      </c>
      <c r="D7381">
        <v>1</v>
      </c>
      <c r="F7381" t="s">
        <v>774</v>
      </c>
    </row>
    <row r="7382" spans="1:6" x14ac:dyDescent="0.25">
      <c r="A7382" t="s">
        <v>1203</v>
      </c>
      <c r="B7382" t="s">
        <v>3092</v>
      </c>
      <c r="C7382" t="s">
        <v>2800</v>
      </c>
      <c r="D7382" s="432">
        <v>14</v>
      </c>
      <c r="E7382">
        <v>776710</v>
      </c>
      <c r="F7382" t="s">
        <v>774</v>
      </c>
    </row>
    <row r="7383" spans="1:6" x14ac:dyDescent="0.25">
      <c r="A7383" t="s">
        <v>1203</v>
      </c>
      <c r="B7383" t="s">
        <v>3093</v>
      </c>
      <c r="C7383" t="s">
        <v>774</v>
      </c>
      <c r="D7383" s="432">
        <v>1</v>
      </c>
      <c r="E7383">
        <v>776710</v>
      </c>
      <c r="F7383" t="s">
        <v>774</v>
      </c>
    </row>
    <row r="7384" spans="1:6" x14ac:dyDescent="0.25">
      <c r="A7384" t="s">
        <v>1203</v>
      </c>
      <c r="B7384" t="s">
        <v>3093</v>
      </c>
      <c r="C7384" t="s">
        <v>2800</v>
      </c>
      <c r="D7384" s="432">
        <v>8</v>
      </c>
      <c r="E7384">
        <v>776710</v>
      </c>
      <c r="F7384" t="s">
        <v>774</v>
      </c>
    </row>
    <row r="7385" spans="1:6" x14ac:dyDescent="0.25">
      <c r="A7385" t="s">
        <v>2675</v>
      </c>
      <c r="B7385" t="s">
        <v>3455</v>
      </c>
      <c r="C7385" t="s">
        <v>2779</v>
      </c>
      <c r="D7385" s="432">
        <v>1</v>
      </c>
      <c r="E7385">
        <v>780160</v>
      </c>
      <c r="F7385" t="s">
        <v>2697</v>
      </c>
    </row>
    <row r="7386" spans="1:6" x14ac:dyDescent="0.25">
      <c r="A7386" t="s">
        <v>2601</v>
      </c>
      <c r="B7386" t="s">
        <v>2896</v>
      </c>
      <c r="C7386" t="s">
        <v>785</v>
      </c>
      <c r="D7386" s="432">
        <v>19173.2</v>
      </c>
      <c r="E7386">
        <v>776710</v>
      </c>
      <c r="F7386" t="s">
        <v>774</v>
      </c>
    </row>
    <row r="7387" spans="1:6" x14ac:dyDescent="0.25">
      <c r="A7387" t="s">
        <v>2542</v>
      </c>
      <c r="B7387" t="s">
        <v>2896</v>
      </c>
      <c r="C7387" t="s">
        <v>785</v>
      </c>
      <c r="D7387" s="432">
        <v>12223.08</v>
      </c>
      <c r="E7387">
        <v>776710</v>
      </c>
      <c r="F7387" t="s">
        <v>774</v>
      </c>
    </row>
    <row r="7388" spans="1:6" x14ac:dyDescent="0.25">
      <c r="A7388" t="s">
        <v>1198</v>
      </c>
      <c r="B7388" t="s">
        <v>2896</v>
      </c>
      <c r="C7388" t="s">
        <v>785</v>
      </c>
      <c r="D7388" s="432">
        <v>6671.24</v>
      </c>
      <c r="E7388">
        <v>776710</v>
      </c>
      <c r="F7388" t="s">
        <v>774</v>
      </c>
    </row>
    <row r="7389" spans="1:6" x14ac:dyDescent="0.25">
      <c r="A7389" t="s">
        <v>1198</v>
      </c>
      <c r="B7389" t="s">
        <v>3046</v>
      </c>
      <c r="C7389" t="s">
        <v>2779</v>
      </c>
      <c r="D7389" s="432">
        <v>282</v>
      </c>
      <c r="E7389">
        <v>780160</v>
      </c>
      <c r="F7389" t="s">
        <v>2697</v>
      </c>
    </row>
    <row r="7390" spans="1:6" x14ac:dyDescent="0.25">
      <c r="A7390" t="s">
        <v>2542</v>
      </c>
      <c r="B7390" t="s">
        <v>2902</v>
      </c>
      <c r="C7390" t="s">
        <v>2779</v>
      </c>
      <c r="D7390" s="432">
        <v>22</v>
      </c>
      <c r="E7390">
        <v>780160</v>
      </c>
      <c r="F7390" t="s">
        <v>2697</v>
      </c>
    </row>
    <row r="7391" spans="1:6" x14ac:dyDescent="0.25">
      <c r="A7391" t="s">
        <v>2675</v>
      </c>
      <c r="B7391" t="s">
        <v>3456</v>
      </c>
      <c r="C7391" t="s">
        <v>2779</v>
      </c>
      <c r="D7391" s="432">
        <v>3</v>
      </c>
      <c r="E7391">
        <v>780160</v>
      </c>
      <c r="F7391" t="s">
        <v>2697</v>
      </c>
    </row>
    <row r="7392" spans="1:6" x14ac:dyDescent="0.25">
      <c r="A7392" t="s">
        <v>788</v>
      </c>
      <c r="B7392" t="s">
        <v>3421</v>
      </c>
      <c r="C7392" t="s">
        <v>2779</v>
      </c>
      <c r="D7392" s="432">
        <v>2</v>
      </c>
      <c r="E7392">
        <v>780160</v>
      </c>
      <c r="F7392" t="s">
        <v>2697</v>
      </c>
    </row>
    <row r="7393" spans="1:6" x14ac:dyDescent="0.25">
      <c r="A7393" t="s">
        <v>2665</v>
      </c>
      <c r="B7393" t="s">
        <v>2840</v>
      </c>
      <c r="C7393" t="s">
        <v>2779</v>
      </c>
      <c r="D7393" s="432">
        <v>13</v>
      </c>
      <c r="E7393">
        <v>780160</v>
      </c>
      <c r="F7393" t="s">
        <v>2697</v>
      </c>
    </row>
    <row r="7394" spans="1:6" x14ac:dyDescent="0.25">
      <c r="A7394" t="s">
        <v>2544</v>
      </c>
      <c r="B7394" t="s">
        <v>3506</v>
      </c>
      <c r="C7394" t="s">
        <v>2800</v>
      </c>
      <c r="D7394" s="432">
        <v>1</v>
      </c>
      <c r="E7394">
        <v>776710</v>
      </c>
      <c r="F7394" t="s">
        <v>774</v>
      </c>
    </row>
    <row r="7395" spans="1:6" x14ac:dyDescent="0.25">
      <c r="A7395" t="s">
        <v>2665</v>
      </c>
      <c r="B7395" t="s">
        <v>2841</v>
      </c>
      <c r="C7395" t="s">
        <v>2779</v>
      </c>
      <c r="D7395" s="432">
        <v>4</v>
      </c>
      <c r="E7395">
        <v>780160</v>
      </c>
      <c r="F7395" t="s">
        <v>2697</v>
      </c>
    </row>
    <row r="7396" spans="1:6" x14ac:dyDescent="0.25">
      <c r="A7396" t="s">
        <v>2665</v>
      </c>
      <c r="B7396" t="s">
        <v>2842</v>
      </c>
      <c r="C7396" t="s">
        <v>2779</v>
      </c>
      <c r="D7396" s="432">
        <v>6</v>
      </c>
      <c r="E7396">
        <v>780160</v>
      </c>
      <c r="F7396" t="s">
        <v>2697</v>
      </c>
    </row>
    <row r="7397" spans="1:6" x14ac:dyDescent="0.25">
      <c r="A7397" t="s">
        <v>788</v>
      </c>
      <c r="B7397" t="s">
        <v>2925</v>
      </c>
      <c r="C7397" t="s">
        <v>2802</v>
      </c>
      <c r="D7397" s="432">
        <v>31</v>
      </c>
      <c r="E7397">
        <v>777660</v>
      </c>
      <c r="F7397" t="s">
        <v>2697</v>
      </c>
    </row>
    <row r="7398" spans="1:6" x14ac:dyDescent="0.25">
      <c r="A7398" t="s">
        <v>788</v>
      </c>
      <c r="B7398" t="s">
        <v>2925</v>
      </c>
      <c r="C7398" t="s">
        <v>2779</v>
      </c>
      <c r="D7398" s="432">
        <v>170</v>
      </c>
      <c r="E7398">
        <v>780160</v>
      </c>
      <c r="F7398" t="s">
        <v>2697</v>
      </c>
    </row>
    <row r="7399" spans="1:6" x14ac:dyDescent="0.25">
      <c r="A7399" t="s">
        <v>788</v>
      </c>
      <c r="B7399" t="s">
        <v>2988</v>
      </c>
      <c r="C7399" t="s">
        <v>2779</v>
      </c>
      <c r="D7399" s="432">
        <v>36</v>
      </c>
      <c r="E7399">
        <v>780160</v>
      </c>
      <c r="F7399" t="s">
        <v>2697</v>
      </c>
    </row>
    <row r="7400" spans="1:6" x14ac:dyDescent="0.25">
      <c r="A7400" t="s">
        <v>2665</v>
      </c>
      <c r="B7400" t="s">
        <v>2845</v>
      </c>
      <c r="C7400" t="s">
        <v>2779</v>
      </c>
      <c r="D7400" s="432">
        <v>1</v>
      </c>
      <c r="E7400">
        <v>780160</v>
      </c>
      <c r="F7400" t="s">
        <v>2697</v>
      </c>
    </row>
    <row r="7401" spans="1:6" x14ac:dyDescent="0.25">
      <c r="A7401" t="s">
        <v>2665</v>
      </c>
      <c r="B7401" t="s">
        <v>3348</v>
      </c>
      <c r="C7401" t="s">
        <v>2779</v>
      </c>
      <c r="D7401" s="432">
        <v>1</v>
      </c>
      <c r="E7401">
        <v>780160</v>
      </c>
      <c r="F7401" t="s">
        <v>2697</v>
      </c>
    </row>
    <row r="7402" spans="1:6" x14ac:dyDescent="0.25">
      <c r="A7402" t="s">
        <v>788</v>
      </c>
      <c r="B7402" t="s">
        <v>2990</v>
      </c>
      <c r="C7402" t="s">
        <v>2779</v>
      </c>
      <c r="D7402" s="432">
        <v>91</v>
      </c>
      <c r="E7402">
        <v>780160</v>
      </c>
      <c r="F7402" t="s">
        <v>2697</v>
      </c>
    </row>
    <row r="7403" spans="1:6" x14ac:dyDescent="0.25">
      <c r="A7403" t="s">
        <v>788</v>
      </c>
      <c r="B7403" t="s">
        <v>3422</v>
      </c>
      <c r="C7403" t="s">
        <v>2779</v>
      </c>
      <c r="D7403" s="432">
        <v>9</v>
      </c>
      <c r="E7403">
        <v>780160</v>
      </c>
      <c r="F7403" t="s">
        <v>2697</v>
      </c>
    </row>
    <row r="7404" spans="1:6" x14ac:dyDescent="0.25">
      <c r="A7404" t="s">
        <v>788</v>
      </c>
      <c r="B7404" t="s">
        <v>2926</v>
      </c>
      <c r="C7404" t="s">
        <v>2802</v>
      </c>
      <c r="D7404" s="432">
        <v>138</v>
      </c>
      <c r="E7404">
        <v>777660</v>
      </c>
      <c r="F7404" t="s">
        <v>2697</v>
      </c>
    </row>
    <row r="7405" spans="1:6" x14ac:dyDescent="0.25">
      <c r="A7405" t="s">
        <v>788</v>
      </c>
      <c r="B7405" t="s">
        <v>2991</v>
      </c>
      <c r="C7405" t="s">
        <v>2779</v>
      </c>
      <c r="D7405" s="432">
        <v>119</v>
      </c>
      <c r="E7405">
        <v>780160</v>
      </c>
      <c r="F7405" t="s">
        <v>2697</v>
      </c>
    </row>
    <row r="7406" spans="1:6" x14ac:dyDescent="0.25">
      <c r="A7406" t="s">
        <v>788</v>
      </c>
      <c r="B7406" t="s">
        <v>2992</v>
      </c>
      <c r="C7406" t="s">
        <v>2779</v>
      </c>
      <c r="D7406" s="432">
        <v>38</v>
      </c>
      <c r="E7406">
        <v>780160</v>
      </c>
      <c r="F7406" t="s">
        <v>2697</v>
      </c>
    </row>
    <row r="7407" spans="1:6" x14ac:dyDescent="0.25">
      <c r="A7407" t="s">
        <v>2665</v>
      </c>
      <c r="B7407" t="s">
        <v>3349</v>
      </c>
      <c r="C7407" t="s">
        <v>2779</v>
      </c>
      <c r="D7407" s="432">
        <v>7</v>
      </c>
      <c r="E7407">
        <v>780160</v>
      </c>
      <c r="F7407" t="s">
        <v>2697</v>
      </c>
    </row>
    <row r="7408" spans="1:6" x14ac:dyDescent="0.25">
      <c r="A7408" t="s">
        <v>788</v>
      </c>
      <c r="B7408" t="s">
        <v>2993</v>
      </c>
      <c r="C7408" t="s">
        <v>2779</v>
      </c>
      <c r="D7408" s="432">
        <v>139</v>
      </c>
      <c r="E7408">
        <v>780160</v>
      </c>
      <c r="F7408" t="s">
        <v>2697</v>
      </c>
    </row>
    <row r="7409" spans="1:6" x14ac:dyDescent="0.25">
      <c r="A7409" t="s">
        <v>788</v>
      </c>
      <c r="B7409" t="s">
        <v>2994</v>
      </c>
      <c r="C7409" t="s">
        <v>2779</v>
      </c>
      <c r="D7409" s="432">
        <v>5</v>
      </c>
      <c r="E7409">
        <v>780160</v>
      </c>
      <c r="F7409" t="s">
        <v>2697</v>
      </c>
    </row>
    <row r="7410" spans="1:6" x14ac:dyDescent="0.25">
      <c r="A7410" t="s">
        <v>788</v>
      </c>
      <c r="B7410" t="s">
        <v>3423</v>
      </c>
      <c r="C7410" t="s">
        <v>2779</v>
      </c>
      <c r="D7410" s="432">
        <v>18</v>
      </c>
      <c r="E7410">
        <v>780160</v>
      </c>
      <c r="F7410" t="s">
        <v>2697</v>
      </c>
    </row>
    <row r="7411" spans="1:6" x14ac:dyDescent="0.25">
      <c r="A7411" t="s">
        <v>2665</v>
      </c>
      <c r="B7411" t="s">
        <v>2846</v>
      </c>
      <c r="C7411" t="s">
        <v>2779</v>
      </c>
      <c r="D7411" s="432">
        <v>5</v>
      </c>
      <c r="E7411">
        <v>780160</v>
      </c>
      <c r="F7411" t="s">
        <v>2697</v>
      </c>
    </row>
    <row r="7412" spans="1:6" x14ac:dyDescent="0.25">
      <c r="A7412" t="s">
        <v>788</v>
      </c>
      <c r="B7412" t="s">
        <v>3424</v>
      </c>
      <c r="C7412" t="s">
        <v>2779</v>
      </c>
      <c r="D7412" s="432">
        <v>1</v>
      </c>
      <c r="E7412">
        <v>780160</v>
      </c>
      <c r="F7412" t="s">
        <v>2697</v>
      </c>
    </row>
    <row r="7413" spans="1:6" x14ac:dyDescent="0.25">
      <c r="A7413" t="s">
        <v>788</v>
      </c>
      <c r="B7413" t="s">
        <v>1042</v>
      </c>
      <c r="C7413" t="s">
        <v>2712</v>
      </c>
      <c r="D7413" s="432">
        <v>4045.1999999999994</v>
      </c>
      <c r="E7413">
        <v>741020</v>
      </c>
      <c r="F7413" s="771" t="s">
        <v>772</v>
      </c>
    </row>
    <row r="7414" spans="1:6" x14ac:dyDescent="0.25">
      <c r="A7414" t="s">
        <v>2542</v>
      </c>
      <c r="B7414" t="s">
        <v>1042</v>
      </c>
      <c r="C7414" t="s">
        <v>2712</v>
      </c>
      <c r="D7414" s="432">
        <v>8</v>
      </c>
      <c r="E7414">
        <v>741020</v>
      </c>
      <c r="F7414" s="771" t="s">
        <v>772</v>
      </c>
    </row>
    <row r="7415" spans="1:6" x14ac:dyDescent="0.25">
      <c r="A7415" t="s">
        <v>788</v>
      </c>
      <c r="B7415" t="s">
        <v>3425</v>
      </c>
      <c r="C7415" t="s">
        <v>2779</v>
      </c>
      <c r="D7415" s="432">
        <v>18</v>
      </c>
      <c r="E7415">
        <v>780160</v>
      </c>
      <c r="F7415" t="s">
        <v>2697</v>
      </c>
    </row>
    <row r="7416" spans="1:6" x14ac:dyDescent="0.25">
      <c r="A7416" t="s">
        <v>788</v>
      </c>
      <c r="B7416" t="s">
        <v>3426</v>
      </c>
      <c r="C7416" t="s">
        <v>2779</v>
      </c>
      <c r="D7416" s="432">
        <v>4</v>
      </c>
      <c r="E7416">
        <v>780160</v>
      </c>
      <c r="F7416" t="s">
        <v>2697</v>
      </c>
    </row>
    <row r="7417" spans="1:6" x14ac:dyDescent="0.25">
      <c r="A7417" t="s">
        <v>788</v>
      </c>
      <c r="B7417" t="s">
        <v>1041</v>
      </c>
      <c r="C7417" t="s">
        <v>2712</v>
      </c>
      <c r="D7417" s="432">
        <v>653.00000000000011</v>
      </c>
      <c r="E7417">
        <v>741020</v>
      </c>
      <c r="F7417" s="771" t="s">
        <v>772</v>
      </c>
    </row>
    <row r="7418" spans="1:6" x14ac:dyDescent="0.25">
      <c r="A7418" t="s">
        <v>2542</v>
      </c>
      <c r="B7418" t="s">
        <v>1041</v>
      </c>
      <c r="C7418" t="s">
        <v>2712</v>
      </c>
      <c r="D7418" s="432">
        <v>43.5</v>
      </c>
      <c r="E7418">
        <v>741020</v>
      </c>
      <c r="F7418" s="771" t="s">
        <v>772</v>
      </c>
    </row>
    <row r="7419" spans="1:6" x14ac:dyDescent="0.25">
      <c r="A7419" t="s">
        <v>2675</v>
      </c>
      <c r="B7419" t="s">
        <v>3457</v>
      </c>
      <c r="C7419" t="s">
        <v>2779</v>
      </c>
      <c r="D7419" s="432">
        <v>1</v>
      </c>
      <c r="E7419">
        <v>780160</v>
      </c>
      <c r="F7419" t="s">
        <v>2697</v>
      </c>
    </row>
    <row r="7420" spans="1:6" x14ac:dyDescent="0.25">
      <c r="A7420" t="s">
        <v>2665</v>
      </c>
      <c r="B7420" t="s">
        <v>2847</v>
      </c>
      <c r="C7420" t="s">
        <v>2779</v>
      </c>
      <c r="D7420" s="432">
        <v>12</v>
      </c>
      <c r="E7420">
        <v>780160</v>
      </c>
      <c r="F7420" t="s">
        <v>2697</v>
      </c>
    </row>
    <row r="7421" spans="1:6" x14ac:dyDescent="0.25">
      <c r="A7421" t="s">
        <v>2675</v>
      </c>
      <c r="B7421" t="s">
        <v>1022</v>
      </c>
      <c r="C7421" t="s">
        <v>2712</v>
      </c>
      <c r="D7421" s="432">
        <v>180</v>
      </c>
      <c r="E7421">
        <v>741020</v>
      </c>
      <c r="F7421" s="771" t="s">
        <v>772</v>
      </c>
    </row>
    <row r="7422" spans="1:6" x14ac:dyDescent="0.25">
      <c r="A7422" t="s">
        <v>2601</v>
      </c>
      <c r="B7422" t="s">
        <v>2897</v>
      </c>
      <c r="C7422" t="s">
        <v>2897</v>
      </c>
      <c r="D7422">
        <v>1</v>
      </c>
      <c r="F7422" t="s">
        <v>751</v>
      </c>
    </row>
    <row r="7423" spans="1:6" x14ac:dyDescent="0.25">
      <c r="A7423" t="s">
        <v>1096</v>
      </c>
      <c r="B7423" t="s">
        <v>2897</v>
      </c>
      <c r="C7423" t="s">
        <v>2897</v>
      </c>
      <c r="D7423">
        <v>2</v>
      </c>
      <c r="F7423" t="s">
        <v>751</v>
      </c>
    </row>
    <row r="7424" spans="1:6" x14ac:dyDescent="0.25">
      <c r="A7424" t="s">
        <v>2542</v>
      </c>
      <c r="B7424" t="s">
        <v>2897</v>
      </c>
      <c r="C7424" t="s">
        <v>2897</v>
      </c>
      <c r="D7424" s="432">
        <v>1</v>
      </c>
      <c r="E7424">
        <v>741080</v>
      </c>
      <c r="F7424" t="s">
        <v>751</v>
      </c>
    </row>
    <row r="7425" spans="1:6" x14ac:dyDescent="0.25">
      <c r="A7425" t="s">
        <v>1198</v>
      </c>
      <c r="B7425" t="s">
        <v>2897</v>
      </c>
      <c r="C7425" t="s">
        <v>2897</v>
      </c>
      <c r="D7425" s="432">
        <v>1</v>
      </c>
      <c r="E7425">
        <v>741080</v>
      </c>
      <c r="F7425" t="s">
        <v>751</v>
      </c>
    </row>
    <row r="7426" spans="1:6" x14ac:dyDescent="0.25">
      <c r="A7426" t="s">
        <v>1198</v>
      </c>
      <c r="B7426" t="s">
        <v>2897</v>
      </c>
      <c r="C7426" t="s">
        <v>2907</v>
      </c>
      <c r="D7426" s="432">
        <v>1</v>
      </c>
      <c r="E7426">
        <v>741080</v>
      </c>
      <c r="F7426" t="s">
        <v>751</v>
      </c>
    </row>
    <row r="7427" spans="1:6" x14ac:dyDescent="0.25">
      <c r="A7427" t="s">
        <v>1203</v>
      </c>
      <c r="B7427" t="s">
        <v>2897</v>
      </c>
      <c r="C7427" t="s">
        <v>785</v>
      </c>
      <c r="D7427" s="432">
        <v>4</v>
      </c>
      <c r="E7427">
        <v>776710</v>
      </c>
      <c r="F7427" t="s">
        <v>774</v>
      </c>
    </row>
    <row r="7428" spans="1:6" x14ac:dyDescent="0.25">
      <c r="A7428" t="s">
        <v>1203</v>
      </c>
      <c r="B7428" t="s">
        <v>2897</v>
      </c>
      <c r="C7428" t="s">
        <v>2897</v>
      </c>
      <c r="D7428" s="432">
        <v>2</v>
      </c>
      <c r="E7428">
        <v>741080</v>
      </c>
      <c r="F7428" t="s">
        <v>751</v>
      </c>
    </row>
    <row r="7429" spans="1:6" x14ac:dyDescent="0.25">
      <c r="A7429" t="s">
        <v>1096</v>
      </c>
      <c r="B7429" t="s">
        <v>2897</v>
      </c>
      <c r="C7429" t="s">
        <v>785</v>
      </c>
      <c r="D7429" s="432">
        <v>3</v>
      </c>
      <c r="E7429">
        <v>776710</v>
      </c>
      <c r="F7429" t="s">
        <v>774</v>
      </c>
    </row>
    <row r="7430" spans="1:6" x14ac:dyDescent="0.25">
      <c r="A7430" t="s">
        <v>1096</v>
      </c>
      <c r="B7430" t="s">
        <v>2897</v>
      </c>
      <c r="C7430" t="s">
        <v>2897</v>
      </c>
      <c r="D7430" s="432">
        <v>1</v>
      </c>
      <c r="E7430">
        <v>741020</v>
      </c>
      <c r="F7430" t="s">
        <v>751</v>
      </c>
    </row>
    <row r="7431" spans="1:6" x14ac:dyDescent="0.25">
      <c r="A7431" t="s">
        <v>1096</v>
      </c>
      <c r="B7431" t="s">
        <v>2897</v>
      </c>
      <c r="C7431" t="s">
        <v>2897</v>
      </c>
      <c r="D7431" s="432">
        <v>3</v>
      </c>
      <c r="E7431">
        <v>741080</v>
      </c>
      <c r="F7431" t="s">
        <v>751</v>
      </c>
    </row>
    <row r="7432" spans="1:6" x14ac:dyDescent="0.25">
      <c r="A7432" t="s">
        <v>864</v>
      </c>
      <c r="B7432" t="s">
        <v>3354</v>
      </c>
      <c r="C7432" t="s">
        <v>2853</v>
      </c>
      <c r="D7432" s="432">
        <v>25</v>
      </c>
      <c r="E7432">
        <v>776760</v>
      </c>
      <c r="F7432" t="s">
        <v>751</v>
      </c>
    </row>
    <row r="7433" spans="1:6" x14ac:dyDescent="0.25">
      <c r="A7433" t="s">
        <v>781</v>
      </c>
      <c r="B7433" t="s">
        <v>3354</v>
      </c>
      <c r="C7433" t="s">
        <v>2853</v>
      </c>
      <c r="D7433" s="432">
        <v>25</v>
      </c>
      <c r="E7433">
        <v>741080</v>
      </c>
      <c r="F7433" t="s">
        <v>751</v>
      </c>
    </row>
    <row r="7434" spans="1:6" x14ac:dyDescent="0.25">
      <c r="A7434" t="s">
        <v>2601</v>
      </c>
      <c r="B7434" t="s">
        <v>2907</v>
      </c>
      <c r="C7434" t="s">
        <v>2897</v>
      </c>
      <c r="D7434">
        <v>1</v>
      </c>
      <c r="F7434" t="s">
        <v>751</v>
      </c>
    </row>
    <row r="7435" spans="1:6" x14ac:dyDescent="0.25">
      <c r="A7435" t="s">
        <v>1096</v>
      </c>
      <c r="B7435" t="s">
        <v>2907</v>
      </c>
      <c r="C7435" t="s">
        <v>2897</v>
      </c>
      <c r="D7435">
        <v>2</v>
      </c>
      <c r="F7435" t="s">
        <v>751</v>
      </c>
    </row>
    <row r="7436" spans="1:6" x14ac:dyDescent="0.25">
      <c r="A7436" t="s">
        <v>864</v>
      </c>
      <c r="B7436" t="s">
        <v>2907</v>
      </c>
      <c r="C7436" t="s">
        <v>2907</v>
      </c>
      <c r="D7436" s="432">
        <v>1</v>
      </c>
      <c r="E7436">
        <v>776760</v>
      </c>
      <c r="F7436" t="s">
        <v>751</v>
      </c>
    </row>
    <row r="7437" spans="1:6" x14ac:dyDescent="0.25">
      <c r="A7437" t="s">
        <v>1096</v>
      </c>
      <c r="B7437" t="s">
        <v>2907</v>
      </c>
      <c r="C7437" t="s">
        <v>2907</v>
      </c>
      <c r="D7437" s="432">
        <v>1</v>
      </c>
      <c r="E7437">
        <v>741080</v>
      </c>
      <c r="F7437" t="s">
        <v>751</v>
      </c>
    </row>
    <row r="7438" spans="1:6" x14ac:dyDescent="0.25">
      <c r="A7438" t="s">
        <v>788</v>
      </c>
      <c r="B7438" t="s">
        <v>3006</v>
      </c>
      <c r="C7438" t="s">
        <v>2880</v>
      </c>
      <c r="D7438" s="432">
        <v>1</v>
      </c>
      <c r="E7438">
        <v>781480</v>
      </c>
      <c r="F7438" t="s">
        <v>780</v>
      </c>
    </row>
    <row r="7439" spans="1:6" x14ac:dyDescent="0.25">
      <c r="A7439" t="s">
        <v>1203</v>
      </c>
      <c r="B7439" t="s">
        <v>3489</v>
      </c>
      <c r="C7439" t="s">
        <v>2712</v>
      </c>
      <c r="D7439" s="432">
        <v>143</v>
      </c>
      <c r="E7439">
        <v>741020</v>
      </c>
      <c r="F7439" s="771" t="s">
        <v>772</v>
      </c>
    </row>
    <row r="7440" spans="1:6" x14ac:dyDescent="0.25">
      <c r="A7440" t="s">
        <v>1203</v>
      </c>
      <c r="B7440" t="s">
        <v>3489</v>
      </c>
      <c r="C7440" t="s">
        <v>2800</v>
      </c>
      <c r="D7440" s="432">
        <v>60</v>
      </c>
      <c r="E7440">
        <v>776710</v>
      </c>
      <c r="F7440" t="s">
        <v>774</v>
      </c>
    </row>
    <row r="7441" spans="1:6" x14ac:dyDescent="0.25">
      <c r="A7441" t="s">
        <v>1203</v>
      </c>
      <c r="B7441" t="s">
        <v>3489</v>
      </c>
      <c r="C7441" t="s">
        <v>3490</v>
      </c>
      <c r="D7441" s="432">
        <v>1</v>
      </c>
      <c r="E7441">
        <v>776710</v>
      </c>
      <c r="F7441" t="s">
        <v>774</v>
      </c>
    </row>
    <row r="7442" spans="1:6" x14ac:dyDescent="0.25">
      <c r="A7442" t="s">
        <v>1096</v>
      </c>
      <c r="B7442" t="s">
        <v>3257</v>
      </c>
      <c r="C7442" t="s">
        <v>2712</v>
      </c>
      <c r="D7442" s="432">
        <v>802.6</v>
      </c>
      <c r="E7442">
        <v>741020</v>
      </c>
      <c r="F7442" s="771" t="s">
        <v>772</v>
      </c>
    </row>
    <row r="7443" spans="1:6" x14ac:dyDescent="0.25">
      <c r="A7443" t="s">
        <v>1096</v>
      </c>
      <c r="B7443" t="s">
        <v>3257</v>
      </c>
      <c r="C7443" t="s">
        <v>2800</v>
      </c>
      <c r="D7443" s="432">
        <v>15</v>
      </c>
      <c r="E7443">
        <v>776710</v>
      </c>
      <c r="F7443" t="s">
        <v>774</v>
      </c>
    </row>
    <row r="7444" spans="1:6" x14ac:dyDescent="0.25">
      <c r="A7444" t="s">
        <v>781</v>
      </c>
      <c r="B7444" t="s">
        <v>3360</v>
      </c>
      <c r="C7444" t="s">
        <v>2880</v>
      </c>
      <c r="D7444" s="432">
        <v>291</v>
      </c>
      <c r="E7444">
        <v>781480</v>
      </c>
      <c r="F7444" t="s">
        <v>780</v>
      </c>
    </row>
    <row r="7445" spans="1:6" x14ac:dyDescent="0.25">
      <c r="A7445" t="s">
        <v>2542</v>
      </c>
      <c r="B7445" t="s">
        <v>1058</v>
      </c>
      <c r="C7445" t="s">
        <v>2712</v>
      </c>
      <c r="D7445" s="432">
        <v>375</v>
      </c>
      <c r="E7445">
        <v>741020</v>
      </c>
      <c r="F7445" s="771" t="s">
        <v>772</v>
      </c>
    </row>
    <row r="7446" spans="1:6" x14ac:dyDescent="0.25">
      <c r="A7446" t="s">
        <v>1198</v>
      </c>
      <c r="B7446" t="s">
        <v>1058</v>
      </c>
      <c r="C7446" t="s">
        <v>2712</v>
      </c>
      <c r="D7446" s="432">
        <v>601</v>
      </c>
      <c r="E7446">
        <v>741020</v>
      </c>
      <c r="F7446" s="771" t="s">
        <v>772</v>
      </c>
    </row>
    <row r="7447" spans="1:6" x14ac:dyDescent="0.25">
      <c r="A7447" t="s">
        <v>1096</v>
      </c>
      <c r="B7447" t="s">
        <v>1058</v>
      </c>
      <c r="C7447" t="s">
        <v>2712</v>
      </c>
      <c r="D7447" s="432">
        <v>391</v>
      </c>
      <c r="E7447">
        <v>741020</v>
      </c>
      <c r="F7447" s="771" t="s">
        <v>772</v>
      </c>
    </row>
    <row r="7448" spans="1:6" x14ac:dyDescent="0.25">
      <c r="A7448" t="s">
        <v>2601</v>
      </c>
      <c r="B7448" t="s">
        <v>3373</v>
      </c>
      <c r="C7448" t="s">
        <v>3373</v>
      </c>
      <c r="D7448" s="432">
        <v>1</v>
      </c>
      <c r="E7448">
        <v>741080</v>
      </c>
      <c r="F7448" t="s">
        <v>751</v>
      </c>
    </row>
    <row r="7449" spans="1:6" x14ac:dyDescent="0.25">
      <c r="A7449" t="s">
        <v>2665</v>
      </c>
      <c r="B7449" t="s">
        <v>3328</v>
      </c>
      <c r="C7449" t="s">
        <v>2779</v>
      </c>
      <c r="D7449" s="432">
        <v>1</v>
      </c>
      <c r="E7449">
        <v>780160</v>
      </c>
      <c r="F7449" t="s">
        <v>2697</v>
      </c>
    </row>
    <row r="7450" spans="1:6" x14ac:dyDescent="0.25">
      <c r="A7450" t="s">
        <v>2544</v>
      </c>
      <c r="B7450" t="s">
        <v>1210</v>
      </c>
      <c r="C7450" t="s">
        <v>3214</v>
      </c>
      <c r="D7450">
        <v>1</v>
      </c>
      <c r="F7450" t="s">
        <v>774</v>
      </c>
    </row>
    <row r="7451" spans="1:6" x14ac:dyDescent="0.25">
      <c r="A7451" t="s">
        <v>2544</v>
      </c>
      <c r="B7451" t="s">
        <v>3192</v>
      </c>
      <c r="C7451" t="s">
        <v>2779</v>
      </c>
      <c r="D7451" s="432">
        <v>2</v>
      </c>
      <c r="E7451">
        <v>780160</v>
      </c>
      <c r="F7451" t="s">
        <v>2697</v>
      </c>
    </row>
    <row r="7452" spans="1:6" x14ac:dyDescent="0.25">
      <c r="A7452" t="s">
        <v>2544</v>
      </c>
      <c r="B7452" t="s">
        <v>3507</v>
      </c>
      <c r="C7452" t="s">
        <v>2779</v>
      </c>
      <c r="D7452" s="432">
        <v>3</v>
      </c>
      <c r="E7452">
        <v>780160</v>
      </c>
      <c r="F7452" t="s">
        <v>2697</v>
      </c>
    </row>
    <row r="7453" spans="1:6" x14ac:dyDescent="0.25">
      <c r="A7453" t="s">
        <v>781</v>
      </c>
      <c r="B7453" t="s">
        <v>3361</v>
      </c>
      <c r="C7453" t="s">
        <v>2779</v>
      </c>
      <c r="D7453" s="432">
        <v>1</v>
      </c>
      <c r="E7453">
        <v>780160</v>
      </c>
      <c r="F7453" t="s">
        <v>2697</v>
      </c>
    </row>
    <row r="7454" spans="1:6" x14ac:dyDescent="0.25">
      <c r="A7454" t="s">
        <v>781</v>
      </c>
      <c r="B7454" t="s">
        <v>3362</v>
      </c>
      <c r="C7454" t="s">
        <v>2779</v>
      </c>
      <c r="D7454" s="432">
        <v>4</v>
      </c>
      <c r="E7454">
        <v>780160</v>
      </c>
      <c r="F7454" t="s">
        <v>2697</v>
      </c>
    </row>
    <row r="7455" spans="1:6" x14ac:dyDescent="0.25">
      <c r="A7455" t="s">
        <v>781</v>
      </c>
      <c r="B7455" t="s">
        <v>3363</v>
      </c>
      <c r="C7455" t="s">
        <v>2779</v>
      </c>
      <c r="D7455" s="432">
        <v>2</v>
      </c>
      <c r="E7455">
        <v>780160</v>
      </c>
      <c r="F7455" t="s">
        <v>2697</v>
      </c>
    </row>
    <row r="7456" spans="1:6" x14ac:dyDescent="0.25">
      <c r="A7456" t="s">
        <v>2675</v>
      </c>
      <c r="B7456" t="s">
        <v>3458</v>
      </c>
      <c r="C7456" t="s">
        <v>2779</v>
      </c>
      <c r="D7456" s="432">
        <v>1</v>
      </c>
      <c r="E7456">
        <v>780160</v>
      </c>
      <c r="F7456" t="s">
        <v>2697</v>
      </c>
    </row>
    <row r="7457" spans="1:6" x14ac:dyDescent="0.25">
      <c r="A7457" t="s">
        <v>2675</v>
      </c>
      <c r="B7457" t="s">
        <v>3024</v>
      </c>
      <c r="C7457" t="s">
        <v>2779</v>
      </c>
      <c r="D7457" s="432">
        <v>1</v>
      </c>
      <c r="E7457">
        <v>780160</v>
      </c>
      <c r="F7457" t="s">
        <v>2697</v>
      </c>
    </row>
    <row r="7458" spans="1:6" x14ac:dyDescent="0.25">
      <c r="A7458" t="s">
        <v>2665</v>
      </c>
      <c r="B7458" t="s">
        <v>3350</v>
      </c>
      <c r="C7458" t="s">
        <v>2779</v>
      </c>
      <c r="D7458" s="432">
        <v>3</v>
      </c>
      <c r="E7458">
        <v>780160</v>
      </c>
      <c r="F7458" t="s">
        <v>2697</v>
      </c>
    </row>
    <row r="7459" spans="1:6" x14ac:dyDescent="0.25">
      <c r="A7459" t="s">
        <v>788</v>
      </c>
      <c r="B7459" t="s">
        <v>2998</v>
      </c>
      <c r="C7459" t="s">
        <v>2779</v>
      </c>
      <c r="D7459" s="432">
        <v>106</v>
      </c>
      <c r="E7459">
        <v>780160</v>
      </c>
      <c r="F7459" t="s">
        <v>2697</v>
      </c>
    </row>
    <row r="7460" spans="1:6" x14ac:dyDescent="0.25">
      <c r="A7460" t="s">
        <v>2544</v>
      </c>
      <c r="B7460" t="s">
        <v>3193</v>
      </c>
      <c r="C7460" t="s">
        <v>2779</v>
      </c>
      <c r="D7460" s="432">
        <v>3</v>
      </c>
      <c r="E7460">
        <v>780160</v>
      </c>
      <c r="F7460" t="s">
        <v>2697</v>
      </c>
    </row>
    <row r="7461" spans="1:6" x14ac:dyDescent="0.25">
      <c r="A7461" t="s">
        <v>2544</v>
      </c>
      <c r="B7461" t="s">
        <v>3194</v>
      </c>
      <c r="C7461" t="s">
        <v>2779</v>
      </c>
      <c r="D7461" s="432">
        <v>5</v>
      </c>
      <c r="E7461">
        <v>780160</v>
      </c>
      <c r="F7461" t="s">
        <v>2697</v>
      </c>
    </row>
    <row r="7462" spans="1:6" x14ac:dyDescent="0.25">
      <c r="A7462" t="s">
        <v>788</v>
      </c>
      <c r="B7462" t="s">
        <v>2999</v>
      </c>
      <c r="C7462" t="s">
        <v>2779</v>
      </c>
      <c r="D7462" s="432">
        <v>17</v>
      </c>
      <c r="E7462">
        <v>780160</v>
      </c>
      <c r="F7462" t="s">
        <v>2697</v>
      </c>
    </row>
    <row r="7463" spans="1:6" x14ac:dyDescent="0.25">
      <c r="A7463" t="s">
        <v>864</v>
      </c>
      <c r="B7463" t="s">
        <v>3529</v>
      </c>
      <c r="C7463" t="s">
        <v>2779</v>
      </c>
      <c r="D7463" s="432">
        <v>1</v>
      </c>
      <c r="E7463">
        <v>780160</v>
      </c>
      <c r="F7463" t="s">
        <v>2697</v>
      </c>
    </row>
    <row r="7464" spans="1:6" x14ac:dyDescent="0.25">
      <c r="A7464" t="s">
        <v>788</v>
      </c>
      <c r="B7464" t="s">
        <v>3007</v>
      </c>
      <c r="C7464" t="s">
        <v>3008</v>
      </c>
      <c r="D7464">
        <v>1</v>
      </c>
      <c r="F7464" t="s">
        <v>774</v>
      </c>
    </row>
    <row r="7465" spans="1:6" x14ac:dyDescent="0.25">
      <c r="A7465" t="s">
        <v>788</v>
      </c>
      <c r="B7465" t="s">
        <v>3007</v>
      </c>
      <c r="C7465" t="s">
        <v>3009</v>
      </c>
      <c r="D7465">
        <v>1</v>
      </c>
      <c r="F7465" t="s">
        <v>774</v>
      </c>
    </row>
    <row r="7466" spans="1:6" x14ac:dyDescent="0.25">
      <c r="A7466" t="s">
        <v>788</v>
      </c>
      <c r="B7466" t="s">
        <v>3000</v>
      </c>
      <c r="C7466" t="s">
        <v>2779</v>
      </c>
      <c r="D7466" s="432">
        <v>55</v>
      </c>
      <c r="E7466">
        <v>780160</v>
      </c>
      <c r="F7466" t="s">
        <v>2697</v>
      </c>
    </row>
    <row r="7467" spans="1:6" x14ac:dyDescent="0.25">
      <c r="A7467" t="s">
        <v>788</v>
      </c>
      <c r="B7467" t="s">
        <v>3427</v>
      </c>
      <c r="C7467" t="s">
        <v>2779</v>
      </c>
      <c r="D7467" s="432">
        <v>1</v>
      </c>
      <c r="E7467">
        <v>780160</v>
      </c>
      <c r="F7467" t="s">
        <v>2697</v>
      </c>
    </row>
    <row r="7468" spans="1:6" x14ac:dyDescent="0.25">
      <c r="A7468" t="s">
        <v>2542</v>
      </c>
      <c r="B7468" t="s">
        <v>3012</v>
      </c>
      <c r="C7468" t="s">
        <v>2800</v>
      </c>
      <c r="D7468" s="432">
        <v>1</v>
      </c>
      <c r="E7468">
        <v>776710</v>
      </c>
      <c r="F7468" t="s">
        <v>774</v>
      </c>
    </row>
    <row r="7469" spans="1:6" x14ac:dyDescent="0.25">
      <c r="A7469" t="s">
        <v>788</v>
      </c>
      <c r="B7469" t="s">
        <v>3428</v>
      </c>
      <c r="C7469" t="s">
        <v>2779</v>
      </c>
      <c r="D7469" s="432">
        <v>4</v>
      </c>
      <c r="E7469">
        <v>780160</v>
      </c>
      <c r="F7469" t="s">
        <v>2697</v>
      </c>
    </row>
    <row r="7470" spans="1:6" x14ac:dyDescent="0.25">
      <c r="A7470" t="s">
        <v>1096</v>
      </c>
      <c r="B7470" t="s">
        <v>3259</v>
      </c>
      <c r="C7470" t="s">
        <v>3284</v>
      </c>
      <c r="D7470">
        <v>10</v>
      </c>
      <c r="F7470" t="s">
        <v>774</v>
      </c>
    </row>
    <row r="7471" spans="1:6" x14ac:dyDescent="0.25">
      <c r="A7471" t="s">
        <v>1096</v>
      </c>
      <c r="B7471" t="s">
        <v>3259</v>
      </c>
      <c r="C7471" t="s">
        <v>3285</v>
      </c>
      <c r="D7471">
        <v>2</v>
      </c>
      <c r="F7471" t="s">
        <v>774</v>
      </c>
    </row>
    <row r="7472" spans="1:6" x14ac:dyDescent="0.25">
      <c r="A7472" t="s">
        <v>1096</v>
      </c>
      <c r="B7472" t="s">
        <v>3259</v>
      </c>
      <c r="C7472" t="s">
        <v>2712</v>
      </c>
      <c r="D7472" s="432">
        <v>35734.04</v>
      </c>
      <c r="E7472">
        <v>741020</v>
      </c>
      <c r="F7472" s="771" t="s">
        <v>772</v>
      </c>
    </row>
    <row r="7473" spans="1:6" x14ac:dyDescent="0.25">
      <c r="A7473" t="s">
        <v>2544</v>
      </c>
      <c r="B7473" t="s">
        <v>3508</v>
      </c>
      <c r="C7473" t="s">
        <v>2779</v>
      </c>
      <c r="D7473" s="432">
        <v>1</v>
      </c>
      <c r="E7473">
        <v>780160</v>
      </c>
      <c r="F7473" t="s">
        <v>2697</v>
      </c>
    </row>
    <row r="7474" spans="1:6" x14ac:dyDescent="0.25">
      <c r="A7474" t="s">
        <v>2544</v>
      </c>
      <c r="B7474" t="s">
        <v>3150</v>
      </c>
      <c r="C7474" t="s">
        <v>2802</v>
      </c>
      <c r="D7474" s="432">
        <v>3</v>
      </c>
      <c r="E7474">
        <v>777660</v>
      </c>
      <c r="F7474" t="s">
        <v>2697</v>
      </c>
    </row>
    <row r="7475" spans="1:6" x14ac:dyDescent="0.25">
      <c r="A7475" t="s">
        <v>2670</v>
      </c>
      <c r="B7475" t="s">
        <v>3323</v>
      </c>
      <c r="C7475" t="s">
        <v>3324</v>
      </c>
      <c r="D7475" s="736">
        <v>1</v>
      </c>
      <c r="F7475" t="s">
        <v>751</v>
      </c>
    </row>
    <row r="7476" spans="1:6" x14ac:dyDescent="0.25">
      <c r="A7476" t="s">
        <v>2670</v>
      </c>
      <c r="B7476" s="782" t="s">
        <v>3323</v>
      </c>
      <c r="C7476" s="782" t="s">
        <v>3324</v>
      </c>
      <c r="D7476" s="736">
        <v>1</v>
      </c>
      <c r="F7476" t="s">
        <v>751</v>
      </c>
    </row>
    <row r="7477" spans="1:6" x14ac:dyDescent="0.25">
      <c r="A7477" t="s">
        <v>781</v>
      </c>
      <c r="B7477" t="s">
        <v>2876</v>
      </c>
      <c r="C7477" t="s">
        <v>2779</v>
      </c>
      <c r="D7477" s="432">
        <v>5</v>
      </c>
      <c r="E7477">
        <v>780160</v>
      </c>
      <c r="F7477" t="s">
        <v>2697</v>
      </c>
    </row>
    <row r="7478" spans="1:6" x14ac:dyDescent="0.25">
      <c r="A7478" t="s">
        <v>781</v>
      </c>
      <c r="B7478" t="s">
        <v>2877</v>
      </c>
      <c r="C7478" t="s">
        <v>2779</v>
      </c>
      <c r="D7478" s="432">
        <v>2</v>
      </c>
      <c r="E7478">
        <v>780160</v>
      </c>
      <c r="F7478" t="s">
        <v>2697</v>
      </c>
    </row>
    <row r="7479" spans="1:6" x14ac:dyDescent="0.25">
      <c r="A7479" t="s">
        <v>2544</v>
      </c>
      <c r="B7479" t="s">
        <v>3151</v>
      </c>
      <c r="C7479" t="s">
        <v>2802</v>
      </c>
      <c r="D7479" s="432">
        <v>11</v>
      </c>
      <c r="E7479">
        <v>777660</v>
      </c>
      <c r="F7479" t="s">
        <v>2697</v>
      </c>
    </row>
    <row r="7480" spans="1:6" x14ac:dyDescent="0.25">
      <c r="A7480" t="s">
        <v>864</v>
      </c>
      <c r="B7480" t="s">
        <v>2857</v>
      </c>
      <c r="C7480" t="s">
        <v>2802</v>
      </c>
      <c r="D7480" s="432">
        <v>3</v>
      </c>
      <c r="E7480">
        <v>520115</v>
      </c>
      <c r="F7480" t="s">
        <v>2697</v>
      </c>
    </row>
    <row r="7481" spans="1:6" x14ac:dyDescent="0.25">
      <c r="A7481" t="s">
        <v>864</v>
      </c>
      <c r="B7481" t="s">
        <v>2857</v>
      </c>
      <c r="C7481" t="s">
        <v>2802</v>
      </c>
      <c r="D7481" s="432">
        <v>16</v>
      </c>
      <c r="E7481">
        <v>520115</v>
      </c>
      <c r="F7481" t="s">
        <v>2697</v>
      </c>
    </row>
    <row r="7482" spans="1:6" x14ac:dyDescent="0.25">
      <c r="A7482" t="s">
        <v>2544</v>
      </c>
      <c r="B7482" t="s">
        <v>797</v>
      </c>
      <c r="C7482" t="s">
        <v>3215</v>
      </c>
      <c r="D7482">
        <v>1</v>
      </c>
      <c r="F7482" t="s">
        <v>751</v>
      </c>
    </row>
    <row r="7483" spans="1:6" x14ac:dyDescent="0.25">
      <c r="A7483" t="s">
        <v>1203</v>
      </c>
      <c r="B7483" t="s">
        <v>797</v>
      </c>
      <c r="C7483" t="s">
        <v>2483</v>
      </c>
      <c r="D7483" s="736">
        <v>1</v>
      </c>
      <c r="F7483" t="s">
        <v>751</v>
      </c>
    </row>
    <row r="7484" spans="1:6" x14ac:dyDescent="0.25">
      <c r="A7484" t="s">
        <v>1203</v>
      </c>
      <c r="B7484" t="s">
        <v>797</v>
      </c>
      <c r="C7484" t="s">
        <v>3326</v>
      </c>
      <c r="D7484" s="736">
        <v>1</v>
      </c>
      <c r="F7484" t="s">
        <v>751</v>
      </c>
    </row>
    <row r="7485" spans="1:6" x14ac:dyDescent="0.25">
      <c r="A7485" t="s">
        <v>781</v>
      </c>
      <c r="B7485" t="s">
        <v>2878</v>
      </c>
      <c r="C7485" t="s">
        <v>2779</v>
      </c>
      <c r="D7485" s="432">
        <v>2</v>
      </c>
      <c r="E7485">
        <v>780160</v>
      </c>
      <c r="F7485" t="s">
        <v>2697</v>
      </c>
    </row>
    <row r="7486" spans="1:6" x14ac:dyDescent="0.25">
      <c r="A7486" t="s">
        <v>781</v>
      </c>
      <c r="B7486" t="s">
        <v>3364</v>
      </c>
      <c r="C7486" t="s">
        <v>2712</v>
      </c>
      <c r="D7486" s="432">
        <v>66.8</v>
      </c>
      <c r="E7486">
        <v>741020</v>
      </c>
      <c r="F7486" s="771" t="s">
        <v>772</v>
      </c>
    </row>
    <row r="7487" spans="1:6" x14ac:dyDescent="0.25">
      <c r="A7487" t="s">
        <v>3540</v>
      </c>
      <c r="B7487" t="s">
        <v>3364</v>
      </c>
      <c r="C7487" t="s">
        <v>2712</v>
      </c>
      <c r="D7487" s="432">
        <v>71.399999999999991</v>
      </c>
      <c r="E7487">
        <v>741020</v>
      </c>
      <c r="F7487" s="771" t="s">
        <v>772</v>
      </c>
    </row>
    <row r="7488" spans="1:6" x14ac:dyDescent="0.25">
      <c r="A7488" t="s">
        <v>2601</v>
      </c>
      <c r="B7488" t="s">
        <v>1044</v>
      </c>
      <c r="C7488" t="s">
        <v>2712</v>
      </c>
      <c r="D7488" s="432">
        <v>62.666666666666671</v>
      </c>
      <c r="E7488">
        <v>741020</v>
      </c>
      <c r="F7488" s="771" t="s">
        <v>772</v>
      </c>
    </row>
    <row r="7489" spans="1:6" x14ac:dyDescent="0.25">
      <c r="A7489" t="s">
        <v>2542</v>
      </c>
      <c r="B7489" t="s">
        <v>1044</v>
      </c>
      <c r="C7489" t="s">
        <v>2712</v>
      </c>
      <c r="D7489" s="432">
        <v>26</v>
      </c>
      <c r="E7489">
        <v>741020</v>
      </c>
      <c r="F7489" s="771" t="s">
        <v>772</v>
      </c>
    </row>
    <row r="7490" spans="1:6" x14ac:dyDescent="0.25">
      <c r="A7490" t="s">
        <v>1198</v>
      </c>
      <c r="B7490" t="s">
        <v>1044</v>
      </c>
      <c r="C7490" t="s">
        <v>2712</v>
      </c>
      <c r="D7490" s="432">
        <v>526</v>
      </c>
      <c r="E7490">
        <v>741020</v>
      </c>
      <c r="F7490" s="771" t="s">
        <v>772</v>
      </c>
    </row>
    <row r="7491" spans="1:6" x14ac:dyDescent="0.25">
      <c r="A7491" t="s">
        <v>1203</v>
      </c>
      <c r="B7491" t="s">
        <v>1044</v>
      </c>
      <c r="C7491" t="s">
        <v>2712</v>
      </c>
      <c r="D7491" s="432">
        <v>762.16666666666663</v>
      </c>
      <c r="E7491">
        <v>741020</v>
      </c>
      <c r="F7491" s="771" t="s">
        <v>772</v>
      </c>
    </row>
    <row r="7492" spans="1:6" x14ac:dyDescent="0.25">
      <c r="A7492" t="s">
        <v>803</v>
      </c>
      <c r="B7492" t="s">
        <v>1044</v>
      </c>
      <c r="C7492" t="s">
        <v>2712</v>
      </c>
      <c r="D7492" s="432">
        <v>5.333333333333333</v>
      </c>
      <c r="E7492">
        <v>741020</v>
      </c>
      <c r="F7492" s="771" t="s">
        <v>772</v>
      </c>
    </row>
    <row r="7493" spans="1:6" x14ac:dyDescent="0.25">
      <c r="A7493" t="s">
        <v>2544</v>
      </c>
      <c r="B7493" t="s">
        <v>1044</v>
      </c>
      <c r="C7493" t="s">
        <v>2712</v>
      </c>
      <c r="D7493" s="432">
        <v>73</v>
      </c>
      <c r="E7493">
        <v>741020</v>
      </c>
      <c r="F7493" s="771" t="s">
        <v>772</v>
      </c>
    </row>
    <row r="7494" spans="1:6" x14ac:dyDescent="0.25">
      <c r="A7494" t="s">
        <v>1096</v>
      </c>
      <c r="B7494" t="s">
        <v>1044</v>
      </c>
      <c r="C7494" t="s">
        <v>2712</v>
      </c>
      <c r="D7494" s="432">
        <v>1518.8333333333335</v>
      </c>
      <c r="E7494">
        <v>741020</v>
      </c>
      <c r="F7494" s="771" t="s">
        <v>772</v>
      </c>
    </row>
    <row r="7495" spans="1:6" x14ac:dyDescent="0.25">
      <c r="A7495" t="s">
        <v>2544</v>
      </c>
      <c r="B7495" t="s">
        <v>3509</v>
      </c>
      <c r="C7495" t="s">
        <v>2779</v>
      </c>
      <c r="D7495" s="432">
        <v>2</v>
      </c>
      <c r="E7495">
        <v>780160</v>
      </c>
      <c r="F7495" t="s">
        <v>2697</v>
      </c>
    </row>
    <row r="7496" spans="1:6" x14ac:dyDescent="0.25">
      <c r="A7496" t="s">
        <v>864</v>
      </c>
      <c r="B7496" t="s">
        <v>784</v>
      </c>
      <c r="C7496" t="s">
        <v>3308</v>
      </c>
      <c r="D7496" s="736">
        <v>1</v>
      </c>
      <c r="F7496" t="s">
        <v>751</v>
      </c>
    </row>
    <row r="7497" spans="1:6" x14ac:dyDescent="0.25">
      <c r="A7497" t="s">
        <v>788</v>
      </c>
      <c r="B7497" t="s">
        <v>3429</v>
      </c>
      <c r="C7497" t="s">
        <v>2779</v>
      </c>
      <c r="D7497" s="432">
        <v>21</v>
      </c>
      <c r="E7497">
        <v>780160</v>
      </c>
      <c r="F7497" t="s">
        <v>2697</v>
      </c>
    </row>
    <row r="7498" spans="1:6" x14ac:dyDescent="0.25">
      <c r="A7498" t="s">
        <v>2670</v>
      </c>
      <c r="B7498" t="s">
        <v>3286</v>
      </c>
      <c r="C7498" t="s">
        <v>2802</v>
      </c>
      <c r="D7498" s="432">
        <v>47</v>
      </c>
      <c r="E7498">
        <v>777660</v>
      </c>
      <c r="F7498" t="s">
        <v>2697</v>
      </c>
    </row>
    <row r="7499" spans="1:6" x14ac:dyDescent="0.25">
      <c r="A7499" t="s">
        <v>2665</v>
      </c>
      <c r="B7499" t="s">
        <v>3351</v>
      </c>
      <c r="C7499" t="s">
        <v>2802</v>
      </c>
      <c r="D7499" s="432">
        <v>1</v>
      </c>
      <c r="E7499">
        <v>777660</v>
      </c>
      <c r="F7499" t="s">
        <v>2697</v>
      </c>
    </row>
    <row r="7500" spans="1:6" x14ac:dyDescent="0.25">
      <c r="A7500" t="s">
        <v>788</v>
      </c>
      <c r="B7500" t="s">
        <v>3004</v>
      </c>
      <c r="C7500" t="s">
        <v>2779</v>
      </c>
      <c r="D7500" s="432">
        <v>5</v>
      </c>
      <c r="E7500">
        <v>780160</v>
      </c>
      <c r="F7500" t="s">
        <v>2697</v>
      </c>
    </row>
    <row r="7501" spans="1:6" x14ac:dyDescent="0.25">
      <c r="A7501" t="s">
        <v>788</v>
      </c>
      <c r="B7501" t="s">
        <v>3430</v>
      </c>
      <c r="C7501" t="s">
        <v>2779</v>
      </c>
      <c r="D7501" s="432">
        <v>6</v>
      </c>
      <c r="E7501">
        <v>780160</v>
      </c>
      <c r="F7501" t="s">
        <v>2697</v>
      </c>
    </row>
    <row r="7502" spans="1:6" x14ac:dyDescent="0.25">
      <c r="A7502" t="s">
        <v>788</v>
      </c>
      <c r="B7502" t="s">
        <v>3431</v>
      </c>
      <c r="C7502" t="s">
        <v>2779</v>
      </c>
      <c r="D7502" s="432">
        <v>1</v>
      </c>
      <c r="E7502">
        <v>780160</v>
      </c>
      <c r="F7502" t="s">
        <v>2697</v>
      </c>
    </row>
    <row r="7503" spans="1:6" x14ac:dyDescent="0.25">
      <c r="A7503" t="s">
        <v>864</v>
      </c>
      <c r="B7503" t="s">
        <v>2792</v>
      </c>
      <c r="C7503" t="s">
        <v>2783</v>
      </c>
      <c r="D7503" s="432">
        <v>20</v>
      </c>
      <c r="E7503">
        <v>741000</v>
      </c>
      <c r="F7503" t="s">
        <v>789</v>
      </c>
    </row>
    <row r="7504" spans="1:6" x14ac:dyDescent="0.25">
      <c r="A7504" t="s">
        <v>781</v>
      </c>
      <c r="B7504" t="s">
        <v>3365</v>
      </c>
      <c r="C7504" t="s">
        <v>2880</v>
      </c>
      <c r="D7504" s="432">
        <v>70</v>
      </c>
      <c r="E7504">
        <v>781480</v>
      </c>
      <c r="F7504" t="s">
        <v>780</v>
      </c>
    </row>
    <row r="7505" spans="1:6" x14ac:dyDescent="0.25">
      <c r="A7505" t="s">
        <v>2544</v>
      </c>
      <c r="B7505" t="s">
        <v>3199</v>
      </c>
      <c r="C7505" t="s">
        <v>2779</v>
      </c>
      <c r="D7505" s="432">
        <v>3</v>
      </c>
      <c r="E7505">
        <v>780160</v>
      </c>
      <c r="F7505" t="s">
        <v>2697</v>
      </c>
    </row>
    <row r="7506" spans="1:6" x14ac:dyDescent="0.25">
      <c r="A7506" t="s">
        <v>781</v>
      </c>
      <c r="B7506" t="s">
        <v>3366</v>
      </c>
      <c r="C7506" t="s">
        <v>2779</v>
      </c>
      <c r="D7506" s="432">
        <v>2</v>
      </c>
      <c r="E7506">
        <v>780160</v>
      </c>
      <c r="F7506" t="s">
        <v>2697</v>
      </c>
    </row>
    <row r="7507" spans="1:6" x14ac:dyDescent="0.25">
      <c r="A7507" t="s">
        <v>2544</v>
      </c>
      <c r="B7507" t="s">
        <v>3128</v>
      </c>
      <c r="C7507" t="s">
        <v>785</v>
      </c>
      <c r="D7507" s="432">
        <v>12</v>
      </c>
      <c r="E7507">
        <v>776710</v>
      </c>
      <c r="F7507" t="s">
        <v>774</v>
      </c>
    </row>
    <row r="7508" spans="1:6" x14ac:dyDescent="0.25">
      <c r="A7508" t="s">
        <v>781</v>
      </c>
      <c r="B7508" t="s">
        <v>2879</v>
      </c>
      <c r="C7508" t="s">
        <v>2779</v>
      </c>
      <c r="D7508" s="432">
        <v>2</v>
      </c>
      <c r="E7508">
        <v>780160</v>
      </c>
      <c r="F7508" t="s">
        <v>2697</v>
      </c>
    </row>
    <row r="7509" spans="1:6" x14ac:dyDescent="0.25">
      <c r="A7509" t="s">
        <v>2675</v>
      </c>
      <c r="B7509" t="s">
        <v>3459</v>
      </c>
      <c r="C7509" t="s">
        <v>2880</v>
      </c>
      <c r="D7509" s="432">
        <v>198</v>
      </c>
      <c r="E7509">
        <v>781480</v>
      </c>
      <c r="F7509" t="s">
        <v>780</v>
      </c>
    </row>
    <row r="7510" spans="1:6" x14ac:dyDescent="0.25">
      <c r="A7510" t="s">
        <v>788</v>
      </c>
      <c r="B7510" t="s">
        <v>3432</v>
      </c>
      <c r="C7510" t="s">
        <v>2779</v>
      </c>
      <c r="D7510" s="432">
        <v>9</v>
      </c>
      <c r="E7510">
        <v>780160</v>
      </c>
      <c r="F7510" t="s">
        <v>2697</v>
      </c>
    </row>
    <row r="7511" spans="1:6" x14ac:dyDescent="0.25">
      <c r="A7511" t="s">
        <v>788</v>
      </c>
      <c r="B7511" t="s">
        <v>3433</v>
      </c>
      <c r="C7511" t="s">
        <v>2779</v>
      </c>
      <c r="D7511" s="432">
        <v>2</v>
      </c>
      <c r="E7511">
        <v>780160</v>
      </c>
      <c r="F7511" t="s">
        <v>2697</v>
      </c>
    </row>
    <row r="7512" spans="1:6" x14ac:dyDescent="0.25">
      <c r="A7512" t="s">
        <v>788</v>
      </c>
      <c r="B7512" t="s">
        <v>3005</v>
      </c>
      <c r="C7512" t="s">
        <v>2779</v>
      </c>
      <c r="D7512" s="432">
        <v>55</v>
      </c>
      <c r="E7512">
        <v>780160</v>
      </c>
      <c r="F7512" t="s">
        <v>2697</v>
      </c>
    </row>
    <row r="7513" spans="1:6" x14ac:dyDescent="0.25">
      <c r="A7513" t="s">
        <v>2665</v>
      </c>
      <c r="B7513" t="s">
        <v>2849</v>
      </c>
      <c r="C7513" t="s">
        <v>2779</v>
      </c>
      <c r="D7513" s="432">
        <v>5</v>
      </c>
      <c r="E7513">
        <v>780160</v>
      </c>
      <c r="F7513" t="s">
        <v>2697</v>
      </c>
    </row>
    <row r="7514" spans="1:6" x14ac:dyDescent="0.25">
      <c r="A7514" t="s">
        <v>2675</v>
      </c>
      <c r="B7514" t="s">
        <v>3460</v>
      </c>
      <c r="C7514" t="s">
        <v>2779</v>
      </c>
      <c r="D7514" s="432">
        <v>1</v>
      </c>
      <c r="E7514">
        <v>780160</v>
      </c>
      <c r="F7514" t="s">
        <v>2697</v>
      </c>
    </row>
    <row r="7515" spans="1:6" x14ac:dyDescent="0.25">
      <c r="A7515" t="s">
        <v>2665</v>
      </c>
      <c r="B7515" t="s">
        <v>2850</v>
      </c>
      <c r="C7515" t="s">
        <v>2779</v>
      </c>
      <c r="D7515" s="432">
        <v>2</v>
      </c>
      <c r="E7515">
        <v>780160</v>
      </c>
      <c r="F7515" t="s">
        <v>2697</v>
      </c>
    </row>
    <row r="7516" spans="1:6" x14ac:dyDescent="0.25">
      <c r="A7516" t="s">
        <v>2675</v>
      </c>
      <c r="B7516" t="s">
        <v>3461</v>
      </c>
      <c r="C7516" t="s">
        <v>2779</v>
      </c>
      <c r="D7516" s="432">
        <v>1</v>
      </c>
      <c r="E7516">
        <v>780160</v>
      </c>
      <c r="F7516" t="s">
        <v>2697</v>
      </c>
    </row>
    <row r="7517" spans="1:6" x14ac:dyDescent="0.25">
      <c r="A7517" t="s">
        <v>788</v>
      </c>
      <c r="B7517" t="s">
        <v>3434</v>
      </c>
      <c r="C7517" t="s">
        <v>2779</v>
      </c>
      <c r="D7517" s="432">
        <v>7</v>
      </c>
      <c r="E7517">
        <v>780160</v>
      </c>
      <c r="F7517" t="s">
        <v>2697</v>
      </c>
    </row>
    <row r="7518" spans="1:6" x14ac:dyDescent="0.25">
      <c r="A7518" t="s">
        <v>788</v>
      </c>
      <c r="B7518" t="s">
        <v>3435</v>
      </c>
      <c r="C7518" t="s">
        <v>2779</v>
      </c>
      <c r="D7518" s="432">
        <v>13</v>
      </c>
      <c r="E7518">
        <v>780160</v>
      </c>
      <c r="F7518" t="s">
        <v>2697</v>
      </c>
    </row>
    <row r="7519" spans="1:6" x14ac:dyDescent="0.25">
      <c r="A7519" t="s">
        <v>788</v>
      </c>
      <c r="B7519" t="s">
        <v>3436</v>
      </c>
      <c r="C7519" t="s">
        <v>2779</v>
      </c>
      <c r="D7519" s="432">
        <v>4</v>
      </c>
      <c r="E7519">
        <v>780160</v>
      </c>
      <c r="F7519" t="s">
        <v>2697</v>
      </c>
    </row>
    <row r="7520" spans="1:6" x14ac:dyDescent="0.25">
      <c r="A7520" t="s">
        <v>2544</v>
      </c>
      <c r="B7520" t="s">
        <v>3200</v>
      </c>
      <c r="C7520" t="s">
        <v>2779</v>
      </c>
      <c r="D7520" s="432">
        <v>1</v>
      </c>
      <c r="E7520">
        <v>780160</v>
      </c>
      <c r="F7520" t="s">
        <v>2697</v>
      </c>
    </row>
    <row r="7521" spans="1:6" x14ac:dyDescent="0.25">
      <c r="A7521" t="s">
        <v>788</v>
      </c>
      <c r="B7521" t="s">
        <v>3437</v>
      </c>
      <c r="C7521" t="s">
        <v>2779</v>
      </c>
      <c r="D7521" s="432">
        <v>6</v>
      </c>
      <c r="E7521">
        <v>780160</v>
      </c>
      <c r="F7521" t="s">
        <v>2697</v>
      </c>
    </row>
  </sheetData>
  <autoFilter ref="A1:F7521" xr:uid="{F1887BAB-7B14-4458-A12E-996403C5D6DA}"/>
  <sortState xmlns:xlrd2="http://schemas.microsoft.com/office/spreadsheetml/2017/richdata2" ref="A2:E7521">
    <sortCondition ref="B1:B7521"/>
  </sortState>
  <conditionalFormatting sqref="F7">
    <cfRule type="duplicateValues" dxfId="8" priority="7"/>
  </conditionalFormatting>
  <conditionalFormatting sqref="F7486:F7494 F7472 F7445:F7447 F7442 F7439 F7417:F7418 F7413:F7414 F7333:F7335 F7318 F7108:F7111 F7101:F7106 F7095:F7096 F7093 F6428 F6421:F6425 F6360:F6361 F5386 F5373 F5362:F5363 F5346 F5316:F5332 F5313:F5314 F5285:F5286 F4976 F4584:F4816 F4443 F4410:F4411 F4400:F4401 F18:F23 F5334:F5341 F5349:F5351 F5376:F5380 F7421:F7423">
    <cfRule type="duplicateValues" dxfId="7" priority="6"/>
  </conditionalFormatting>
  <conditionalFormatting sqref="F6416:F6420">
    <cfRule type="duplicateValues" dxfId="6" priority="5"/>
  </conditionalFormatting>
  <conditionalFormatting sqref="F5344">
    <cfRule type="duplicateValues" dxfId="5" priority="4"/>
  </conditionalFormatting>
  <conditionalFormatting sqref="F5354:F5360">
    <cfRule type="duplicateValues" dxfId="4" priority="3"/>
  </conditionalFormatting>
  <conditionalFormatting sqref="F5382">
    <cfRule type="duplicateValues" dxfId="3" priority="2"/>
  </conditionalFormatting>
  <conditionalFormatting sqref="F6426">
    <cfRule type="duplicateValues" dxfId="2" priority="1"/>
  </conditionalFormatting>
  <dataValidations count="1">
    <dataValidation allowBlank="1" showInputMessage="1" showErrorMessage="1" promptTitle="Attention" prompt="Please don't change the formatting." sqref="F7 F18:F23 F6360:F6361 F6428 F7093 F7095:F7096 F7101:F7106 F7108:F7111 F7318 F7333:F7335 F7413:F7414 F7417:F7418 F6416:F6426 F7439 F7442 F7445:F7447 F7472 F4400:F4401 F7486:F7494 F4410:F4411 F4443 F4584:F4816 F4976 F5285:F5286 F5313:F5314 F5316:F5332 F5340:F5341 F5346 F5351 F5362:F5363 F5373 F5376:F5380 F5386 F5382 F7421" xr:uid="{36EBDA44-0A3C-43B6-A66B-52F36267CD98}"/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185DA-AF7F-4962-B26D-BA6BED444DA3}">
  <sheetPr filterMode="1"/>
  <dimension ref="A2:T1156"/>
  <sheetViews>
    <sheetView workbookViewId="0"/>
  </sheetViews>
  <sheetFormatPr defaultRowHeight="15" x14ac:dyDescent="0.25"/>
  <cols>
    <col min="1" max="1" width="35.88671875" style="410" bestFit="1" customWidth="1"/>
    <col min="2" max="2" width="25" style="410" bestFit="1" customWidth="1"/>
    <col min="3" max="4" width="13.77734375" style="410" customWidth="1"/>
    <col min="5" max="5" width="18.33203125" style="410" bestFit="1" customWidth="1"/>
    <col min="6" max="6" width="5.5546875" style="410" bestFit="1" customWidth="1"/>
    <col min="7" max="7" width="8.44140625" style="410" bestFit="1" customWidth="1"/>
    <col min="8" max="8" width="6.33203125" style="410" bestFit="1" customWidth="1"/>
    <col min="9" max="9" width="8.109375" style="410" bestFit="1" customWidth="1"/>
    <col min="10" max="10" width="7.88671875" style="410" bestFit="1" customWidth="1"/>
    <col min="11" max="11" width="6" style="410" bestFit="1" customWidth="1"/>
    <col min="12" max="12" width="6.88671875" style="410" bestFit="1" customWidth="1"/>
    <col min="13" max="16" width="5.44140625" style="410" bestFit="1" customWidth="1"/>
    <col min="17" max="17" width="8.6640625" style="410" bestFit="1" customWidth="1"/>
    <col min="18" max="16384" width="8.88671875" style="410"/>
  </cols>
  <sheetData>
    <row r="2" spans="1:20" x14ac:dyDescent="0.25">
      <c r="E2" s="410" t="s">
        <v>1266</v>
      </c>
    </row>
    <row r="3" spans="1:20" x14ac:dyDescent="0.25">
      <c r="A3" s="410" t="s">
        <v>1267</v>
      </c>
      <c r="E3" s="410" t="s">
        <v>1268</v>
      </c>
    </row>
    <row r="4" spans="1:20" x14ac:dyDescent="0.25">
      <c r="A4" s="412" t="s">
        <v>1269</v>
      </c>
      <c r="B4" s="410" t="s">
        <v>1270</v>
      </c>
      <c r="C4" s="410" t="s">
        <v>1271</v>
      </c>
      <c r="E4" s="410" t="s">
        <v>1272</v>
      </c>
      <c r="F4" s="410" t="s">
        <v>1273</v>
      </c>
      <c r="G4" s="410" t="s">
        <v>1274</v>
      </c>
      <c r="H4" s="410" t="s">
        <v>1275</v>
      </c>
      <c r="I4" s="410" t="s">
        <v>1276</v>
      </c>
      <c r="J4" s="410" t="s">
        <v>1277</v>
      </c>
      <c r="K4" s="410" t="s">
        <v>1278</v>
      </c>
      <c r="L4" s="410" t="s">
        <v>1279</v>
      </c>
      <c r="M4" s="410" t="s">
        <v>1280</v>
      </c>
      <c r="N4" s="410" t="s">
        <v>1281</v>
      </c>
      <c r="O4" s="410" t="s">
        <v>1013</v>
      </c>
      <c r="P4" s="410" t="s">
        <v>1282</v>
      </c>
      <c r="Q4" s="410" t="s">
        <v>763</v>
      </c>
      <c r="R4" s="412" t="s">
        <v>2510</v>
      </c>
      <c r="S4" s="617" t="s">
        <v>2559</v>
      </c>
    </row>
    <row r="5" spans="1:20" hidden="1" x14ac:dyDescent="0.25">
      <c r="A5" s="410" t="s">
        <v>1072</v>
      </c>
      <c r="B5" s="410" t="s">
        <v>1772</v>
      </c>
      <c r="C5" s="410" t="s">
        <v>1863</v>
      </c>
      <c r="E5" s="410">
        <v>1377</v>
      </c>
      <c r="F5" s="410">
        <v>1165</v>
      </c>
      <c r="G5" s="410">
        <v>1084</v>
      </c>
      <c r="H5" s="410">
        <v>1107</v>
      </c>
      <c r="I5" s="410">
        <v>1721</v>
      </c>
      <c r="J5" s="410">
        <v>939</v>
      </c>
      <c r="K5" s="410">
        <v>759</v>
      </c>
      <c r="L5" s="410">
        <v>685</v>
      </c>
      <c r="M5" s="410">
        <v>911</v>
      </c>
      <c r="N5" s="410">
        <v>637</v>
      </c>
      <c r="O5" s="410">
        <v>853</v>
      </c>
      <c r="P5" s="410">
        <v>1071</v>
      </c>
      <c r="Q5" s="410">
        <v>12309</v>
      </c>
      <c r="R5" s="413">
        <f>AVERAGE(E5:P5)</f>
        <v>1025.75</v>
      </c>
      <c r="S5" s="410">
        <f>IFERROR(VLOOKUP(C5,INVENTORY!C:H,6,FALSE),0)</f>
        <v>0</v>
      </c>
      <c r="T5" s="410">
        <f>(Q5+S5)/5</f>
        <v>2461.8000000000002</v>
      </c>
    </row>
    <row r="6" spans="1:20" hidden="1" x14ac:dyDescent="0.25">
      <c r="A6" s="410" t="s">
        <v>1072</v>
      </c>
      <c r="B6" s="410" t="s">
        <v>1960</v>
      </c>
      <c r="C6" s="410" t="s">
        <v>1863</v>
      </c>
      <c r="E6" s="410">
        <v>5</v>
      </c>
      <c r="F6" s="410">
        <v>14</v>
      </c>
      <c r="G6" s="410">
        <v>3</v>
      </c>
      <c r="H6" s="410">
        <v>83</v>
      </c>
      <c r="I6" s="410">
        <v>45</v>
      </c>
      <c r="J6" s="410">
        <v>20</v>
      </c>
      <c r="K6" s="410">
        <v>1</v>
      </c>
      <c r="L6" s="410">
        <v>85</v>
      </c>
      <c r="O6" s="410">
        <v>35</v>
      </c>
      <c r="P6" s="410">
        <v>15</v>
      </c>
      <c r="Q6" s="410">
        <v>306</v>
      </c>
      <c r="R6" s="413">
        <f t="shared" ref="R6:R69" si="0">AVERAGE(E6:P6)</f>
        <v>30.6</v>
      </c>
      <c r="S6" s="410">
        <f>IFERROR(VLOOKUP(C6,INVENTORY!C:H,6,FALSE),0)</f>
        <v>0</v>
      </c>
      <c r="T6" s="410">
        <f t="shared" ref="T6:T69" si="1">(Q6+S6)/5</f>
        <v>61.2</v>
      </c>
    </row>
    <row r="7" spans="1:20" hidden="1" x14ac:dyDescent="0.25">
      <c r="A7" s="410" t="s">
        <v>1094</v>
      </c>
      <c r="B7" s="410" t="s">
        <v>2067</v>
      </c>
      <c r="C7" s="410" t="s">
        <v>1863</v>
      </c>
      <c r="L7" s="410">
        <v>12</v>
      </c>
      <c r="Q7" s="410">
        <v>12</v>
      </c>
      <c r="R7" s="413">
        <f t="shared" si="0"/>
        <v>12</v>
      </c>
      <c r="S7" s="410">
        <f>IFERROR(VLOOKUP(C7,INVENTORY!C:H,6,FALSE),0)</f>
        <v>0</v>
      </c>
      <c r="T7" s="410">
        <f t="shared" si="1"/>
        <v>2.4</v>
      </c>
    </row>
    <row r="8" spans="1:20" hidden="1" x14ac:dyDescent="0.25">
      <c r="A8" s="410" t="s">
        <v>2396</v>
      </c>
      <c r="B8" s="410" t="s">
        <v>1521</v>
      </c>
      <c r="C8" s="410" t="s">
        <v>2397</v>
      </c>
      <c r="H8" s="410">
        <v>4</v>
      </c>
      <c r="Q8" s="410">
        <v>4</v>
      </c>
      <c r="R8" s="413">
        <f t="shared" si="0"/>
        <v>4</v>
      </c>
      <c r="S8" s="410">
        <f>IFERROR(VLOOKUP(C8,INVENTORY!C:H,6,FALSE),0)</f>
        <v>0</v>
      </c>
      <c r="T8" s="410">
        <f t="shared" si="1"/>
        <v>0.8</v>
      </c>
    </row>
    <row r="9" spans="1:20" hidden="1" x14ac:dyDescent="0.25">
      <c r="A9" s="410" t="s">
        <v>2396</v>
      </c>
      <c r="B9" s="410" t="s">
        <v>1521</v>
      </c>
      <c r="C9" s="410" t="s">
        <v>2398</v>
      </c>
      <c r="E9" s="410">
        <v>8</v>
      </c>
      <c r="F9" s="410">
        <v>2</v>
      </c>
      <c r="G9" s="410">
        <v>4</v>
      </c>
      <c r="H9" s="410">
        <v>13</v>
      </c>
      <c r="M9" s="410">
        <v>1</v>
      </c>
      <c r="O9" s="410">
        <v>7</v>
      </c>
      <c r="P9" s="410">
        <v>8</v>
      </c>
      <c r="Q9" s="410">
        <v>43</v>
      </c>
      <c r="R9" s="413">
        <f t="shared" si="0"/>
        <v>6.1428571428571432</v>
      </c>
      <c r="S9" s="410">
        <f>IFERROR(VLOOKUP(C9,INVENTORY!C:H,6,FALSE),0)</f>
        <v>0</v>
      </c>
      <c r="T9" s="410">
        <f t="shared" si="1"/>
        <v>8.6</v>
      </c>
    </row>
    <row r="10" spans="1:20" hidden="1" x14ac:dyDescent="0.25">
      <c r="A10" s="410" t="s">
        <v>2396</v>
      </c>
      <c r="B10" s="410" t="s">
        <v>1521</v>
      </c>
      <c r="C10" s="410" t="s">
        <v>2399</v>
      </c>
      <c r="E10" s="410">
        <v>4</v>
      </c>
      <c r="F10" s="410">
        <v>2</v>
      </c>
      <c r="G10" s="410">
        <v>10</v>
      </c>
      <c r="H10" s="410">
        <v>9</v>
      </c>
      <c r="I10" s="410">
        <v>13</v>
      </c>
      <c r="O10" s="410">
        <v>6</v>
      </c>
      <c r="P10" s="410">
        <v>14</v>
      </c>
      <c r="Q10" s="410">
        <v>58</v>
      </c>
      <c r="R10" s="413">
        <f t="shared" si="0"/>
        <v>8.2857142857142865</v>
      </c>
      <c r="S10" s="410">
        <f>IFERROR(VLOOKUP(C10,INVENTORY!C:H,6,FALSE),0)</f>
        <v>0</v>
      </c>
      <c r="T10" s="410">
        <f t="shared" si="1"/>
        <v>11.6</v>
      </c>
    </row>
    <row r="11" spans="1:20" hidden="1" x14ac:dyDescent="0.25">
      <c r="A11" s="410" t="s">
        <v>2396</v>
      </c>
      <c r="B11" s="410" t="s">
        <v>1521</v>
      </c>
      <c r="C11" s="410" t="s">
        <v>2400</v>
      </c>
      <c r="F11" s="410">
        <v>2</v>
      </c>
      <c r="G11" s="410">
        <v>5</v>
      </c>
      <c r="H11" s="410">
        <v>9</v>
      </c>
      <c r="N11" s="410">
        <v>4</v>
      </c>
      <c r="O11" s="410">
        <v>6</v>
      </c>
      <c r="Q11" s="410">
        <v>26</v>
      </c>
      <c r="R11" s="413">
        <f t="shared" si="0"/>
        <v>5.2</v>
      </c>
      <c r="S11" s="410">
        <f>IFERROR(VLOOKUP(C11,INVENTORY!C:H,6,FALSE),0)</f>
        <v>0</v>
      </c>
      <c r="T11" s="410">
        <f t="shared" si="1"/>
        <v>5.2</v>
      </c>
    </row>
    <row r="12" spans="1:20" hidden="1" x14ac:dyDescent="0.25">
      <c r="A12" s="410" t="s">
        <v>2396</v>
      </c>
      <c r="B12" s="410" t="s">
        <v>1521</v>
      </c>
      <c r="C12" s="410" t="s">
        <v>2401</v>
      </c>
      <c r="F12" s="410">
        <v>2</v>
      </c>
      <c r="G12" s="410">
        <v>9</v>
      </c>
      <c r="H12" s="410">
        <v>6</v>
      </c>
      <c r="I12" s="410">
        <v>4</v>
      </c>
      <c r="J12" s="410">
        <v>2</v>
      </c>
      <c r="N12" s="410">
        <v>5</v>
      </c>
      <c r="O12" s="410">
        <v>9</v>
      </c>
      <c r="P12" s="410">
        <v>3</v>
      </c>
      <c r="Q12" s="410">
        <v>40</v>
      </c>
      <c r="R12" s="413">
        <f t="shared" si="0"/>
        <v>5</v>
      </c>
      <c r="S12" s="410">
        <f>IFERROR(VLOOKUP(C12,INVENTORY!C:H,6,FALSE),0)</f>
        <v>0</v>
      </c>
      <c r="T12" s="410">
        <f t="shared" si="1"/>
        <v>8</v>
      </c>
    </row>
    <row r="13" spans="1:20" hidden="1" x14ac:dyDescent="0.25">
      <c r="A13" s="410" t="s">
        <v>2396</v>
      </c>
      <c r="B13" s="410" t="s">
        <v>1521</v>
      </c>
      <c r="C13" s="410" t="s">
        <v>2402</v>
      </c>
      <c r="F13" s="410">
        <v>5</v>
      </c>
      <c r="G13" s="410">
        <v>13</v>
      </c>
      <c r="H13" s="410">
        <v>9</v>
      </c>
      <c r="I13" s="410">
        <v>6</v>
      </c>
      <c r="J13" s="410">
        <v>1</v>
      </c>
      <c r="M13" s="410">
        <v>1</v>
      </c>
      <c r="N13" s="410">
        <v>2</v>
      </c>
      <c r="O13" s="410">
        <v>9</v>
      </c>
      <c r="Q13" s="410">
        <v>46</v>
      </c>
      <c r="R13" s="413">
        <f t="shared" si="0"/>
        <v>5.75</v>
      </c>
      <c r="S13" s="410">
        <f>IFERROR(VLOOKUP(C13,INVENTORY!C:H,6,FALSE),0)</f>
        <v>0</v>
      </c>
      <c r="T13" s="410">
        <f t="shared" si="1"/>
        <v>9.1999999999999993</v>
      </c>
    </row>
    <row r="14" spans="1:20" hidden="1" x14ac:dyDescent="0.25">
      <c r="A14" s="410" t="s">
        <v>2396</v>
      </c>
      <c r="B14" s="410" t="s">
        <v>1521</v>
      </c>
      <c r="C14" s="410" t="s">
        <v>2403</v>
      </c>
      <c r="F14" s="410">
        <v>2</v>
      </c>
      <c r="G14" s="410">
        <v>5</v>
      </c>
      <c r="I14" s="410">
        <v>5</v>
      </c>
      <c r="M14" s="410">
        <v>1</v>
      </c>
      <c r="N14" s="410">
        <v>1</v>
      </c>
      <c r="O14" s="410">
        <v>16</v>
      </c>
      <c r="Q14" s="410">
        <v>30</v>
      </c>
      <c r="R14" s="413">
        <f t="shared" si="0"/>
        <v>5</v>
      </c>
      <c r="S14" s="410">
        <f>IFERROR(VLOOKUP(C14,INVENTORY!C:H,6,FALSE),0)</f>
        <v>0</v>
      </c>
      <c r="T14" s="410">
        <f t="shared" si="1"/>
        <v>6</v>
      </c>
    </row>
    <row r="15" spans="1:20" hidden="1" x14ac:dyDescent="0.25">
      <c r="A15" s="410" t="s">
        <v>2396</v>
      </c>
      <c r="B15" s="410" t="s">
        <v>1521</v>
      </c>
      <c r="C15" s="410" t="s">
        <v>2404</v>
      </c>
      <c r="E15" s="410">
        <v>3</v>
      </c>
      <c r="F15" s="410">
        <v>5</v>
      </c>
      <c r="G15" s="410">
        <v>7</v>
      </c>
      <c r="H15" s="410">
        <v>1</v>
      </c>
      <c r="I15" s="410">
        <v>5</v>
      </c>
      <c r="M15" s="410">
        <v>4</v>
      </c>
      <c r="N15" s="410">
        <v>2</v>
      </c>
      <c r="O15" s="410">
        <v>13</v>
      </c>
      <c r="P15" s="410">
        <v>8</v>
      </c>
      <c r="Q15" s="410">
        <v>48</v>
      </c>
      <c r="R15" s="413">
        <f t="shared" si="0"/>
        <v>5.333333333333333</v>
      </c>
      <c r="S15" s="410">
        <f>IFERROR(VLOOKUP(C15,INVENTORY!C:H,6,FALSE),0)</f>
        <v>0</v>
      </c>
      <c r="T15" s="410">
        <f t="shared" si="1"/>
        <v>9.6</v>
      </c>
    </row>
    <row r="16" spans="1:20" hidden="1" x14ac:dyDescent="0.25">
      <c r="A16" s="410" t="s">
        <v>2396</v>
      </c>
      <c r="B16" s="410" t="s">
        <v>1521</v>
      </c>
      <c r="C16" s="410" t="s">
        <v>2405</v>
      </c>
      <c r="E16" s="410">
        <v>4</v>
      </c>
      <c r="F16" s="410">
        <v>6</v>
      </c>
      <c r="G16" s="410">
        <v>6</v>
      </c>
      <c r="H16" s="410">
        <v>4</v>
      </c>
      <c r="I16" s="410">
        <v>12</v>
      </c>
      <c r="M16" s="410">
        <v>5</v>
      </c>
      <c r="N16" s="410">
        <v>11</v>
      </c>
      <c r="O16" s="410">
        <v>11</v>
      </c>
      <c r="P16" s="410">
        <v>4</v>
      </c>
      <c r="Q16" s="410">
        <v>63</v>
      </c>
      <c r="R16" s="413">
        <f t="shared" si="0"/>
        <v>7</v>
      </c>
      <c r="S16" s="410">
        <f>IFERROR(VLOOKUP(C16,INVENTORY!C:H,6,FALSE),0)</f>
        <v>0</v>
      </c>
      <c r="T16" s="410">
        <f t="shared" si="1"/>
        <v>12.6</v>
      </c>
    </row>
    <row r="17" spans="1:20" hidden="1" x14ac:dyDescent="0.25">
      <c r="A17" s="410" t="s">
        <v>2396</v>
      </c>
      <c r="B17" s="410" t="s">
        <v>1521</v>
      </c>
      <c r="C17" s="410" t="s">
        <v>2406</v>
      </c>
      <c r="E17" s="410">
        <v>2</v>
      </c>
      <c r="F17" s="410">
        <v>3</v>
      </c>
      <c r="G17" s="410">
        <v>4</v>
      </c>
      <c r="H17" s="410">
        <v>5</v>
      </c>
      <c r="I17" s="410">
        <v>22</v>
      </c>
      <c r="N17" s="410">
        <v>13</v>
      </c>
      <c r="O17" s="410">
        <v>8</v>
      </c>
      <c r="P17" s="410">
        <v>1</v>
      </c>
      <c r="Q17" s="410">
        <v>58</v>
      </c>
      <c r="R17" s="413">
        <f t="shared" si="0"/>
        <v>7.25</v>
      </c>
      <c r="S17" s="410">
        <f>IFERROR(VLOOKUP(C17,INVENTORY!C:H,6,FALSE),0)</f>
        <v>0</v>
      </c>
      <c r="T17" s="410">
        <f t="shared" si="1"/>
        <v>11.6</v>
      </c>
    </row>
    <row r="18" spans="1:20" hidden="1" x14ac:dyDescent="0.25">
      <c r="A18" s="410" t="s">
        <v>2396</v>
      </c>
      <c r="B18" s="410" t="s">
        <v>1521</v>
      </c>
      <c r="C18" s="410" t="s">
        <v>2407</v>
      </c>
      <c r="F18" s="410">
        <v>7</v>
      </c>
      <c r="G18" s="410">
        <v>7</v>
      </c>
      <c r="H18" s="410">
        <v>5</v>
      </c>
      <c r="I18" s="410">
        <v>13</v>
      </c>
      <c r="M18" s="410">
        <v>1</v>
      </c>
      <c r="N18" s="410">
        <v>5</v>
      </c>
      <c r="O18" s="410">
        <v>9</v>
      </c>
      <c r="P18" s="410">
        <v>12</v>
      </c>
      <c r="Q18" s="410">
        <v>59</v>
      </c>
      <c r="R18" s="413">
        <f t="shared" si="0"/>
        <v>7.375</v>
      </c>
      <c r="S18" s="410">
        <f>IFERROR(VLOOKUP(C18,INVENTORY!C:H,6,FALSE),0)</f>
        <v>0</v>
      </c>
      <c r="T18" s="410">
        <f t="shared" si="1"/>
        <v>11.8</v>
      </c>
    </row>
    <row r="19" spans="1:20" hidden="1" x14ac:dyDescent="0.25">
      <c r="A19" s="410" t="s">
        <v>2396</v>
      </c>
      <c r="B19" s="410" t="s">
        <v>1521</v>
      </c>
      <c r="C19" s="410" t="s">
        <v>2408</v>
      </c>
      <c r="E19" s="410">
        <v>3</v>
      </c>
      <c r="F19" s="410">
        <v>3</v>
      </c>
      <c r="G19" s="410">
        <v>10</v>
      </c>
      <c r="H19" s="410">
        <v>7</v>
      </c>
      <c r="I19" s="410">
        <v>17</v>
      </c>
      <c r="N19" s="410">
        <v>8</v>
      </c>
      <c r="O19" s="410">
        <v>16</v>
      </c>
      <c r="P19" s="410">
        <v>12</v>
      </c>
      <c r="Q19" s="410">
        <v>76</v>
      </c>
      <c r="R19" s="413">
        <f t="shared" si="0"/>
        <v>9.5</v>
      </c>
      <c r="S19" s="410">
        <f>IFERROR(VLOOKUP(C19,INVENTORY!C:H,6,FALSE),0)</f>
        <v>0</v>
      </c>
      <c r="T19" s="410">
        <f t="shared" si="1"/>
        <v>15.2</v>
      </c>
    </row>
    <row r="20" spans="1:20" hidden="1" x14ac:dyDescent="0.25">
      <c r="A20" s="410" t="s">
        <v>2396</v>
      </c>
      <c r="B20" s="410" t="s">
        <v>1521</v>
      </c>
      <c r="C20" s="410" t="s">
        <v>2409</v>
      </c>
      <c r="E20" s="410">
        <v>2</v>
      </c>
      <c r="F20" s="410">
        <v>12</v>
      </c>
      <c r="G20" s="410">
        <v>15</v>
      </c>
      <c r="H20" s="410">
        <v>2</v>
      </c>
      <c r="I20" s="410">
        <v>5</v>
      </c>
      <c r="M20" s="410">
        <v>9</v>
      </c>
      <c r="N20" s="410">
        <v>9</v>
      </c>
      <c r="O20" s="410">
        <v>13</v>
      </c>
      <c r="P20" s="410">
        <v>8</v>
      </c>
      <c r="Q20" s="410">
        <v>75</v>
      </c>
      <c r="R20" s="413">
        <f t="shared" si="0"/>
        <v>8.3333333333333339</v>
      </c>
      <c r="S20" s="410">
        <f>IFERROR(VLOOKUP(C20,INVENTORY!C:H,6,FALSE),0)</f>
        <v>0</v>
      </c>
      <c r="T20" s="410">
        <f t="shared" si="1"/>
        <v>15</v>
      </c>
    </row>
    <row r="21" spans="1:20" hidden="1" x14ac:dyDescent="0.25">
      <c r="A21" s="410" t="s">
        <v>2396</v>
      </c>
      <c r="B21" s="410" t="s">
        <v>1521</v>
      </c>
      <c r="C21" s="410" t="s">
        <v>2410</v>
      </c>
      <c r="E21" s="410">
        <v>6</v>
      </c>
      <c r="F21" s="410">
        <v>14</v>
      </c>
      <c r="G21" s="410">
        <v>15</v>
      </c>
      <c r="H21" s="410">
        <v>3</v>
      </c>
      <c r="I21" s="410">
        <v>18</v>
      </c>
      <c r="M21" s="410">
        <v>1</v>
      </c>
      <c r="N21" s="410">
        <v>9</v>
      </c>
      <c r="O21" s="410">
        <v>17</v>
      </c>
      <c r="P21" s="410">
        <v>13</v>
      </c>
      <c r="Q21" s="410">
        <v>96</v>
      </c>
      <c r="R21" s="413">
        <f t="shared" si="0"/>
        <v>10.666666666666666</v>
      </c>
      <c r="S21" s="410">
        <f>IFERROR(VLOOKUP(C21,INVENTORY!C:H,6,FALSE),0)</f>
        <v>0</v>
      </c>
      <c r="T21" s="410">
        <f t="shared" si="1"/>
        <v>19.2</v>
      </c>
    </row>
    <row r="22" spans="1:20" hidden="1" x14ac:dyDescent="0.25">
      <c r="A22" s="410" t="s">
        <v>2396</v>
      </c>
      <c r="B22" s="410" t="s">
        <v>1521</v>
      </c>
      <c r="C22" s="410" t="s">
        <v>2411</v>
      </c>
      <c r="E22" s="410">
        <v>10</v>
      </c>
      <c r="F22" s="410">
        <v>8</v>
      </c>
      <c r="G22" s="410">
        <v>6</v>
      </c>
      <c r="H22" s="410">
        <v>7</v>
      </c>
      <c r="I22" s="410">
        <v>8</v>
      </c>
      <c r="M22" s="410">
        <v>1</v>
      </c>
      <c r="N22" s="410">
        <v>6</v>
      </c>
      <c r="O22" s="410">
        <v>8</v>
      </c>
      <c r="P22" s="410">
        <v>8</v>
      </c>
      <c r="Q22" s="410">
        <v>62</v>
      </c>
      <c r="R22" s="413">
        <f t="shared" si="0"/>
        <v>6.8888888888888893</v>
      </c>
      <c r="S22" s="410">
        <f>IFERROR(VLOOKUP(C22,INVENTORY!C:H,6,FALSE),0)</f>
        <v>0</v>
      </c>
      <c r="T22" s="410">
        <f t="shared" si="1"/>
        <v>12.4</v>
      </c>
    </row>
    <row r="23" spans="1:20" hidden="1" x14ac:dyDescent="0.25">
      <c r="A23" s="410" t="s">
        <v>2396</v>
      </c>
      <c r="B23" s="410" t="s">
        <v>1521</v>
      </c>
      <c r="C23" s="410" t="s">
        <v>2412</v>
      </c>
      <c r="E23" s="410">
        <v>4</v>
      </c>
      <c r="G23" s="410">
        <v>5</v>
      </c>
      <c r="H23" s="410">
        <v>3</v>
      </c>
      <c r="M23" s="410">
        <v>4</v>
      </c>
      <c r="N23" s="410">
        <v>5</v>
      </c>
      <c r="O23" s="410">
        <v>10</v>
      </c>
      <c r="P23" s="410">
        <v>7</v>
      </c>
      <c r="Q23" s="410">
        <v>38</v>
      </c>
      <c r="R23" s="413">
        <f t="shared" si="0"/>
        <v>5.4285714285714288</v>
      </c>
      <c r="S23" s="410">
        <f>IFERROR(VLOOKUP(C23,INVENTORY!C:H,6,FALSE),0)</f>
        <v>0</v>
      </c>
      <c r="T23" s="410">
        <f t="shared" si="1"/>
        <v>7.6</v>
      </c>
    </row>
    <row r="24" spans="1:20" hidden="1" x14ac:dyDescent="0.25">
      <c r="A24" s="410" t="s">
        <v>2396</v>
      </c>
      <c r="B24" s="410" t="s">
        <v>1521</v>
      </c>
      <c r="C24" s="410" t="s">
        <v>2413</v>
      </c>
      <c r="F24" s="410">
        <v>13</v>
      </c>
      <c r="G24" s="410">
        <v>9</v>
      </c>
      <c r="H24" s="410">
        <v>13</v>
      </c>
      <c r="I24" s="410">
        <v>5</v>
      </c>
      <c r="N24" s="410">
        <v>2</v>
      </c>
      <c r="O24" s="410">
        <v>2</v>
      </c>
      <c r="P24" s="410">
        <v>4</v>
      </c>
      <c r="Q24" s="410">
        <v>48</v>
      </c>
      <c r="R24" s="413">
        <f t="shared" si="0"/>
        <v>6.8571428571428568</v>
      </c>
      <c r="S24" s="410">
        <f>IFERROR(VLOOKUP(C24,INVENTORY!C:H,6,FALSE),0)</f>
        <v>0</v>
      </c>
      <c r="T24" s="410">
        <f t="shared" si="1"/>
        <v>9.6</v>
      </c>
    </row>
    <row r="25" spans="1:20" hidden="1" x14ac:dyDescent="0.25">
      <c r="A25" s="410" t="s">
        <v>2396</v>
      </c>
      <c r="B25" s="410" t="s">
        <v>1521</v>
      </c>
      <c r="C25" s="410" t="s">
        <v>2414</v>
      </c>
      <c r="F25" s="410">
        <v>3</v>
      </c>
      <c r="G25" s="410">
        <v>14</v>
      </c>
      <c r="H25" s="410">
        <v>1</v>
      </c>
      <c r="I25" s="410">
        <v>4</v>
      </c>
      <c r="J25" s="410">
        <v>1</v>
      </c>
      <c r="M25" s="410">
        <v>4</v>
      </c>
      <c r="O25" s="410">
        <v>18</v>
      </c>
      <c r="P25" s="410">
        <v>7</v>
      </c>
      <c r="Q25" s="410">
        <v>52</v>
      </c>
      <c r="R25" s="413">
        <f t="shared" si="0"/>
        <v>6.5</v>
      </c>
      <c r="S25" s="410">
        <f>IFERROR(VLOOKUP(C25,INVENTORY!C:H,6,FALSE),0)</f>
        <v>0</v>
      </c>
      <c r="T25" s="410">
        <f t="shared" si="1"/>
        <v>10.4</v>
      </c>
    </row>
    <row r="26" spans="1:20" hidden="1" x14ac:dyDescent="0.25">
      <c r="A26" s="410" t="s">
        <v>2396</v>
      </c>
      <c r="B26" s="410" t="s">
        <v>1521</v>
      </c>
      <c r="C26" s="410" t="s">
        <v>2415</v>
      </c>
      <c r="F26" s="410">
        <v>2</v>
      </c>
      <c r="G26" s="410">
        <v>12</v>
      </c>
      <c r="H26" s="410">
        <v>2</v>
      </c>
      <c r="I26" s="410">
        <v>4</v>
      </c>
      <c r="J26" s="410">
        <v>9</v>
      </c>
      <c r="O26" s="410">
        <v>5</v>
      </c>
      <c r="Q26" s="410">
        <v>34</v>
      </c>
      <c r="R26" s="413">
        <f t="shared" si="0"/>
        <v>5.666666666666667</v>
      </c>
      <c r="S26" s="410">
        <f>IFERROR(VLOOKUP(C26,INVENTORY!C:H,6,FALSE),0)</f>
        <v>0</v>
      </c>
      <c r="T26" s="410">
        <f t="shared" si="1"/>
        <v>6.8</v>
      </c>
    </row>
    <row r="27" spans="1:20" hidden="1" x14ac:dyDescent="0.25">
      <c r="A27" s="410" t="s">
        <v>2396</v>
      </c>
      <c r="B27" s="410" t="s">
        <v>1521</v>
      </c>
      <c r="C27" s="410" t="s">
        <v>2416</v>
      </c>
      <c r="G27" s="410">
        <v>4</v>
      </c>
      <c r="H27" s="410">
        <v>10</v>
      </c>
      <c r="I27" s="410">
        <v>6</v>
      </c>
      <c r="M27" s="410">
        <v>4</v>
      </c>
      <c r="N27" s="410">
        <v>1</v>
      </c>
      <c r="O27" s="410">
        <v>14</v>
      </c>
      <c r="P27" s="410">
        <v>1</v>
      </c>
      <c r="Q27" s="410">
        <v>40</v>
      </c>
      <c r="R27" s="413">
        <f t="shared" si="0"/>
        <v>5.7142857142857144</v>
      </c>
      <c r="S27" s="410">
        <f>IFERROR(VLOOKUP(C27,INVENTORY!C:H,6,FALSE),0)</f>
        <v>0</v>
      </c>
      <c r="T27" s="410">
        <f t="shared" si="1"/>
        <v>8</v>
      </c>
    </row>
    <row r="28" spans="1:20" hidden="1" x14ac:dyDescent="0.25">
      <c r="A28" s="410" t="s">
        <v>2396</v>
      </c>
      <c r="B28" s="410" t="s">
        <v>1521</v>
      </c>
      <c r="C28" s="410" t="s">
        <v>2417</v>
      </c>
      <c r="F28" s="410">
        <v>3</v>
      </c>
      <c r="G28" s="410">
        <v>10</v>
      </c>
      <c r="H28" s="410">
        <v>4</v>
      </c>
      <c r="I28" s="410">
        <v>10</v>
      </c>
      <c r="M28" s="410">
        <v>1</v>
      </c>
      <c r="N28" s="410">
        <v>1</v>
      </c>
      <c r="O28" s="410">
        <v>10</v>
      </c>
      <c r="Q28" s="410">
        <v>39</v>
      </c>
      <c r="R28" s="413">
        <f t="shared" si="0"/>
        <v>5.5714285714285712</v>
      </c>
      <c r="S28" s="410">
        <f>IFERROR(VLOOKUP(C28,INVENTORY!C:H,6,FALSE),0)</f>
        <v>0</v>
      </c>
      <c r="T28" s="410">
        <f t="shared" si="1"/>
        <v>7.8</v>
      </c>
    </row>
    <row r="29" spans="1:20" hidden="1" x14ac:dyDescent="0.25">
      <c r="A29" s="410" t="s">
        <v>2396</v>
      </c>
      <c r="B29" s="410" t="s">
        <v>1521</v>
      </c>
      <c r="C29" s="410" t="s">
        <v>2418</v>
      </c>
      <c r="G29" s="410">
        <v>8</v>
      </c>
      <c r="I29" s="410">
        <v>9</v>
      </c>
      <c r="M29" s="410">
        <v>1</v>
      </c>
      <c r="N29" s="410">
        <v>1</v>
      </c>
      <c r="O29" s="410">
        <v>10</v>
      </c>
      <c r="Q29" s="410">
        <v>29</v>
      </c>
      <c r="R29" s="413">
        <f t="shared" si="0"/>
        <v>5.8</v>
      </c>
      <c r="S29" s="410">
        <f>IFERROR(VLOOKUP(C29,INVENTORY!C:H,6,FALSE),0)</f>
        <v>0</v>
      </c>
      <c r="T29" s="410">
        <f t="shared" si="1"/>
        <v>5.8</v>
      </c>
    </row>
    <row r="30" spans="1:20" hidden="1" x14ac:dyDescent="0.25">
      <c r="A30" s="410" t="s">
        <v>2396</v>
      </c>
      <c r="B30" s="410" t="s">
        <v>1521</v>
      </c>
      <c r="C30" s="410" t="s">
        <v>2419</v>
      </c>
      <c r="E30" s="410">
        <v>4</v>
      </c>
      <c r="G30" s="410">
        <v>9</v>
      </c>
      <c r="H30" s="410">
        <v>1</v>
      </c>
      <c r="I30" s="410">
        <v>1</v>
      </c>
      <c r="M30" s="410">
        <v>1</v>
      </c>
      <c r="N30" s="410">
        <v>10</v>
      </c>
      <c r="O30" s="410">
        <v>11</v>
      </c>
      <c r="P30" s="410">
        <v>4</v>
      </c>
      <c r="Q30" s="410">
        <v>41</v>
      </c>
      <c r="R30" s="413">
        <f t="shared" si="0"/>
        <v>5.125</v>
      </c>
      <c r="S30" s="410">
        <f>IFERROR(VLOOKUP(C30,INVENTORY!C:H,6,FALSE),0)</f>
        <v>0</v>
      </c>
      <c r="T30" s="410">
        <f t="shared" si="1"/>
        <v>8.1999999999999993</v>
      </c>
    </row>
    <row r="31" spans="1:20" hidden="1" x14ac:dyDescent="0.25">
      <c r="A31" s="410" t="s">
        <v>2396</v>
      </c>
      <c r="B31" s="410" t="s">
        <v>1521</v>
      </c>
      <c r="C31" s="410" t="s">
        <v>2420</v>
      </c>
      <c r="F31" s="410">
        <v>3</v>
      </c>
      <c r="G31" s="410">
        <v>3</v>
      </c>
      <c r="H31" s="410">
        <v>4</v>
      </c>
      <c r="I31" s="410">
        <v>8</v>
      </c>
      <c r="M31" s="410">
        <v>2</v>
      </c>
      <c r="N31" s="410">
        <v>6</v>
      </c>
      <c r="O31" s="410">
        <v>5</v>
      </c>
      <c r="Q31" s="410">
        <v>31</v>
      </c>
      <c r="R31" s="413">
        <f t="shared" si="0"/>
        <v>4.4285714285714288</v>
      </c>
      <c r="S31" s="410">
        <f>IFERROR(VLOOKUP(C31,INVENTORY!C:H,6,FALSE),0)</f>
        <v>0</v>
      </c>
      <c r="T31" s="410">
        <f t="shared" si="1"/>
        <v>6.2</v>
      </c>
    </row>
    <row r="32" spans="1:20" hidden="1" x14ac:dyDescent="0.25">
      <c r="A32" s="410" t="s">
        <v>2396</v>
      </c>
      <c r="B32" s="410" t="s">
        <v>1521</v>
      </c>
      <c r="C32" s="410" t="s">
        <v>2421</v>
      </c>
      <c r="E32" s="410">
        <v>2</v>
      </c>
      <c r="F32" s="410">
        <v>5</v>
      </c>
      <c r="G32" s="410">
        <v>17</v>
      </c>
      <c r="H32" s="410">
        <v>5</v>
      </c>
      <c r="I32" s="410">
        <v>4</v>
      </c>
      <c r="J32" s="410">
        <v>4</v>
      </c>
      <c r="M32" s="410">
        <v>6</v>
      </c>
      <c r="N32" s="410">
        <v>7</v>
      </c>
      <c r="O32" s="410">
        <v>10</v>
      </c>
      <c r="P32" s="410">
        <v>9</v>
      </c>
      <c r="Q32" s="410">
        <v>69</v>
      </c>
      <c r="R32" s="413">
        <f t="shared" si="0"/>
        <v>6.9</v>
      </c>
      <c r="S32" s="410">
        <f>IFERROR(VLOOKUP(C32,INVENTORY!C:H,6,FALSE),0)</f>
        <v>0</v>
      </c>
      <c r="T32" s="410">
        <f t="shared" si="1"/>
        <v>13.8</v>
      </c>
    </row>
    <row r="33" spans="1:20" hidden="1" x14ac:dyDescent="0.25">
      <c r="A33" s="410" t="s">
        <v>2396</v>
      </c>
      <c r="B33" s="410" t="s">
        <v>1521</v>
      </c>
      <c r="C33" s="410" t="s">
        <v>2422</v>
      </c>
      <c r="E33" s="410">
        <v>5</v>
      </c>
      <c r="F33" s="410">
        <v>13</v>
      </c>
      <c r="G33" s="410">
        <v>23</v>
      </c>
      <c r="H33" s="410">
        <v>7</v>
      </c>
      <c r="I33" s="410">
        <v>11</v>
      </c>
      <c r="J33" s="410">
        <v>17</v>
      </c>
      <c r="M33" s="410">
        <v>2</v>
      </c>
      <c r="N33" s="410">
        <v>16</v>
      </c>
      <c r="O33" s="410">
        <v>7</v>
      </c>
      <c r="P33" s="410">
        <v>17</v>
      </c>
      <c r="Q33" s="410">
        <v>118</v>
      </c>
      <c r="R33" s="413">
        <f t="shared" si="0"/>
        <v>11.8</v>
      </c>
      <c r="S33" s="410">
        <f>IFERROR(VLOOKUP(C33,INVENTORY!C:H,6,FALSE),0)</f>
        <v>0</v>
      </c>
      <c r="T33" s="410">
        <f t="shared" si="1"/>
        <v>23.6</v>
      </c>
    </row>
    <row r="34" spans="1:20" hidden="1" x14ac:dyDescent="0.25">
      <c r="A34" s="410" t="s">
        <v>2396</v>
      </c>
      <c r="B34" s="410" t="s">
        <v>1670</v>
      </c>
      <c r="C34" s="410" t="s">
        <v>2437</v>
      </c>
      <c r="E34" s="410">
        <v>4</v>
      </c>
      <c r="F34" s="410">
        <v>4</v>
      </c>
      <c r="G34" s="410">
        <v>8</v>
      </c>
      <c r="H34" s="410">
        <v>8</v>
      </c>
      <c r="I34" s="410">
        <v>1</v>
      </c>
      <c r="N34" s="410">
        <v>1</v>
      </c>
      <c r="O34" s="410">
        <v>14</v>
      </c>
      <c r="P34" s="410">
        <v>6</v>
      </c>
      <c r="Q34" s="410">
        <v>46</v>
      </c>
      <c r="R34" s="413">
        <f t="shared" si="0"/>
        <v>5.75</v>
      </c>
      <c r="S34" s="410">
        <f>IFERROR(VLOOKUP(C34,INVENTORY!C:H,6,FALSE),0)</f>
        <v>0</v>
      </c>
      <c r="T34" s="410">
        <f t="shared" si="1"/>
        <v>9.1999999999999993</v>
      </c>
    </row>
    <row r="35" spans="1:20" hidden="1" x14ac:dyDescent="0.25">
      <c r="A35" s="410" t="s">
        <v>2396</v>
      </c>
      <c r="B35" s="410" t="s">
        <v>1670</v>
      </c>
      <c r="C35" s="410" t="s">
        <v>2438</v>
      </c>
      <c r="F35" s="410">
        <v>11</v>
      </c>
      <c r="G35" s="410">
        <v>8</v>
      </c>
      <c r="H35" s="410">
        <v>7</v>
      </c>
      <c r="I35" s="410">
        <v>5</v>
      </c>
      <c r="K35" s="410">
        <v>4</v>
      </c>
      <c r="N35" s="410">
        <v>9</v>
      </c>
      <c r="O35" s="410">
        <v>18</v>
      </c>
      <c r="P35" s="410">
        <v>10</v>
      </c>
      <c r="Q35" s="410">
        <v>72</v>
      </c>
      <c r="R35" s="413">
        <f t="shared" si="0"/>
        <v>9</v>
      </c>
      <c r="S35" s="410">
        <f>IFERROR(VLOOKUP(C35,INVENTORY!C:H,6,FALSE),0)</f>
        <v>0</v>
      </c>
      <c r="T35" s="410">
        <f t="shared" si="1"/>
        <v>14.4</v>
      </c>
    </row>
    <row r="36" spans="1:20" hidden="1" x14ac:dyDescent="0.25">
      <c r="A36" s="410" t="s">
        <v>2396</v>
      </c>
      <c r="B36" s="410" t="s">
        <v>1670</v>
      </c>
      <c r="C36" s="410" t="s">
        <v>2439</v>
      </c>
      <c r="F36" s="410">
        <v>7</v>
      </c>
      <c r="G36" s="410">
        <v>7</v>
      </c>
      <c r="H36" s="410">
        <v>9</v>
      </c>
      <c r="I36" s="410">
        <v>4</v>
      </c>
      <c r="J36" s="410">
        <v>1</v>
      </c>
      <c r="M36" s="410">
        <v>1</v>
      </c>
      <c r="N36" s="410">
        <v>9</v>
      </c>
      <c r="O36" s="410">
        <v>16</v>
      </c>
      <c r="P36" s="410">
        <v>5</v>
      </c>
      <c r="Q36" s="410">
        <v>59</v>
      </c>
      <c r="R36" s="413">
        <f t="shared" si="0"/>
        <v>6.5555555555555554</v>
      </c>
      <c r="S36" s="410">
        <f>IFERROR(VLOOKUP(C36,INVENTORY!C:H,6,FALSE),0)</f>
        <v>0</v>
      </c>
      <c r="T36" s="410">
        <f t="shared" si="1"/>
        <v>11.8</v>
      </c>
    </row>
    <row r="37" spans="1:20" hidden="1" x14ac:dyDescent="0.25">
      <c r="A37" s="410" t="s">
        <v>2396</v>
      </c>
      <c r="B37" s="410" t="s">
        <v>1670</v>
      </c>
      <c r="C37" s="410" t="s">
        <v>2440</v>
      </c>
      <c r="E37" s="410">
        <v>3</v>
      </c>
      <c r="F37" s="410">
        <v>3</v>
      </c>
      <c r="G37" s="410">
        <v>15</v>
      </c>
      <c r="N37" s="410">
        <v>12</v>
      </c>
      <c r="O37" s="410">
        <v>14</v>
      </c>
      <c r="P37" s="410">
        <v>10</v>
      </c>
      <c r="Q37" s="410">
        <v>57</v>
      </c>
      <c r="R37" s="413">
        <f t="shared" si="0"/>
        <v>9.5</v>
      </c>
      <c r="S37" s="410">
        <f>IFERROR(VLOOKUP(C37,INVENTORY!C:H,6,FALSE),0)</f>
        <v>0</v>
      </c>
      <c r="T37" s="410">
        <f t="shared" si="1"/>
        <v>11.4</v>
      </c>
    </row>
    <row r="38" spans="1:20" hidden="1" x14ac:dyDescent="0.25">
      <c r="A38" s="410" t="s">
        <v>2396</v>
      </c>
      <c r="B38" s="410" t="s">
        <v>1670</v>
      </c>
      <c r="C38" s="410" t="s">
        <v>2441</v>
      </c>
      <c r="M38" s="410">
        <v>2</v>
      </c>
      <c r="N38" s="410">
        <v>1</v>
      </c>
      <c r="P38" s="410">
        <v>1</v>
      </c>
      <c r="Q38" s="410">
        <v>4</v>
      </c>
      <c r="R38" s="413">
        <f t="shared" si="0"/>
        <v>1.3333333333333333</v>
      </c>
      <c r="S38" s="410">
        <f>IFERROR(VLOOKUP(C38,INVENTORY!C:H,6,FALSE),0)</f>
        <v>0</v>
      </c>
      <c r="T38" s="410">
        <f t="shared" si="1"/>
        <v>0.8</v>
      </c>
    </row>
    <row r="39" spans="1:20" hidden="1" x14ac:dyDescent="0.25">
      <c r="A39" s="410" t="s">
        <v>2396</v>
      </c>
      <c r="B39" s="410" t="s">
        <v>1670</v>
      </c>
      <c r="C39" s="410" t="s">
        <v>2442</v>
      </c>
      <c r="E39" s="410">
        <v>5</v>
      </c>
      <c r="F39" s="410">
        <v>5</v>
      </c>
      <c r="G39" s="410">
        <v>4</v>
      </c>
      <c r="H39" s="410">
        <v>5</v>
      </c>
      <c r="I39" s="410">
        <v>4</v>
      </c>
      <c r="O39" s="410">
        <v>1</v>
      </c>
      <c r="P39" s="410">
        <v>4</v>
      </c>
      <c r="Q39" s="410">
        <v>28</v>
      </c>
      <c r="R39" s="413">
        <f t="shared" si="0"/>
        <v>4</v>
      </c>
      <c r="S39" s="410">
        <f>IFERROR(VLOOKUP(C39,INVENTORY!C:H,6,FALSE),0)</f>
        <v>0</v>
      </c>
      <c r="T39" s="410">
        <f t="shared" si="1"/>
        <v>5.6</v>
      </c>
    </row>
    <row r="40" spans="1:20" hidden="1" x14ac:dyDescent="0.25">
      <c r="A40" s="410" t="s">
        <v>1059</v>
      </c>
      <c r="B40" s="410" t="s">
        <v>1521</v>
      </c>
      <c r="C40" s="410" t="s">
        <v>1522</v>
      </c>
      <c r="G40" s="410">
        <v>31</v>
      </c>
      <c r="H40" s="410">
        <v>95</v>
      </c>
      <c r="K40" s="410">
        <v>4</v>
      </c>
      <c r="L40" s="410">
        <v>9</v>
      </c>
      <c r="M40" s="410">
        <v>24</v>
      </c>
      <c r="N40" s="410">
        <v>76</v>
      </c>
      <c r="O40" s="410">
        <v>212</v>
      </c>
      <c r="Q40" s="410">
        <v>451</v>
      </c>
      <c r="R40" s="413">
        <f t="shared" si="0"/>
        <v>64.428571428571431</v>
      </c>
      <c r="S40" s="410">
        <f>IFERROR(VLOOKUP(C40,INVENTORY!C:H,6,FALSE),0)</f>
        <v>18</v>
      </c>
      <c r="T40" s="410">
        <f t="shared" si="1"/>
        <v>93.8</v>
      </c>
    </row>
    <row r="41" spans="1:20" x14ac:dyDescent="0.25">
      <c r="A41" s="410" t="s">
        <v>1059</v>
      </c>
      <c r="B41" s="410" t="s">
        <v>1521</v>
      </c>
      <c r="C41" s="410" t="s">
        <v>1523</v>
      </c>
      <c r="E41" s="410">
        <v>32</v>
      </c>
      <c r="F41" s="410">
        <v>7</v>
      </c>
      <c r="G41" s="410">
        <v>18</v>
      </c>
      <c r="H41" s="410">
        <v>88</v>
      </c>
      <c r="I41" s="410">
        <v>239</v>
      </c>
      <c r="J41" s="410">
        <v>157</v>
      </c>
      <c r="K41" s="410">
        <v>365</v>
      </c>
      <c r="L41" s="410">
        <v>198</v>
      </c>
      <c r="M41" s="410">
        <v>154</v>
      </c>
      <c r="N41" s="410">
        <v>78</v>
      </c>
      <c r="O41" s="410">
        <v>41</v>
      </c>
      <c r="P41" s="410">
        <v>28</v>
      </c>
      <c r="Q41" s="410">
        <v>1405</v>
      </c>
      <c r="R41" s="413">
        <f t="shared" si="0"/>
        <v>117.08333333333333</v>
      </c>
      <c r="S41" s="410">
        <f>IFERROR(VLOOKUP(C41,INVENTORY!C:H,6,FALSE),0)</f>
        <v>157</v>
      </c>
      <c r="T41" s="410">
        <f>(Q41+S41)/5</f>
        <v>312.39999999999998</v>
      </c>
    </row>
    <row r="42" spans="1:20" hidden="1" x14ac:dyDescent="0.25">
      <c r="A42" s="410" t="s">
        <v>1059</v>
      </c>
      <c r="B42" s="410" t="s">
        <v>1521</v>
      </c>
      <c r="C42" s="410" t="s">
        <v>1524</v>
      </c>
      <c r="E42" s="410">
        <v>14</v>
      </c>
      <c r="F42" s="410">
        <v>4</v>
      </c>
      <c r="G42" s="410">
        <v>13</v>
      </c>
      <c r="H42" s="410">
        <v>1</v>
      </c>
      <c r="I42" s="410">
        <v>98</v>
      </c>
      <c r="J42" s="410">
        <v>102</v>
      </c>
      <c r="K42" s="410">
        <v>185</v>
      </c>
      <c r="L42" s="410">
        <v>187</v>
      </c>
      <c r="M42" s="410">
        <v>144</v>
      </c>
      <c r="N42" s="410">
        <v>223</v>
      </c>
      <c r="O42" s="410">
        <v>29</v>
      </c>
      <c r="Q42" s="410">
        <v>1000</v>
      </c>
      <c r="R42" s="413">
        <f t="shared" si="0"/>
        <v>90.909090909090907</v>
      </c>
      <c r="S42" s="410">
        <f>IFERROR(VLOOKUP(C42,INVENTORY!C:H,6,FALSE),0)</f>
        <v>129</v>
      </c>
      <c r="T42" s="410">
        <f t="shared" si="1"/>
        <v>225.8</v>
      </c>
    </row>
    <row r="43" spans="1:20" hidden="1" x14ac:dyDescent="0.25">
      <c r="A43" s="410" t="s">
        <v>1059</v>
      </c>
      <c r="B43" s="410" t="s">
        <v>1521</v>
      </c>
      <c r="C43" s="410" t="s">
        <v>1525</v>
      </c>
      <c r="F43" s="410">
        <v>1</v>
      </c>
      <c r="G43" s="410">
        <v>85</v>
      </c>
      <c r="H43" s="410">
        <v>120</v>
      </c>
      <c r="I43" s="410">
        <v>241</v>
      </c>
      <c r="J43" s="410">
        <v>177</v>
      </c>
      <c r="K43" s="410">
        <v>210</v>
      </c>
      <c r="L43" s="410">
        <v>320</v>
      </c>
      <c r="M43" s="410">
        <v>235</v>
      </c>
      <c r="N43" s="410">
        <v>57</v>
      </c>
      <c r="O43" s="410">
        <v>19</v>
      </c>
      <c r="Q43" s="410">
        <v>1465</v>
      </c>
      <c r="R43" s="413">
        <f t="shared" si="0"/>
        <v>146.5</v>
      </c>
      <c r="S43" s="410">
        <f>IFERROR(VLOOKUP(C43,INVENTORY!C:H,6,FALSE),0)</f>
        <v>115</v>
      </c>
      <c r="T43" s="410">
        <f t="shared" si="1"/>
        <v>316</v>
      </c>
    </row>
    <row r="44" spans="1:20" hidden="1" x14ac:dyDescent="0.25">
      <c r="A44" s="410" t="s">
        <v>1059</v>
      </c>
      <c r="B44" s="410" t="s">
        <v>1521</v>
      </c>
      <c r="C44" s="410" t="s">
        <v>1526</v>
      </c>
      <c r="F44" s="410">
        <v>4</v>
      </c>
      <c r="H44" s="410">
        <v>35</v>
      </c>
      <c r="I44" s="410">
        <v>355</v>
      </c>
      <c r="J44" s="410">
        <v>113</v>
      </c>
      <c r="K44" s="410">
        <v>337</v>
      </c>
      <c r="L44" s="410">
        <v>328</v>
      </c>
      <c r="M44" s="410">
        <v>197</v>
      </c>
      <c r="N44" s="410">
        <v>89</v>
      </c>
      <c r="O44" s="410">
        <v>10</v>
      </c>
      <c r="P44" s="410">
        <v>20</v>
      </c>
      <c r="Q44" s="410">
        <v>1488</v>
      </c>
      <c r="R44" s="413">
        <f t="shared" si="0"/>
        <v>148.80000000000001</v>
      </c>
      <c r="S44" s="410">
        <f>IFERROR(VLOOKUP(C44,INVENTORY!C:H,6,FALSE),0)</f>
        <v>112</v>
      </c>
      <c r="T44" s="410">
        <f t="shared" si="1"/>
        <v>320</v>
      </c>
    </row>
    <row r="45" spans="1:20" hidden="1" x14ac:dyDescent="0.25">
      <c r="A45" s="410" t="s">
        <v>1059</v>
      </c>
      <c r="B45" s="410" t="s">
        <v>1521</v>
      </c>
      <c r="C45" s="410" t="s">
        <v>1527</v>
      </c>
      <c r="G45" s="410">
        <v>11</v>
      </c>
      <c r="H45" s="410">
        <v>13</v>
      </c>
      <c r="I45" s="410">
        <v>63</v>
      </c>
      <c r="J45" s="410">
        <v>118</v>
      </c>
      <c r="K45" s="410">
        <v>175</v>
      </c>
      <c r="L45" s="410">
        <v>347</v>
      </c>
      <c r="M45" s="410">
        <v>165</v>
      </c>
      <c r="N45" s="410">
        <v>82</v>
      </c>
      <c r="O45" s="410">
        <v>10</v>
      </c>
      <c r="P45" s="410">
        <v>12</v>
      </c>
      <c r="Q45" s="410">
        <v>996</v>
      </c>
      <c r="R45" s="413">
        <f t="shared" si="0"/>
        <v>99.6</v>
      </c>
      <c r="S45" s="410">
        <f>IFERROR(VLOOKUP(C45,INVENTORY!C:H,6,FALSE),0)</f>
        <v>119</v>
      </c>
      <c r="T45" s="410">
        <f t="shared" si="1"/>
        <v>223</v>
      </c>
    </row>
    <row r="46" spans="1:20" hidden="1" x14ac:dyDescent="0.25">
      <c r="A46" s="410" t="s">
        <v>1059</v>
      </c>
      <c r="B46" s="410" t="s">
        <v>1521</v>
      </c>
      <c r="C46" s="410" t="s">
        <v>1528</v>
      </c>
      <c r="E46" s="410">
        <v>5</v>
      </c>
      <c r="G46" s="410">
        <v>1</v>
      </c>
      <c r="H46" s="410">
        <v>4</v>
      </c>
      <c r="I46" s="410">
        <v>93</v>
      </c>
      <c r="J46" s="410">
        <v>52</v>
      </c>
      <c r="K46" s="410">
        <v>160</v>
      </c>
      <c r="L46" s="410">
        <v>280</v>
      </c>
      <c r="M46" s="410">
        <v>145</v>
      </c>
      <c r="N46" s="410">
        <v>58</v>
      </c>
      <c r="O46" s="410">
        <v>33</v>
      </c>
      <c r="Q46" s="410">
        <v>831</v>
      </c>
      <c r="R46" s="413">
        <f t="shared" si="0"/>
        <v>83.1</v>
      </c>
      <c r="S46" s="410">
        <f>IFERROR(VLOOKUP(C46,INVENTORY!C:H,6,FALSE),0)</f>
        <v>102</v>
      </c>
      <c r="T46" s="410">
        <f t="shared" si="1"/>
        <v>186.6</v>
      </c>
    </row>
    <row r="47" spans="1:20" hidden="1" x14ac:dyDescent="0.25">
      <c r="A47" s="410" t="s">
        <v>1059</v>
      </c>
      <c r="B47" s="410" t="s">
        <v>1521</v>
      </c>
      <c r="C47" s="410" t="s">
        <v>1529</v>
      </c>
      <c r="E47" s="410">
        <v>6</v>
      </c>
      <c r="G47" s="410">
        <v>4</v>
      </c>
      <c r="I47" s="410">
        <v>97</v>
      </c>
      <c r="J47" s="410">
        <v>101</v>
      </c>
      <c r="K47" s="410">
        <v>227</v>
      </c>
      <c r="L47" s="410">
        <v>345</v>
      </c>
      <c r="M47" s="410">
        <v>140</v>
      </c>
      <c r="N47" s="410">
        <v>75</v>
      </c>
      <c r="O47" s="410">
        <v>49</v>
      </c>
      <c r="P47" s="410">
        <v>50</v>
      </c>
      <c r="Q47" s="410">
        <v>1094</v>
      </c>
      <c r="R47" s="413">
        <f t="shared" si="0"/>
        <v>109.4</v>
      </c>
      <c r="S47" s="410">
        <f>IFERROR(VLOOKUP(C47,INVENTORY!C:H,6,FALSE),0)</f>
        <v>107</v>
      </c>
      <c r="T47" s="410">
        <f t="shared" si="1"/>
        <v>240.2</v>
      </c>
    </row>
    <row r="48" spans="1:20" hidden="1" x14ac:dyDescent="0.25">
      <c r="A48" s="410" t="s">
        <v>1059</v>
      </c>
      <c r="B48" s="410" t="s">
        <v>1521</v>
      </c>
      <c r="C48" s="410" t="s">
        <v>1530</v>
      </c>
      <c r="E48" s="410">
        <v>4</v>
      </c>
      <c r="H48" s="410">
        <v>66</v>
      </c>
      <c r="I48" s="410">
        <v>147</v>
      </c>
      <c r="J48" s="410">
        <v>170</v>
      </c>
      <c r="K48" s="410">
        <v>152</v>
      </c>
      <c r="L48" s="410">
        <v>150</v>
      </c>
      <c r="M48" s="410">
        <v>277</v>
      </c>
      <c r="N48" s="410">
        <v>45</v>
      </c>
      <c r="O48" s="410">
        <v>13</v>
      </c>
      <c r="P48" s="410">
        <v>6</v>
      </c>
      <c r="Q48" s="410">
        <v>1030</v>
      </c>
      <c r="R48" s="413">
        <f t="shared" si="0"/>
        <v>103</v>
      </c>
      <c r="S48" s="410">
        <f>IFERROR(VLOOKUP(C48,INVENTORY!C:H,6,FALSE),0)</f>
        <v>105</v>
      </c>
      <c r="T48" s="410">
        <f t="shared" si="1"/>
        <v>227</v>
      </c>
    </row>
    <row r="49" spans="1:20" hidden="1" x14ac:dyDescent="0.25">
      <c r="A49" s="410" t="s">
        <v>1059</v>
      </c>
      <c r="B49" s="410" t="s">
        <v>1521</v>
      </c>
      <c r="C49" s="410" t="s">
        <v>1531</v>
      </c>
      <c r="E49" s="410">
        <v>3</v>
      </c>
      <c r="G49" s="410">
        <v>1</v>
      </c>
      <c r="H49" s="410">
        <v>1</v>
      </c>
      <c r="I49" s="410">
        <v>81</v>
      </c>
      <c r="J49" s="410">
        <v>270</v>
      </c>
      <c r="K49" s="410">
        <v>111</v>
      </c>
      <c r="L49" s="410">
        <v>234</v>
      </c>
      <c r="M49" s="410">
        <v>160</v>
      </c>
      <c r="N49" s="410">
        <v>198</v>
      </c>
      <c r="O49" s="410">
        <v>18</v>
      </c>
      <c r="P49" s="410">
        <v>1</v>
      </c>
      <c r="Q49" s="410">
        <v>1078</v>
      </c>
      <c r="R49" s="413">
        <f t="shared" si="0"/>
        <v>98</v>
      </c>
      <c r="S49" s="410">
        <f>IFERROR(VLOOKUP(C49,INVENTORY!C:H,6,FALSE),0)</f>
        <v>126</v>
      </c>
      <c r="T49" s="410">
        <f t="shared" si="1"/>
        <v>240.8</v>
      </c>
    </row>
    <row r="50" spans="1:20" hidden="1" x14ac:dyDescent="0.25">
      <c r="A50" s="410" t="s">
        <v>1059</v>
      </c>
      <c r="B50" s="410" t="s">
        <v>1521</v>
      </c>
      <c r="C50" s="410" t="s">
        <v>1532</v>
      </c>
      <c r="E50" s="410">
        <v>8</v>
      </c>
      <c r="G50" s="410">
        <v>1</v>
      </c>
      <c r="H50" s="410">
        <v>1</v>
      </c>
      <c r="I50" s="410">
        <v>281</v>
      </c>
      <c r="J50" s="410">
        <v>127</v>
      </c>
      <c r="K50" s="410">
        <v>137</v>
      </c>
      <c r="L50" s="410">
        <v>138</v>
      </c>
      <c r="M50" s="410">
        <v>250</v>
      </c>
      <c r="N50" s="410">
        <v>62</v>
      </c>
      <c r="O50" s="410">
        <v>2</v>
      </c>
      <c r="Q50" s="410">
        <v>1007</v>
      </c>
      <c r="R50" s="413">
        <f t="shared" si="0"/>
        <v>100.7</v>
      </c>
      <c r="S50" s="410">
        <f>IFERROR(VLOOKUP(C50,INVENTORY!C:H,6,FALSE),0)</f>
        <v>108</v>
      </c>
      <c r="T50" s="410">
        <f t="shared" si="1"/>
        <v>223</v>
      </c>
    </row>
    <row r="51" spans="1:20" hidden="1" x14ac:dyDescent="0.25">
      <c r="A51" s="410" t="s">
        <v>1059</v>
      </c>
      <c r="B51" s="410" t="s">
        <v>1521</v>
      </c>
      <c r="C51" s="410" t="s">
        <v>1533</v>
      </c>
      <c r="I51" s="410">
        <v>56</v>
      </c>
      <c r="J51" s="410">
        <v>88</v>
      </c>
      <c r="K51" s="410">
        <v>129</v>
      </c>
      <c r="L51" s="410">
        <v>163</v>
      </c>
      <c r="M51" s="410">
        <v>79</v>
      </c>
      <c r="N51" s="410">
        <v>63</v>
      </c>
      <c r="O51" s="410">
        <v>14</v>
      </c>
      <c r="Q51" s="410">
        <v>592</v>
      </c>
      <c r="R51" s="413">
        <f t="shared" si="0"/>
        <v>84.571428571428569</v>
      </c>
      <c r="S51" s="410">
        <f>IFERROR(VLOOKUP(C51,INVENTORY!C:H,6,FALSE),0)</f>
        <v>88</v>
      </c>
      <c r="T51" s="410">
        <f t="shared" si="1"/>
        <v>136</v>
      </c>
    </row>
    <row r="52" spans="1:20" hidden="1" x14ac:dyDescent="0.25">
      <c r="A52" s="410" t="s">
        <v>1059</v>
      </c>
      <c r="B52" s="410" t="s">
        <v>1521</v>
      </c>
      <c r="C52" s="410" t="s">
        <v>1534</v>
      </c>
      <c r="H52" s="410">
        <v>5</v>
      </c>
      <c r="I52" s="410">
        <v>112</v>
      </c>
      <c r="J52" s="410">
        <v>131</v>
      </c>
      <c r="K52" s="410">
        <v>217</v>
      </c>
      <c r="L52" s="410">
        <v>249</v>
      </c>
      <c r="M52" s="410">
        <v>147</v>
      </c>
      <c r="N52" s="410">
        <v>49</v>
      </c>
      <c r="O52" s="410">
        <v>9</v>
      </c>
      <c r="Q52" s="410">
        <v>919</v>
      </c>
      <c r="R52" s="413">
        <f t="shared" si="0"/>
        <v>114.875</v>
      </c>
      <c r="S52" s="410">
        <f>IFERROR(VLOOKUP(C52,INVENTORY!C:H,6,FALSE),0)</f>
        <v>121</v>
      </c>
      <c r="T52" s="410">
        <f t="shared" si="1"/>
        <v>208</v>
      </c>
    </row>
    <row r="53" spans="1:20" hidden="1" x14ac:dyDescent="0.25">
      <c r="A53" s="410" t="s">
        <v>1059</v>
      </c>
      <c r="B53" s="410" t="s">
        <v>1521</v>
      </c>
      <c r="C53" s="410" t="s">
        <v>1535</v>
      </c>
      <c r="G53" s="410">
        <v>28</v>
      </c>
      <c r="H53" s="410">
        <v>70</v>
      </c>
      <c r="I53" s="410">
        <v>24</v>
      </c>
      <c r="J53" s="410">
        <v>226</v>
      </c>
      <c r="K53" s="410">
        <v>93</v>
      </c>
      <c r="L53" s="410">
        <v>165</v>
      </c>
      <c r="M53" s="410">
        <v>112</v>
      </c>
      <c r="N53" s="410">
        <v>42</v>
      </c>
      <c r="O53" s="410">
        <v>17</v>
      </c>
      <c r="P53" s="410">
        <v>1</v>
      </c>
      <c r="Q53" s="410">
        <v>778</v>
      </c>
      <c r="R53" s="413">
        <f t="shared" si="0"/>
        <v>77.8</v>
      </c>
      <c r="S53" s="410">
        <f>IFERROR(VLOOKUP(C53,INVENTORY!C:H,6,FALSE),0)</f>
        <v>98</v>
      </c>
      <c r="T53" s="410">
        <f t="shared" si="1"/>
        <v>175.2</v>
      </c>
    </row>
    <row r="54" spans="1:20" hidden="1" x14ac:dyDescent="0.25">
      <c r="A54" s="410" t="s">
        <v>1059</v>
      </c>
      <c r="B54" s="410" t="s">
        <v>1521</v>
      </c>
      <c r="C54" s="410" t="s">
        <v>1536</v>
      </c>
      <c r="I54" s="410">
        <v>83</v>
      </c>
      <c r="J54" s="410">
        <v>58</v>
      </c>
      <c r="K54" s="410">
        <v>143</v>
      </c>
      <c r="L54" s="410">
        <v>182</v>
      </c>
      <c r="M54" s="410">
        <v>322</v>
      </c>
      <c r="N54" s="410">
        <v>144</v>
      </c>
      <c r="O54" s="410">
        <v>6</v>
      </c>
      <c r="Q54" s="410">
        <v>938</v>
      </c>
      <c r="R54" s="413">
        <f t="shared" si="0"/>
        <v>134</v>
      </c>
      <c r="S54" s="410">
        <f>IFERROR(VLOOKUP(C54,INVENTORY!C:H,6,FALSE),0)</f>
        <v>134</v>
      </c>
      <c r="T54" s="410">
        <f t="shared" si="1"/>
        <v>214.4</v>
      </c>
    </row>
    <row r="55" spans="1:20" hidden="1" x14ac:dyDescent="0.25">
      <c r="A55" s="410" t="s">
        <v>1059</v>
      </c>
      <c r="B55" s="410" t="s">
        <v>1521</v>
      </c>
      <c r="C55" s="410" t="s">
        <v>1537</v>
      </c>
      <c r="I55" s="410">
        <v>230</v>
      </c>
      <c r="J55" s="410">
        <v>30</v>
      </c>
      <c r="K55" s="410">
        <v>157</v>
      </c>
      <c r="L55" s="410">
        <v>152</v>
      </c>
      <c r="M55" s="410">
        <v>127</v>
      </c>
      <c r="N55" s="410">
        <v>57</v>
      </c>
      <c r="O55" s="410">
        <v>13</v>
      </c>
      <c r="Q55" s="410">
        <v>766</v>
      </c>
      <c r="R55" s="413">
        <f t="shared" si="0"/>
        <v>109.42857142857143</v>
      </c>
      <c r="S55" s="410">
        <f>IFERROR(VLOOKUP(C55,INVENTORY!C:H,6,FALSE),0)</f>
        <v>87</v>
      </c>
      <c r="T55" s="410">
        <f t="shared" si="1"/>
        <v>170.6</v>
      </c>
    </row>
    <row r="56" spans="1:20" hidden="1" x14ac:dyDescent="0.25">
      <c r="A56" s="410" t="s">
        <v>1059</v>
      </c>
      <c r="B56" s="410" t="s">
        <v>1521</v>
      </c>
      <c r="C56" s="410" t="s">
        <v>1538</v>
      </c>
      <c r="I56" s="410">
        <v>25</v>
      </c>
      <c r="J56" s="410">
        <v>90</v>
      </c>
      <c r="K56" s="410">
        <v>173</v>
      </c>
      <c r="L56" s="410">
        <v>355</v>
      </c>
      <c r="M56" s="410">
        <v>248</v>
      </c>
      <c r="N56" s="410">
        <v>93</v>
      </c>
      <c r="O56" s="410">
        <v>50</v>
      </c>
      <c r="Q56" s="410">
        <v>1034</v>
      </c>
      <c r="R56" s="413">
        <f t="shared" si="0"/>
        <v>147.71428571428572</v>
      </c>
      <c r="S56" s="410">
        <f>IFERROR(VLOOKUP(C56,INVENTORY!C:H,6,FALSE),0)</f>
        <v>123</v>
      </c>
      <c r="T56" s="410">
        <f t="shared" si="1"/>
        <v>231.4</v>
      </c>
    </row>
    <row r="57" spans="1:20" hidden="1" x14ac:dyDescent="0.25">
      <c r="A57" s="410" t="s">
        <v>1059</v>
      </c>
      <c r="B57" s="410" t="s">
        <v>1521</v>
      </c>
      <c r="C57" s="410" t="s">
        <v>1539</v>
      </c>
      <c r="I57" s="410">
        <v>6</v>
      </c>
      <c r="J57" s="410">
        <v>19</v>
      </c>
      <c r="K57" s="410">
        <v>31</v>
      </c>
      <c r="L57" s="410">
        <v>33</v>
      </c>
      <c r="M57" s="410">
        <v>168</v>
      </c>
      <c r="N57" s="410">
        <v>55</v>
      </c>
      <c r="O57" s="410">
        <v>9</v>
      </c>
      <c r="Q57" s="410">
        <v>321</v>
      </c>
      <c r="R57" s="413">
        <f t="shared" si="0"/>
        <v>45.857142857142854</v>
      </c>
      <c r="S57" s="410">
        <f>IFERROR(VLOOKUP(C57,INVENTORY!C:H,6,FALSE),0)</f>
        <v>77</v>
      </c>
      <c r="T57" s="410">
        <f t="shared" si="1"/>
        <v>79.599999999999994</v>
      </c>
    </row>
    <row r="58" spans="1:20" hidden="1" x14ac:dyDescent="0.25">
      <c r="A58" s="410" t="s">
        <v>1059</v>
      </c>
      <c r="B58" s="410" t="s">
        <v>1521</v>
      </c>
      <c r="C58" s="410" t="s">
        <v>1540</v>
      </c>
      <c r="I58" s="410">
        <v>200</v>
      </c>
      <c r="J58" s="410">
        <v>24</v>
      </c>
      <c r="K58" s="410">
        <v>236</v>
      </c>
      <c r="L58" s="410">
        <v>138</v>
      </c>
      <c r="M58" s="410">
        <v>138</v>
      </c>
      <c r="N58" s="410">
        <v>26</v>
      </c>
      <c r="O58" s="410">
        <v>9</v>
      </c>
      <c r="Q58" s="410">
        <v>771</v>
      </c>
      <c r="R58" s="413">
        <f t="shared" si="0"/>
        <v>110.14285714285714</v>
      </c>
      <c r="S58" s="410">
        <f>IFERROR(VLOOKUP(C58,INVENTORY!C:H,6,FALSE),0)</f>
        <v>105</v>
      </c>
      <c r="T58" s="410">
        <f t="shared" si="1"/>
        <v>175.2</v>
      </c>
    </row>
    <row r="59" spans="1:20" hidden="1" x14ac:dyDescent="0.25">
      <c r="A59" s="410" t="s">
        <v>1059</v>
      </c>
      <c r="B59" s="410" t="s">
        <v>1521</v>
      </c>
      <c r="C59" s="410" t="s">
        <v>1541</v>
      </c>
      <c r="I59" s="410">
        <v>5</v>
      </c>
      <c r="J59" s="410">
        <v>26</v>
      </c>
      <c r="K59" s="410">
        <v>101</v>
      </c>
      <c r="L59" s="410">
        <v>163</v>
      </c>
      <c r="M59" s="410">
        <v>42</v>
      </c>
      <c r="N59" s="410">
        <v>54</v>
      </c>
      <c r="O59" s="410">
        <v>10</v>
      </c>
      <c r="Q59" s="410">
        <v>401</v>
      </c>
      <c r="R59" s="413">
        <f t="shared" si="0"/>
        <v>57.285714285714285</v>
      </c>
      <c r="S59" s="410">
        <f>IFERROR(VLOOKUP(C59,INVENTORY!C:H,6,FALSE),0)</f>
        <v>62</v>
      </c>
      <c r="T59" s="410">
        <f t="shared" si="1"/>
        <v>92.6</v>
      </c>
    </row>
    <row r="60" spans="1:20" hidden="1" x14ac:dyDescent="0.25">
      <c r="A60" s="410" t="s">
        <v>1059</v>
      </c>
      <c r="B60" s="410" t="s">
        <v>1521</v>
      </c>
      <c r="C60" s="410" t="s">
        <v>1542</v>
      </c>
      <c r="E60" s="410">
        <v>4</v>
      </c>
      <c r="H60" s="410">
        <v>1</v>
      </c>
      <c r="I60" s="410">
        <v>178</v>
      </c>
      <c r="J60" s="410">
        <v>257</v>
      </c>
      <c r="K60" s="410">
        <v>246</v>
      </c>
      <c r="L60" s="410">
        <v>256</v>
      </c>
      <c r="M60" s="410">
        <v>162</v>
      </c>
      <c r="N60" s="410">
        <v>64</v>
      </c>
      <c r="O60" s="410">
        <v>13</v>
      </c>
      <c r="Q60" s="410">
        <v>1181</v>
      </c>
      <c r="R60" s="413">
        <f t="shared" si="0"/>
        <v>131.22222222222223</v>
      </c>
      <c r="S60" s="410">
        <f>IFERROR(VLOOKUP(C60,INVENTORY!C:H,6,FALSE),0)</f>
        <v>127</v>
      </c>
      <c r="T60" s="410">
        <f t="shared" si="1"/>
        <v>261.60000000000002</v>
      </c>
    </row>
    <row r="61" spans="1:20" hidden="1" x14ac:dyDescent="0.25">
      <c r="A61" s="410" t="s">
        <v>1059</v>
      </c>
      <c r="B61" s="410" t="s">
        <v>1521</v>
      </c>
      <c r="C61" s="410" t="s">
        <v>1543</v>
      </c>
      <c r="E61" s="410">
        <v>1</v>
      </c>
      <c r="I61" s="410">
        <v>15</v>
      </c>
      <c r="J61" s="410">
        <v>18</v>
      </c>
      <c r="K61" s="410">
        <v>120</v>
      </c>
      <c r="L61" s="410">
        <v>142</v>
      </c>
      <c r="M61" s="410">
        <v>373</v>
      </c>
      <c r="N61" s="410">
        <v>74</v>
      </c>
      <c r="O61" s="410">
        <v>4</v>
      </c>
      <c r="P61" s="410">
        <v>9</v>
      </c>
      <c r="Q61" s="410">
        <v>756</v>
      </c>
      <c r="R61" s="413">
        <f t="shared" si="0"/>
        <v>84</v>
      </c>
      <c r="S61" s="410">
        <f>IFERROR(VLOOKUP(C61,INVENTORY!C:H,6,FALSE),0)</f>
        <v>103</v>
      </c>
      <c r="T61" s="410">
        <f t="shared" si="1"/>
        <v>171.8</v>
      </c>
    </row>
    <row r="62" spans="1:20" hidden="1" x14ac:dyDescent="0.25">
      <c r="A62" s="410" t="s">
        <v>1059</v>
      </c>
      <c r="B62" s="410" t="s">
        <v>1521</v>
      </c>
      <c r="C62" s="410" t="s">
        <v>1544</v>
      </c>
      <c r="E62" s="410">
        <v>9</v>
      </c>
      <c r="G62" s="410">
        <v>1</v>
      </c>
      <c r="H62" s="410">
        <v>9</v>
      </c>
      <c r="I62" s="410">
        <v>63</v>
      </c>
      <c r="J62" s="410">
        <v>102</v>
      </c>
      <c r="K62" s="410">
        <v>217</v>
      </c>
      <c r="L62" s="410">
        <v>408</v>
      </c>
      <c r="M62" s="410">
        <v>220</v>
      </c>
      <c r="N62" s="410">
        <v>76</v>
      </c>
      <c r="O62" s="410">
        <v>22</v>
      </c>
      <c r="Q62" s="410">
        <v>1127</v>
      </c>
      <c r="R62" s="413">
        <f t="shared" si="0"/>
        <v>112.7</v>
      </c>
      <c r="S62" s="410">
        <f>IFERROR(VLOOKUP(C62,INVENTORY!C:H,6,FALSE),0)</f>
        <v>103</v>
      </c>
      <c r="T62" s="410">
        <f t="shared" si="1"/>
        <v>246</v>
      </c>
    </row>
    <row r="63" spans="1:20" hidden="1" x14ac:dyDescent="0.25">
      <c r="A63" s="410" t="s">
        <v>1059</v>
      </c>
      <c r="B63" s="410" t="s">
        <v>1521</v>
      </c>
      <c r="C63" s="410" t="s">
        <v>1545</v>
      </c>
      <c r="H63" s="410">
        <v>9</v>
      </c>
      <c r="I63" s="410">
        <v>28</v>
      </c>
      <c r="J63" s="410">
        <v>67</v>
      </c>
      <c r="K63" s="410">
        <v>123</v>
      </c>
      <c r="L63" s="410">
        <v>169</v>
      </c>
      <c r="M63" s="410">
        <v>371</v>
      </c>
      <c r="N63" s="410">
        <v>109</v>
      </c>
      <c r="O63" s="410">
        <v>32</v>
      </c>
      <c r="P63" s="410">
        <v>25</v>
      </c>
      <c r="Q63" s="410">
        <v>933</v>
      </c>
      <c r="R63" s="413">
        <f t="shared" si="0"/>
        <v>103.66666666666667</v>
      </c>
      <c r="S63" s="410">
        <f>IFERROR(VLOOKUP(C63,INVENTORY!C:H,6,FALSE),0)</f>
        <v>96</v>
      </c>
      <c r="T63" s="410">
        <f t="shared" si="1"/>
        <v>205.8</v>
      </c>
    </row>
    <row r="64" spans="1:20" hidden="1" x14ac:dyDescent="0.25">
      <c r="A64" s="410" t="s">
        <v>1059</v>
      </c>
      <c r="B64" s="410" t="s">
        <v>1521</v>
      </c>
      <c r="C64" s="410" t="s">
        <v>1546</v>
      </c>
      <c r="G64" s="410">
        <v>1</v>
      </c>
      <c r="H64" s="410">
        <v>9</v>
      </c>
      <c r="I64" s="410">
        <v>139</v>
      </c>
      <c r="J64" s="410">
        <v>85</v>
      </c>
      <c r="K64" s="410">
        <v>217</v>
      </c>
      <c r="L64" s="410">
        <v>336</v>
      </c>
      <c r="M64" s="410">
        <v>318</v>
      </c>
      <c r="N64" s="410">
        <v>52</v>
      </c>
      <c r="O64" s="410">
        <v>10</v>
      </c>
      <c r="P64" s="410">
        <v>4</v>
      </c>
      <c r="Q64" s="410">
        <v>1171</v>
      </c>
      <c r="R64" s="413">
        <f t="shared" si="0"/>
        <v>117.1</v>
      </c>
      <c r="S64" s="410">
        <f>IFERROR(VLOOKUP(C64,INVENTORY!C:H,6,FALSE),0)</f>
        <v>116</v>
      </c>
      <c r="T64" s="410">
        <f t="shared" si="1"/>
        <v>257.39999999999998</v>
      </c>
    </row>
    <row r="65" spans="1:20" hidden="1" x14ac:dyDescent="0.25">
      <c r="A65" s="410" t="s">
        <v>1059</v>
      </c>
      <c r="B65" s="410" t="s">
        <v>1521</v>
      </c>
      <c r="C65" s="410" t="s">
        <v>1547</v>
      </c>
      <c r="E65" s="410">
        <v>1</v>
      </c>
      <c r="I65" s="410">
        <v>78</v>
      </c>
      <c r="J65" s="410">
        <v>138</v>
      </c>
      <c r="K65" s="410">
        <v>268</v>
      </c>
      <c r="L65" s="410">
        <v>258</v>
      </c>
      <c r="M65" s="410">
        <v>115</v>
      </c>
      <c r="N65" s="410">
        <v>59</v>
      </c>
      <c r="O65" s="410">
        <v>33</v>
      </c>
      <c r="Q65" s="410">
        <v>950</v>
      </c>
      <c r="R65" s="413">
        <f t="shared" si="0"/>
        <v>118.75</v>
      </c>
      <c r="S65" s="410">
        <f>IFERROR(VLOOKUP(C65,INVENTORY!C:H,6,FALSE),0)</f>
        <v>92</v>
      </c>
      <c r="T65" s="410">
        <f t="shared" si="1"/>
        <v>208.4</v>
      </c>
    </row>
    <row r="66" spans="1:20" hidden="1" x14ac:dyDescent="0.25">
      <c r="A66" s="410" t="s">
        <v>1059</v>
      </c>
      <c r="B66" s="410" t="s">
        <v>1521</v>
      </c>
      <c r="C66" s="410" t="s">
        <v>1548</v>
      </c>
      <c r="E66" s="410">
        <v>1</v>
      </c>
      <c r="G66" s="410">
        <v>4</v>
      </c>
      <c r="H66" s="410">
        <v>9</v>
      </c>
      <c r="I66" s="410">
        <v>168</v>
      </c>
      <c r="J66" s="410">
        <v>201</v>
      </c>
      <c r="K66" s="410">
        <v>354</v>
      </c>
      <c r="L66" s="410">
        <v>345</v>
      </c>
      <c r="M66" s="410">
        <v>460</v>
      </c>
      <c r="N66" s="410">
        <v>114</v>
      </c>
      <c r="O66" s="410">
        <v>27</v>
      </c>
      <c r="Q66" s="410">
        <v>1683</v>
      </c>
      <c r="R66" s="413">
        <f t="shared" si="0"/>
        <v>168.3</v>
      </c>
      <c r="S66" s="410">
        <f>IFERROR(VLOOKUP(C66,INVENTORY!C:H,6,FALSE),0)</f>
        <v>104</v>
      </c>
      <c r="T66" s="410">
        <f t="shared" si="1"/>
        <v>357.4</v>
      </c>
    </row>
    <row r="67" spans="1:20" hidden="1" x14ac:dyDescent="0.25">
      <c r="A67" s="410" t="s">
        <v>1059</v>
      </c>
      <c r="B67" s="410" t="s">
        <v>1521</v>
      </c>
      <c r="C67" s="410" t="s">
        <v>1549</v>
      </c>
      <c r="E67" s="410">
        <v>25</v>
      </c>
      <c r="F67" s="410">
        <v>11</v>
      </c>
      <c r="G67" s="410">
        <v>7</v>
      </c>
      <c r="H67" s="410">
        <v>48</v>
      </c>
      <c r="I67" s="410">
        <v>324</v>
      </c>
      <c r="J67" s="410">
        <v>386</v>
      </c>
      <c r="K67" s="410">
        <v>353</v>
      </c>
      <c r="L67" s="410">
        <v>253</v>
      </c>
      <c r="M67" s="410">
        <v>422</v>
      </c>
      <c r="N67" s="410">
        <v>338</v>
      </c>
      <c r="O67" s="410">
        <v>64</v>
      </c>
      <c r="P67" s="410">
        <v>52</v>
      </c>
      <c r="Q67" s="410">
        <v>2283</v>
      </c>
      <c r="R67" s="413">
        <f t="shared" si="0"/>
        <v>190.25</v>
      </c>
      <c r="S67" s="410">
        <f>IFERROR(VLOOKUP(C67,INVENTORY!C:H,6,FALSE),0)</f>
        <v>187</v>
      </c>
      <c r="T67" s="410">
        <f t="shared" si="1"/>
        <v>494</v>
      </c>
    </row>
    <row r="68" spans="1:20" hidden="1" x14ac:dyDescent="0.25">
      <c r="A68" s="410" t="s">
        <v>1059</v>
      </c>
      <c r="B68" s="410" t="s">
        <v>1521</v>
      </c>
      <c r="C68" s="410" t="s">
        <v>1550</v>
      </c>
      <c r="G68" s="410">
        <v>4</v>
      </c>
      <c r="H68" s="410">
        <v>9</v>
      </c>
      <c r="I68" s="410">
        <v>48</v>
      </c>
      <c r="J68" s="410">
        <v>115</v>
      </c>
      <c r="K68" s="410">
        <v>302</v>
      </c>
      <c r="L68" s="410">
        <v>306</v>
      </c>
      <c r="M68" s="410">
        <v>369</v>
      </c>
      <c r="N68" s="410">
        <v>142</v>
      </c>
      <c r="O68" s="410">
        <v>22</v>
      </c>
      <c r="P68" s="410">
        <v>1</v>
      </c>
      <c r="Q68" s="410">
        <v>1318</v>
      </c>
      <c r="R68" s="413">
        <f t="shared" si="0"/>
        <v>131.80000000000001</v>
      </c>
      <c r="S68" s="410">
        <f>IFERROR(VLOOKUP(C68,INVENTORY!C:H,6,FALSE),0)</f>
        <v>120</v>
      </c>
      <c r="T68" s="410">
        <f t="shared" si="1"/>
        <v>287.60000000000002</v>
      </c>
    </row>
    <row r="69" spans="1:20" hidden="1" x14ac:dyDescent="0.25">
      <c r="A69" s="410" t="s">
        <v>1059</v>
      </c>
      <c r="B69" s="410" t="s">
        <v>1521</v>
      </c>
      <c r="C69" s="410" t="s">
        <v>1551</v>
      </c>
      <c r="E69" s="410">
        <v>274</v>
      </c>
      <c r="F69" s="410">
        <v>82</v>
      </c>
      <c r="G69" s="410">
        <v>27</v>
      </c>
      <c r="H69" s="410">
        <v>252</v>
      </c>
      <c r="I69" s="410">
        <v>312</v>
      </c>
      <c r="J69" s="410">
        <v>161</v>
      </c>
      <c r="K69" s="410">
        <v>567</v>
      </c>
      <c r="L69" s="410">
        <v>467</v>
      </c>
      <c r="M69" s="410">
        <v>577</v>
      </c>
      <c r="N69" s="410">
        <v>262</v>
      </c>
      <c r="O69" s="410">
        <v>149</v>
      </c>
      <c r="P69" s="410">
        <v>92</v>
      </c>
      <c r="Q69" s="410">
        <v>3222</v>
      </c>
      <c r="R69" s="413">
        <f t="shared" si="0"/>
        <v>268.5</v>
      </c>
      <c r="S69" s="410">
        <f>IFERROR(VLOOKUP(C69,INVENTORY!C:H,6,FALSE),0)</f>
        <v>190</v>
      </c>
      <c r="T69" s="410">
        <f t="shared" si="1"/>
        <v>682.4</v>
      </c>
    </row>
    <row r="70" spans="1:20" hidden="1" x14ac:dyDescent="0.25">
      <c r="A70" s="410" t="s">
        <v>1059</v>
      </c>
      <c r="B70" s="410" t="s">
        <v>1521</v>
      </c>
      <c r="C70" s="410" t="s">
        <v>1552</v>
      </c>
      <c r="G70" s="410">
        <v>8</v>
      </c>
      <c r="H70" s="410">
        <v>66</v>
      </c>
      <c r="I70" s="410">
        <v>135</v>
      </c>
      <c r="J70" s="410">
        <v>86</v>
      </c>
      <c r="K70" s="410">
        <v>181</v>
      </c>
      <c r="L70" s="410">
        <v>254</v>
      </c>
      <c r="M70" s="410">
        <v>355</v>
      </c>
      <c r="N70" s="410">
        <v>367</v>
      </c>
      <c r="O70" s="410">
        <v>18</v>
      </c>
      <c r="P70" s="410">
        <v>1</v>
      </c>
      <c r="Q70" s="410">
        <v>1471</v>
      </c>
      <c r="R70" s="413">
        <f t="shared" ref="R70:R133" si="2">AVERAGE(E70:P70)</f>
        <v>147.1</v>
      </c>
      <c r="S70" s="410">
        <f>IFERROR(VLOOKUP(C70,INVENTORY!C:H,6,FALSE),0)</f>
        <v>121</v>
      </c>
      <c r="T70" s="410">
        <f t="shared" ref="T70:T133" si="3">(Q70+S70)/5</f>
        <v>318.39999999999998</v>
      </c>
    </row>
    <row r="71" spans="1:20" hidden="1" x14ac:dyDescent="0.25">
      <c r="A71" s="410" t="s">
        <v>1059</v>
      </c>
      <c r="B71" s="410" t="s">
        <v>1521</v>
      </c>
      <c r="C71" s="410" t="s">
        <v>1553</v>
      </c>
      <c r="E71" s="410">
        <v>13</v>
      </c>
      <c r="G71" s="410">
        <v>8</v>
      </c>
      <c r="H71" s="410">
        <v>17</v>
      </c>
      <c r="I71" s="410">
        <v>91</v>
      </c>
      <c r="J71" s="410">
        <v>96</v>
      </c>
      <c r="K71" s="410">
        <v>531</v>
      </c>
      <c r="L71" s="410">
        <v>284</v>
      </c>
      <c r="M71" s="410">
        <v>314</v>
      </c>
      <c r="N71" s="410">
        <v>75</v>
      </c>
      <c r="O71" s="410">
        <v>292</v>
      </c>
      <c r="P71" s="410">
        <v>2</v>
      </c>
      <c r="Q71" s="410">
        <v>1723</v>
      </c>
      <c r="R71" s="413">
        <f t="shared" si="2"/>
        <v>156.63636363636363</v>
      </c>
      <c r="S71" s="410">
        <f>IFERROR(VLOOKUP(C71,INVENTORY!C:H,6,FALSE),0)</f>
        <v>135</v>
      </c>
      <c r="T71" s="410">
        <f t="shared" si="3"/>
        <v>371.6</v>
      </c>
    </row>
    <row r="72" spans="1:20" hidden="1" x14ac:dyDescent="0.25">
      <c r="A72" s="410" t="s">
        <v>1059</v>
      </c>
      <c r="B72" s="410" t="s">
        <v>1521</v>
      </c>
      <c r="C72" s="410" t="s">
        <v>1554</v>
      </c>
      <c r="E72" s="410">
        <v>12</v>
      </c>
      <c r="G72" s="410">
        <v>9</v>
      </c>
      <c r="H72" s="410">
        <v>62</v>
      </c>
      <c r="I72" s="410">
        <v>98</v>
      </c>
      <c r="J72" s="410">
        <v>394</v>
      </c>
      <c r="K72" s="410">
        <v>386</v>
      </c>
      <c r="L72" s="410">
        <v>383</v>
      </c>
      <c r="M72" s="410">
        <v>270</v>
      </c>
      <c r="N72" s="410">
        <v>272</v>
      </c>
      <c r="O72" s="410">
        <v>28</v>
      </c>
      <c r="P72" s="410">
        <v>7</v>
      </c>
      <c r="Q72" s="410">
        <v>1921</v>
      </c>
      <c r="R72" s="413">
        <f t="shared" si="2"/>
        <v>174.63636363636363</v>
      </c>
      <c r="S72" s="410">
        <f>IFERROR(VLOOKUP(C72,INVENTORY!C:H,6,FALSE),0)</f>
        <v>159</v>
      </c>
      <c r="T72" s="410">
        <f t="shared" si="3"/>
        <v>416</v>
      </c>
    </row>
    <row r="73" spans="1:20" hidden="1" x14ac:dyDescent="0.25">
      <c r="A73" s="410" t="s">
        <v>1059</v>
      </c>
      <c r="B73" s="410" t="s">
        <v>1521</v>
      </c>
      <c r="C73" s="410" t="s">
        <v>1555</v>
      </c>
      <c r="E73" s="410">
        <v>13</v>
      </c>
      <c r="F73" s="410">
        <v>1</v>
      </c>
      <c r="H73" s="410">
        <v>21</v>
      </c>
      <c r="I73" s="410">
        <v>301</v>
      </c>
      <c r="J73" s="410">
        <v>191</v>
      </c>
      <c r="K73" s="410">
        <v>415</v>
      </c>
      <c r="L73" s="410">
        <v>276</v>
      </c>
      <c r="M73" s="410">
        <v>152</v>
      </c>
      <c r="N73" s="410">
        <v>132</v>
      </c>
      <c r="O73" s="410">
        <v>30</v>
      </c>
      <c r="P73" s="410">
        <v>8</v>
      </c>
      <c r="Q73" s="410">
        <v>1540</v>
      </c>
      <c r="R73" s="413">
        <f t="shared" si="2"/>
        <v>140</v>
      </c>
      <c r="S73" s="410">
        <f>IFERROR(VLOOKUP(C73,INVENTORY!C:H,6,FALSE),0)</f>
        <v>140</v>
      </c>
      <c r="T73" s="410">
        <f t="shared" si="3"/>
        <v>336</v>
      </c>
    </row>
    <row r="74" spans="1:20" hidden="1" x14ac:dyDescent="0.25">
      <c r="A74" s="410" t="s">
        <v>1059</v>
      </c>
      <c r="B74" s="410" t="s">
        <v>1521</v>
      </c>
      <c r="C74" s="410" t="s">
        <v>1556</v>
      </c>
      <c r="E74" s="410">
        <v>6</v>
      </c>
      <c r="F74" s="410">
        <v>3</v>
      </c>
      <c r="G74" s="410">
        <v>24</v>
      </c>
      <c r="H74" s="410">
        <v>27</v>
      </c>
      <c r="I74" s="410">
        <v>183</v>
      </c>
      <c r="J74" s="410">
        <v>129</v>
      </c>
      <c r="K74" s="410">
        <v>275</v>
      </c>
      <c r="L74" s="410">
        <v>222</v>
      </c>
      <c r="M74" s="410">
        <v>324</v>
      </c>
      <c r="N74" s="410">
        <v>184</v>
      </c>
      <c r="O74" s="410">
        <v>66</v>
      </c>
      <c r="P74" s="410">
        <v>61</v>
      </c>
      <c r="Q74" s="410">
        <v>1504</v>
      </c>
      <c r="R74" s="413">
        <f t="shared" si="2"/>
        <v>125.33333333333333</v>
      </c>
      <c r="S74" s="410">
        <f>IFERROR(VLOOKUP(C74,INVENTORY!C:H,6,FALSE),0)</f>
        <v>19</v>
      </c>
      <c r="T74" s="410">
        <f t="shared" si="3"/>
        <v>304.60000000000002</v>
      </c>
    </row>
    <row r="75" spans="1:20" hidden="1" x14ac:dyDescent="0.25">
      <c r="A75" s="410" t="s">
        <v>1059</v>
      </c>
      <c r="B75" s="410" t="s">
        <v>1521</v>
      </c>
      <c r="C75" s="410" t="s">
        <v>1557</v>
      </c>
      <c r="E75" s="410">
        <v>42</v>
      </c>
      <c r="F75" s="410">
        <v>16</v>
      </c>
      <c r="G75" s="410">
        <v>18</v>
      </c>
      <c r="H75" s="410">
        <v>130</v>
      </c>
      <c r="I75" s="410">
        <v>159</v>
      </c>
      <c r="J75" s="410">
        <v>155</v>
      </c>
      <c r="K75" s="410">
        <v>212</v>
      </c>
      <c r="L75" s="410">
        <v>203</v>
      </c>
      <c r="M75" s="410">
        <v>310</v>
      </c>
      <c r="N75" s="410">
        <v>193</v>
      </c>
      <c r="O75" s="410">
        <v>23</v>
      </c>
      <c r="P75" s="410">
        <v>15</v>
      </c>
      <c r="Q75" s="410">
        <v>1476</v>
      </c>
      <c r="R75" s="413">
        <f t="shared" si="2"/>
        <v>123</v>
      </c>
      <c r="S75" s="410">
        <f>IFERROR(VLOOKUP(C75,INVENTORY!C:H,6,FALSE),0)</f>
        <v>179</v>
      </c>
      <c r="T75" s="410">
        <f t="shared" si="3"/>
        <v>331</v>
      </c>
    </row>
    <row r="76" spans="1:20" hidden="1" x14ac:dyDescent="0.25">
      <c r="A76" s="410" t="s">
        <v>1059</v>
      </c>
      <c r="B76" s="410" t="s">
        <v>1521</v>
      </c>
      <c r="C76" s="410" t="s">
        <v>1558</v>
      </c>
      <c r="E76" s="410">
        <v>20</v>
      </c>
      <c r="F76" s="410">
        <v>17</v>
      </c>
      <c r="H76" s="410">
        <v>22</v>
      </c>
      <c r="I76" s="410">
        <v>137</v>
      </c>
      <c r="J76" s="410">
        <v>150</v>
      </c>
      <c r="K76" s="410">
        <v>310</v>
      </c>
      <c r="L76" s="410">
        <v>411</v>
      </c>
      <c r="M76" s="410">
        <v>297</v>
      </c>
      <c r="N76" s="410">
        <v>71</v>
      </c>
      <c r="O76" s="410">
        <v>41</v>
      </c>
      <c r="Q76" s="410">
        <v>1476</v>
      </c>
      <c r="R76" s="413">
        <f t="shared" si="2"/>
        <v>147.6</v>
      </c>
      <c r="S76" s="410">
        <f>IFERROR(VLOOKUP(C76,INVENTORY!C:H,6,FALSE),0)</f>
        <v>142</v>
      </c>
      <c r="T76" s="410">
        <f t="shared" si="3"/>
        <v>323.60000000000002</v>
      </c>
    </row>
    <row r="77" spans="1:20" hidden="1" x14ac:dyDescent="0.25">
      <c r="A77" s="410" t="s">
        <v>1059</v>
      </c>
      <c r="B77" s="410" t="s">
        <v>1521</v>
      </c>
      <c r="C77" s="410" t="s">
        <v>1559</v>
      </c>
      <c r="E77" s="410">
        <v>1</v>
      </c>
      <c r="G77" s="410">
        <v>4</v>
      </c>
      <c r="H77" s="410">
        <v>17</v>
      </c>
      <c r="I77" s="410">
        <v>81</v>
      </c>
      <c r="J77" s="410">
        <v>146</v>
      </c>
      <c r="K77" s="410">
        <v>244</v>
      </c>
      <c r="L77" s="410">
        <v>577</v>
      </c>
      <c r="M77" s="410">
        <v>187</v>
      </c>
      <c r="N77" s="410">
        <v>132</v>
      </c>
      <c r="O77" s="410">
        <v>137</v>
      </c>
      <c r="P77" s="410">
        <v>104</v>
      </c>
      <c r="Q77" s="410">
        <v>1630</v>
      </c>
      <c r="R77" s="413">
        <f t="shared" si="2"/>
        <v>148.18181818181819</v>
      </c>
      <c r="S77" s="410">
        <f>IFERROR(VLOOKUP(C77,INVENTORY!C:H,6,FALSE),0)</f>
        <v>143</v>
      </c>
      <c r="T77" s="410">
        <f t="shared" si="3"/>
        <v>354.6</v>
      </c>
    </row>
    <row r="78" spans="1:20" hidden="1" x14ac:dyDescent="0.25">
      <c r="A78" s="410" t="s">
        <v>1059</v>
      </c>
      <c r="B78" s="410" t="s">
        <v>1521</v>
      </c>
      <c r="C78" s="410" t="s">
        <v>1560</v>
      </c>
      <c r="E78" s="410">
        <v>25</v>
      </c>
      <c r="G78" s="410">
        <v>1</v>
      </c>
      <c r="H78" s="410">
        <v>69</v>
      </c>
      <c r="I78" s="410">
        <v>190</v>
      </c>
      <c r="J78" s="410">
        <v>150</v>
      </c>
      <c r="K78" s="410">
        <v>473</v>
      </c>
      <c r="L78" s="410">
        <v>524</v>
      </c>
      <c r="M78" s="410">
        <v>672</v>
      </c>
      <c r="N78" s="410">
        <v>151</v>
      </c>
      <c r="O78" s="410">
        <v>43</v>
      </c>
      <c r="P78" s="410">
        <v>10</v>
      </c>
      <c r="Q78" s="410">
        <v>2308</v>
      </c>
      <c r="R78" s="413">
        <f t="shared" si="2"/>
        <v>209.81818181818181</v>
      </c>
      <c r="S78" s="410">
        <f>IFERROR(VLOOKUP(C78,INVENTORY!C:H,6,FALSE),0)</f>
        <v>187</v>
      </c>
      <c r="T78" s="410">
        <f t="shared" si="3"/>
        <v>499</v>
      </c>
    </row>
    <row r="79" spans="1:20" hidden="1" x14ac:dyDescent="0.25">
      <c r="A79" s="410" t="s">
        <v>1059</v>
      </c>
      <c r="B79" s="410" t="s">
        <v>1521</v>
      </c>
      <c r="C79" s="410" t="s">
        <v>1561</v>
      </c>
      <c r="G79" s="410">
        <v>144</v>
      </c>
      <c r="H79" s="410">
        <v>110</v>
      </c>
      <c r="I79" s="410">
        <v>66</v>
      </c>
      <c r="M79" s="410">
        <v>6</v>
      </c>
      <c r="N79" s="410">
        <v>3</v>
      </c>
      <c r="O79" s="410">
        <v>376</v>
      </c>
      <c r="P79" s="410">
        <v>17</v>
      </c>
      <c r="Q79" s="410">
        <v>722</v>
      </c>
      <c r="R79" s="413">
        <f t="shared" si="2"/>
        <v>103.14285714285714</v>
      </c>
      <c r="S79" s="410">
        <f>IFERROR(VLOOKUP(C79,INVENTORY!C:H,6,FALSE),0)</f>
        <v>3</v>
      </c>
      <c r="T79" s="410">
        <f t="shared" si="3"/>
        <v>145</v>
      </c>
    </row>
    <row r="80" spans="1:20" hidden="1" x14ac:dyDescent="0.25">
      <c r="A80" s="410" t="s">
        <v>1059</v>
      </c>
      <c r="B80" s="410" t="s">
        <v>1521</v>
      </c>
      <c r="C80" s="410" t="s">
        <v>1562</v>
      </c>
      <c r="F80" s="410">
        <v>26</v>
      </c>
      <c r="G80" s="410">
        <v>33</v>
      </c>
      <c r="H80" s="410">
        <v>82</v>
      </c>
      <c r="N80" s="410">
        <v>49</v>
      </c>
      <c r="O80" s="410">
        <v>327</v>
      </c>
      <c r="P80" s="410">
        <v>69</v>
      </c>
      <c r="Q80" s="410">
        <v>586</v>
      </c>
      <c r="R80" s="413">
        <f t="shared" si="2"/>
        <v>97.666666666666671</v>
      </c>
      <c r="S80" s="410">
        <f>IFERROR(VLOOKUP(C80,INVENTORY!C:H,6,FALSE),0)</f>
        <v>0</v>
      </c>
      <c r="T80" s="410">
        <f t="shared" si="3"/>
        <v>117.2</v>
      </c>
    </row>
    <row r="81" spans="1:20" hidden="1" x14ac:dyDescent="0.25">
      <c r="A81" s="410" t="s">
        <v>1059</v>
      </c>
      <c r="B81" s="410" t="s">
        <v>1521</v>
      </c>
      <c r="C81" s="410" t="s">
        <v>1563</v>
      </c>
      <c r="F81" s="410">
        <v>4</v>
      </c>
      <c r="G81" s="410">
        <v>4</v>
      </c>
      <c r="H81" s="410">
        <v>68</v>
      </c>
      <c r="I81" s="410">
        <v>179</v>
      </c>
      <c r="J81" s="410">
        <v>156</v>
      </c>
      <c r="K81" s="410">
        <v>287</v>
      </c>
      <c r="L81" s="410">
        <v>353</v>
      </c>
      <c r="M81" s="410">
        <v>238</v>
      </c>
      <c r="N81" s="410">
        <v>124</v>
      </c>
      <c r="O81" s="410">
        <v>52</v>
      </c>
      <c r="P81" s="410">
        <v>13</v>
      </c>
      <c r="Q81" s="410">
        <v>1478</v>
      </c>
      <c r="R81" s="413">
        <f t="shared" si="2"/>
        <v>134.36363636363637</v>
      </c>
      <c r="S81" s="410">
        <f>IFERROR(VLOOKUP(C81,INVENTORY!C:H,6,FALSE),0)</f>
        <v>160</v>
      </c>
      <c r="T81" s="410">
        <f t="shared" si="3"/>
        <v>327.60000000000002</v>
      </c>
    </row>
    <row r="82" spans="1:20" hidden="1" x14ac:dyDescent="0.25">
      <c r="A82" s="410" t="s">
        <v>1059</v>
      </c>
      <c r="B82" s="410" t="s">
        <v>1521</v>
      </c>
      <c r="C82" s="410" t="s">
        <v>1564</v>
      </c>
      <c r="F82" s="410">
        <v>3</v>
      </c>
      <c r="G82" s="410">
        <v>6</v>
      </c>
      <c r="H82" s="410">
        <v>14</v>
      </c>
      <c r="I82" s="410">
        <v>141</v>
      </c>
      <c r="J82" s="410">
        <v>164</v>
      </c>
      <c r="K82" s="410">
        <v>259</v>
      </c>
      <c r="L82" s="410">
        <v>384</v>
      </c>
      <c r="M82" s="410">
        <v>206</v>
      </c>
      <c r="N82" s="410">
        <v>63</v>
      </c>
      <c r="O82" s="410">
        <v>22</v>
      </c>
      <c r="Q82" s="410">
        <v>1262</v>
      </c>
      <c r="R82" s="413">
        <f t="shared" si="2"/>
        <v>126.2</v>
      </c>
      <c r="S82" s="410">
        <f>IFERROR(VLOOKUP(C82,INVENTORY!C:H,6,FALSE),0)</f>
        <v>153</v>
      </c>
      <c r="T82" s="410">
        <f t="shared" si="3"/>
        <v>283</v>
      </c>
    </row>
    <row r="83" spans="1:20" hidden="1" x14ac:dyDescent="0.25">
      <c r="A83" s="410" t="s">
        <v>1059</v>
      </c>
      <c r="B83" s="410" t="s">
        <v>1521</v>
      </c>
      <c r="C83" s="410" t="s">
        <v>1565</v>
      </c>
      <c r="E83" s="410">
        <v>6</v>
      </c>
      <c r="F83" s="410">
        <v>166</v>
      </c>
      <c r="G83" s="410">
        <v>277</v>
      </c>
      <c r="H83" s="410">
        <v>136</v>
      </c>
      <c r="I83" s="410">
        <v>85</v>
      </c>
      <c r="J83" s="410">
        <v>134</v>
      </c>
      <c r="K83" s="410">
        <v>295</v>
      </c>
      <c r="L83" s="410">
        <v>232</v>
      </c>
      <c r="M83" s="410">
        <v>302</v>
      </c>
      <c r="N83" s="410">
        <v>131</v>
      </c>
      <c r="O83" s="410">
        <v>33</v>
      </c>
      <c r="P83" s="410">
        <v>21</v>
      </c>
      <c r="Q83" s="410">
        <v>1818</v>
      </c>
      <c r="R83" s="413">
        <f t="shared" si="2"/>
        <v>151.5</v>
      </c>
      <c r="S83" s="410">
        <f>IFERROR(VLOOKUP(C83,INVENTORY!C:H,6,FALSE),0)</f>
        <v>171</v>
      </c>
      <c r="T83" s="410">
        <f t="shared" si="3"/>
        <v>397.8</v>
      </c>
    </row>
    <row r="84" spans="1:20" hidden="1" x14ac:dyDescent="0.25">
      <c r="A84" s="410" t="s">
        <v>1059</v>
      </c>
      <c r="B84" s="410" t="s">
        <v>1521</v>
      </c>
      <c r="C84" s="410" t="s">
        <v>1566</v>
      </c>
      <c r="E84" s="410">
        <v>309</v>
      </c>
      <c r="F84" s="410">
        <v>60</v>
      </c>
      <c r="G84" s="410">
        <v>128</v>
      </c>
      <c r="H84" s="410">
        <v>205</v>
      </c>
      <c r="I84" s="410">
        <v>180</v>
      </c>
      <c r="J84" s="410">
        <v>52</v>
      </c>
      <c r="K84" s="410">
        <v>102</v>
      </c>
      <c r="L84" s="410">
        <v>183</v>
      </c>
      <c r="M84" s="410">
        <v>273</v>
      </c>
      <c r="N84" s="410">
        <v>91</v>
      </c>
      <c r="O84" s="410">
        <v>23</v>
      </c>
      <c r="P84" s="410">
        <v>253</v>
      </c>
      <c r="Q84" s="410">
        <v>1859</v>
      </c>
      <c r="R84" s="413">
        <f t="shared" si="2"/>
        <v>154.91666666666666</v>
      </c>
      <c r="S84" s="410">
        <f>IFERROR(VLOOKUP(C84,INVENTORY!C:H,6,FALSE),0)</f>
        <v>155</v>
      </c>
      <c r="T84" s="410">
        <f t="shared" si="3"/>
        <v>402.8</v>
      </c>
    </row>
    <row r="85" spans="1:20" hidden="1" x14ac:dyDescent="0.25">
      <c r="A85" s="410" t="s">
        <v>1059</v>
      </c>
      <c r="B85" s="410" t="s">
        <v>1521</v>
      </c>
      <c r="C85" s="410" t="s">
        <v>1567</v>
      </c>
      <c r="E85" s="410">
        <v>2</v>
      </c>
      <c r="F85" s="410">
        <v>18</v>
      </c>
      <c r="G85" s="410">
        <v>70</v>
      </c>
      <c r="H85" s="410">
        <v>33</v>
      </c>
      <c r="I85" s="410">
        <v>298</v>
      </c>
      <c r="J85" s="410">
        <v>144</v>
      </c>
      <c r="K85" s="410">
        <v>235</v>
      </c>
      <c r="L85" s="410">
        <v>419</v>
      </c>
      <c r="M85" s="410">
        <v>403</v>
      </c>
      <c r="N85" s="410">
        <v>355</v>
      </c>
      <c r="O85" s="410">
        <v>47</v>
      </c>
      <c r="P85" s="410">
        <v>19</v>
      </c>
      <c r="Q85" s="410">
        <v>2043</v>
      </c>
      <c r="R85" s="413">
        <f t="shared" si="2"/>
        <v>170.25</v>
      </c>
      <c r="S85" s="410">
        <f>IFERROR(VLOOKUP(C85,INVENTORY!C:H,6,FALSE),0)</f>
        <v>188</v>
      </c>
      <c r="T85" s="410">
        <f t="shared" si="3"/>
        <v>446.2</v>
      </c>
    </row>
    <row r="86" spans="1:20" hidden="1" x14ac:dyDescent="0.25">
      <c r="A86" s="410" t="s">
        <v>1059</v>
      </c>
      <c r="B86" s="410" t="s">
        <v>1521</v>
      </c>
      <c r="C86" s="410" t="s">
        <v>1568</v>
      </c>
      <c r="E86" s="410">
        <v>1</v>
      </c>
      <c r="F86" s="410">
        <v>4</v>
      </c>
      <c r="G86" s="410">
        <v>1</v>
      </c>
      <c r="H86" s="410">
        <v>13</v>
      </c>
      <c r="I86" s="410">
        <v>183</v>
      </c>
      <c r="J86" s="410">
        <v>27</v>
      </c>
      <c r="K86" s="410">
        <v>130</v>
      </c>
      <c r="L86" s="410">
        <v>288</v>
      </c>
      <c r="M86" s="410">
        <v>353</v>
      </c>
      <c r="N86" s="410">
        <v>109</v>
      </c>
      <c r="O86" s="410">
        <v>19</v>
      </c>
      <c r="P86" s="410">
        <v>6</v>
      </c>
      <c r="Q86" s="410">
        <v>1134</v>
      </c>
      <c r="R86" s="413">
        <f t="shared" si="2"/>
        <v>94.5</v>
      </c>
      <c r="S86" s="410">
        <f>IFERROR(VLOOKUP(C86,INVENTORY!C:H,6,FALSE),0)</f>
        <v>107</v>
      </c>
      <c r="T86" s="410">
        <f t="shared" si="3"/>
        <v>248.2</v>
      </c>
    </row>
    <row r="87" spans="1:20" hidden="1" x14ac:dyDescent="0.25">
      <c r="A87" s="410" t="s">
        <v>1059</v>
      </c>
      <c r="B87" s="410" t="s">
        <v>1521</v>
      </c>
      <c r="C87" s="410" t="s">
        <v>1569</v>
      </c>
      <c r="E87" s="410">
        <v>9</v>
      </c>
      <c r="F87" s="410">
        <v>106</v>
      </c>
      <c r="G87" s="410">
        <v>50</v>
      </c>
      <c r="H87" s="410">
        <v>114</v>
      </c>
      <c r="I87" s="410">
        <v>318</v>
      </c>
      <c r="J87" s="410">
        <v>192</v>
      </c>
      <c r="K87" s="410">
        <v>232</v>
      </c>
      <c r="L87" s="410">
        <v>293</v>
      </c>
      <c r="M87" s="410">
        <v>376</v>
      </c>
      <c r="N87" s="410">
        <v>196</v>
      </c>
      <c r="O87" s="410">
        <v>76</v>
      </c>
      <c r="P87" s="410">
        <v>164</v>
      </c>
      <c r="Q87" s="410">
        <v>2126</v>
      </c>
      <c r="R87" s="413">
        <f t="shared" si="2"/>
        <v>177.16666666666666</v>
      </c>
      <c r="S87" s="410">
        <f>IFERROR(VLOOKUP(C87,INVENTORY!C:H,6,FALSE),0)</f>
        <v>151</v>
      </c>
      <c r="T87" s="410">
        <f t="shared" si="3"/>
        <v>455.4</v>
      </c>
    </row>
    <row r="88" spans="1:20" hidden="1" x14ac:dyDescent="0.25">
      <c r="A88" s="410" t="s">
        <v>1059</v>
      </c>
      <c r="B88" s="410" t="s">
        <v>1521</v>
      </c>
      <c r="C88" s="410" t="s">
        <v>1570</v>
      </c>
      <c r="H88" s="410">
        <v>49</v>
      </c>
      <c r="I88" s="410">
        <v>52</v>
      </c>
      <c r="J88" s="410">
        <v>65</v>
      </c>
      <c r="K88" s="410">
        <v>90</v>
      </c>
      <c r="L88" s="410">
        <v>239</v>
      </c>
      <c r="M88" s="410">
        <v>271</v>
      </c>
      <c r="N88" s="410">
        <v>253</v>
      </c>
      <c r="O88" s="410">
        <v>36</v>
      </c>
      <c r="P88" s="410">
        <v>5</v>
      </c>
      <c r="Q88" s="410">
        <v>1060</v>
      </c>
      <c r="R88" s="413">
        <f t="shared" si="2"/>
        <v>117.77777777777777</v>
      </c>
      <c r="S88" s="410">
        <f>IFERROR(VLOOKUP(C88,INVENTORY!C:H,6,FALSE),0)</f>
        <v>110</v>
      </c>
      <c r="T88" s="410">
        <f t="shared" si="3"/>
        <v>234</v>
      </c>
    </row>
    <row r="89" spans="1:20" hidden="1" x14ac:dyDescent="0.25">
      <c r="A89" s="410" t="s">
        <v>1059</v>
      </c>
      <c r="B89" s="410" t="s">
        <v>1521</v>
      </c>
      <c r="C89" s="410" t="s">
        <v>1571</v>
      </c>
      <c r="E89" s="410">
        <v>4</v>
      </c>
      <c r="G89" s="410">
        <v>52</v>
      </c>
      <c r="H89" s="410">
        <v>214</v>
      </c>
      <c r="I89" s="410">
        <v>277</v>
      </c>
      <c r="J89" s="410">
        <v>323</v>
      </c>
      <c r="K89" s="410">
        <v>203</v>
      </c>
      <c r="L89" s="410">
        <v>403</v>
      </c>
      <c r="M89" s="410">
        <v>242</v>
      </c>
      <c r="N89" s="410">
        <v>157</v>
      </c>
      <c r="O89" s="410">
        <v>60</v>
      </c>
      <c r="P89" s="410">
        <v>7</v>
      </c>
      <c r="Q89" s="410">
        <v>1942</v>
      </c>
      <c r="R89" s="413">
        <f t="shared" si="2"/>
        <v>176.54545454545453</v>
      </c>
      <c r="S89" s="410">
        <f>IFERROR(VLOOKUP(C89,INVENTORY!C:H,6,FALSE),0)</f>
        <v>161</v>
      </c>
      <c r="T89" s="410">
        <f t="shared" si="3"/>
        <v>420.6</v>
      </c>
    </row>
    <row r="90" spans="1:20" hidden="1" x14ac:dyDescent="0.25">
      <c r="A90" s="410" t="s">
        <v>1059</v>
      </c>
      <c r="B90" s="410" t="s">
        <v>1521</v>
      </c>
      <c r="C90" s="410" t="s">
        <v>1572</v>
      </c>
      <c r="G90" s="410">
        <v>2</v>
      </c>
      <c r="H90" s="410">
        <v>4</v>
      </c>
      <c r="I90" s="410">
        <v>219</v>
      </c>
      <c r="J90" s="410">
        <v>113</v>
      </c>
      <c r="K90" s="410">
        <v>221</v>
      </c>
      <c r="L90" s="410">
        <v>114</v>
      </c>
      <c r="M90" s="410">
        <v>286</v>
      </c>
      <c r="N90" s="410">
        <v>85</v>
      </c>
      <c r="O90" s="410">
        <v>14</v>
      </c>
      <c r="Q90" s="410">
        <v>1058</v>
      </c>
      <c r="R90" s="413">
        <f t="shared" si="2"/>
        <v>117.55555555555556</v>
      </c>
      <c r="S90" s="410">
        <f>IFERROR(VLOOKUP(C90,INVENTORY!C:H,6,FALSE),0)</f>
        <v>101</v>
      </c>
      <c r="T90" s="410">
        <f t="shared" si="3"/>
        <v>231.8</v>
      </c>
    </row>
    <row r="91" spans="1:20" hidden="1" x14ac:dyDescent="0.25">
      <c r="A91" s="410" t="s">
        <v>1059</v>
      </c>
      <c r="B91" s="410" t="s">
        <v>1521</v>
      </c>
      <c r="C91" s="410" t="s">
        <v>1573</v>
      </c>
      <c r="E91" s="410">
        <v>32</v>
      </c>
      <c r="F91" s="410">
        <v>70</v>
      </c>
      <c r="G91" s="410">
        <v>12</v>
      </c>
      <c r="H91" s="410">
        <v>60</v>
      </c>
      <c r="I91" s="410">
        <v>236</v>
      </c>
      <c r="J91" s="410">
        <v>302</v>
      </c>
      <c r="K91" s="410">
        <v>349</v>
      </c>
      <c r="L91" s="410">
        <v>514</v>
      </c>
      <c r="M91" s="410">
        <v>241</v>
      </c>
      <c r="N91" s="410">
        <v>224</v>
      </c>
      <c r="O91" s="410">
        <v>90</v>
      </c>
      <c r="P91" s="410">
        <v>47</v>
      </c>
      <c r="Q91" s="410">
        <v>2177</v>
      </c>
      <c r="R91" s="413">
        <f t="shared" si="2"/>
        <v>181.41666666666666</v>
      </c>
      <c r="S91" s="410">
        <f>IFERROR(VLOOKUP(C91,INVENTORY!C:H,6,FALSE),0)</f>
        <v>180</v>
      </c>
      <c r="T91" s="410">
        <f t="shared" si="3"/>
        <v>471.4</v>
      </c>
    </row>
    <row r="92" spans="1:20" hidden="1" x14ac:dyDescent="0.25">
      <c r="A92" s="410" t="s">
        <v>1059</v>
      </c>
      <c r="B92" s="410" t="s">
        <v>1521</v>
      </c>
      <c r="C92" s="410" t="s">
        <v>1574</v>
      </c>
      <c r="E92" s="410">
        <v>1</v>
      </c>
      <c r="H92" s="410">
        <v>14</v>
      </c>
      <c r="I92" s="410">
        <v>292</v>
      </c>
      <c r="J92" s="410">
        <v>258</v>
      </c>
      <c r="K92" s="410">
        <v>170</v>
      </c>
      <c r="L92" s="410">
        <v>188</v>
      </c>
      <c r="M92" s="410">
        <v>256</v>
      </c>
      <c r="N92" s="410">
        <v>62</v>
      </c>
      <c r="O92" s="410">
        <v>10</v>
      </c>
      <c r="P92" s="410">
        <v>4</v>
      </c>
      <c r="Q92" s="410">
        <v>1255</v>
      </c>
      <c r="R92" s="413">
        <f t="shared" si="2"/>
        <v>125.5</v>
      </c>
      <c r="S92" s="410">
        <f>IFERROR(VLOOKUP(C92,INVENTORY!C:H,6,FALSE),0)</f>
        <v>111</v>
      </c>
      <c r="T92" s="410">
        <f t="shared" si="3"/>
        <v>273.2</v>
      </c>
    </row>
    <row r="93" spans="1:20" hidden="1" x14ac:dyDescent="0.25">
      <c r="A93" s="410" t="s">
        <v>1059</v>
      </c>
      <c r="B93" s="410" t="s">
        <v>1521</v>
      </c>
      <c r="C93" s="410" t="s">
        <v>1575</v>
      </c>
      <c r="E93" s="410">
        <v>8</v>
      </c>
      <c r="G93" s="410">
        <v>6</v>
      </c>
      <c r="H93" s="410">
        <v>50</v>
      </c>
      <c r="I93" s="410">
        <v>260</v>
      </c>
      <c r="J93" s="410">
        <v>109</v>
      </c>
      <c r="K93" s="410">
        <v>289</v>
      </c>
      <c r="L93" s="410">
        <v>302</v>
      </c>
      <c r="M93" s="410">
        <v>240</v>
      </c>
      <c r="N93" s="410">
        <v>229</v>
      </c>
      <c r="O93" s="410">
        <v>99</v>
      </c>
      <c r="P93" s="410">
        <v>12</v>
      </c>
      <c r="Q93" s="410">
        <v>1604</v>
      </c>
      <c r="R93" s="413">
        <f t="shared" si="2"/>
        <v>145.81818181818181</v>
      </c>
      <c r="S93" s="410">
        <f>IFERROR(VLOOKUP(C93,INVENTORY!C:H,6,FALSE),0)</f>
        <v>155</v>
      </c>
      <c r="T93" s="410">
        <f t="shared" si="3"/>
        <v>351.8</v>
      </c>
    </row>
    <row r="94" spans="1:20" hidden="1" x14ac:dyDescent="0.25">
      <c r="A94" s="410" t="s">
        <v>1059</v>
      </c>
      <c r="B94" s="410" t="s">
        <v>1521</v>
      </c>
      <c r="C94" s="410" t="s">
        <v>1576</v>
      </c>
      <c r="E94" s="410">
        <v>1</v>
      </c>
      <c r="G94" s="410">
        <v>1</v>
      </c>
      <c r="H94" s="410">
        <v>25</v>
      </c>
      <c r="I94" s="410">
        <v>117</v>
      </c>
      <c r="J94" s="410">
        <v>103</v>
      </c>
      <c r="K94" s="410">
        <v>505</v>
      </c>
      <c r="L94" s="410">
        <v>171</v>
      </c>
      <c r="M94" s="410">
        <v>352</v>
      </c>
      <c r="N94" s="410">
        <v>80</v>
      </c>
      <c r="O94" s="410">
        <v>13</v>
      </c>
      <c r="Q94" s="410">
        <v>1368</v>
      </c>
      <c r="R94" s="413">
        <f t="shared" si="2"/>
        <v>136.80000000000001</v>
      </c>
      <c r="S94" s="410">
        <f>IFERROR(VLOOKUP(C94,INVENTORY!C:H,6,FALSE),0)</f>
        <v>128</v>
      </c>
      <c r="T94" s="410">
        <f t="shared" si="3"/>
        <v>299.2</v>
      </c>
    </row>
    <row r="95" spans="1:20" hidden="1" x14ac:dyDescent="0.25">
      <c r="A95" s="410" t="s">
        <v>1059</v>
      </c>
      <c r="B95" s="410" t="s">
        <v>1521</v>
      </c>
      <c r="C95" s="410" t="s">
        <v>1577</v>
      </c>
      <c r="E95" s="410">
        <v>2</v>
      </c>
      <c r="F95" s="410">
        <v>2</v>
      </c>
      <c r="G95" s="410">
        <v>10</v>
      </c>
      <c r="H95" s="410">
        <v>134</v>
      </c>
      <c r="I95" s="410">
        <v>353</v>
      </c>
      <c r="J95" s="410">
        <v>258</v>
      </c>
      <c r="K95" s="410">
        <v>505</v>
      </c>
      <c r="L95" s="410">
        <v>502</v>
      </c>
      <c r="M95" s="410">
        <v>339</v>
      </c>
      <c r="N95" s="410">
        <v>156</v>
      </c>
      <c r="O95" s="410">
        <v>91</v>
      </c>
      <c r="P95" s="410">
        <v>73</v>
      </c>
      <c r="Q95" s="410">
        <v>2425</v>
      </c>
      <c r="R95" s="413">
        <f t="shared" si="2"/>
        <v>202.08333333333334</v>
      </c>
      <c r="S95" s="410">
        <f>IFERROR(VLOOKUP(C95,INVENTORY!C:H,6,FALSE),0)</f>
        <v>172</v>
      </c>
      <c r="T95" s="410">
        <f t="shared" si="3"/>
        <v>519.4</v>
      </c>
    </row>
    <row r="96" spans="1:20" hidden="1" x14ac:dyDescent="0.25">
      <c r="A96" s="410" t="s">
        <v>1059</v>
      </c>
      <c r="B96" s="410" t="s">
        <v>1521</v>
      </c>
      <c r="C96" s="410" t="s">
        <v>1578</v>
      </c>
      <c r="E96" s="410">
        <v>4</v>
      </c>
      <c r="F96" s="410">
        <v>4</v>
      </c>
      <c r="H96" s="410">
        <v>2</v>
      </c>
      <c r="I96" s="410">
        <v>196</v>
      </c>
      <c r="J96" s="410">
        <v>45</v>
      </c>
      <c r="K96" s="410">
        <v>366</v>
      </c>
      <c r="L96" s="410">
        <v>263</v>
      </c>
      <c r="M96" s="410">
        <v>395</v>
      </c>
      <c r="N96" s="410">
        <v>84</v>
      </c>
      <c r="O96" s="410">
        <v>34</v>
      </c>
      <c r="P96" s="410">
        <v>12</v>
      </c>
      <c r="Q96" s="410">
        <v>1405</v>
      </c>
      <c r="R96" s="413">
        <f t="shared" si="2"/>
        <v>127.72727272727273</v>
      </c>
      <c r="S96" s="410">
        <f>IFERROR(VLOOKUP(C96,INVENTORY!C:H,6,FALSE),0)</f>
        <v>124</v>
      </c>
      <c r="T96" s="410">
        <f t="shared" si="3"/>
        <v>305.8</v>
      </c>
    </row>
    <row r="97" spans="1:20" hidden="1" x14ac:dyDescent="0.25">
      <c r="A97" s="410" t="s">
        <v>1059</v>
      </c>
      <c r="B97" s="410" t="s">
        <v>1521</v>
      </c>
      <c r="C97" s="410" t="s">
        <v>1579</v>
      </c>
      <c r="E97" s="410">
        <v>39</v>
      </c>
      <c r="F97" s="410">
        <v>13</v>
      </c>
      <c r="G97" s="410">
        <v>201</v>
      </c>
      <c r="H97" s="410">
        <v>77</v>
      </c>
      <c r="I97" s="410">
        <v>324</v>
      </c>
      <c r="J97" s="410">
        <v>170</v>
      </c>
      <c r="K97" s="410">
        <v>478</v>
      </c>
      <c r="L97" s="410">
        <v>320</v>
      </c>
      <c r="M97" s="410">
        <v>475</v>
      </c>
      <c r="N97" s="410">
        <v>177</v>
      </c>
      <c r="O97" s="410">
        <v>80</v>
      </c>
      <c r="P97" s="410">
        <v>1</v>
      </c>
      <c r="Q97" s="410">
        <v>2355</v>
      </c>
      <c r="R97" s="413">
        <f t="shared" si="2"/>
        <v>196.25</v>
      </c>
      <c r="S97" s="410">
        <f>IFERROR(VLOOKUP(C97,INVENTORY!C:H,6,FALSE),0)</f>
        <v>181</v>
      </c>
      <c r="T97" s="410">
        <f t="shared" si="3"/>
        <v>507.2</v>
      </c>
    </row>
    <row r="98" spans="1:20" hidden="1" x14ac:dyDescent="0.25">
      <c r="A98" s="410" t="s">
        <v>1059</v>
      </c>
      <c r="B98" s="410" t="s">
        <v>1521</v>
      </c>
      <c r="C98" s="410" t="s">
        <v>1580</v>
      </c>
      <c r="E98" s="410">
        <v>13</v>
      </c>
      <c r="G98" s="410">
        <v>2</v>
      </c>
      <c r="H98" s="410">
        <v>66</v>
      </c>
      <c r="I98" s="410">
        <v>176</v>
      </c>
      <c r="J98" s="410">
        <v>163</v>
      </c>
      <c r="K98" s="410">
        <v>295</v>
      </c>
      <c r="L98" s="410">
        <v>450</v>
      </c>
      <c r="M98" s="410">
        <v>168</v>
      </c>
      <c r="N98" s="410">
        <v>108</v>
      </c>
      <c r="O98" s="410">
        <v>30</v>
      </c>
      <c r="P98" s="410">
        <v>4</v>
      </c>
      <c r="Q98" s="410">
        <v>1475</v>
      </c>
      <c r="R98" s="413">
        <f t="shared" si="2"/>
        <v>134.09090909090909</v>
      </c>
      <c r="S98" s="410">
        <f>IFERROR(VLOOKUP(C98,INVENTORY!C:H,6,FALSE),0)</f>
        <v>164</v>
      </c>
      <c r="T98" s="410">
        <f t="shared" si="3"/>
        <v>327.8</v>
      </c>
    </row>
    <row r="99" spans="1:20" hidden="1" x14ac:dyDescent="0.25">
      <c r="A99" s="410" t="s">
        <v>1059</v>
      </c>
      <c r="B99" s="410" t="s">
        <v>1521</v>
      </c>
      <c r="C99" s="410" t="s">
        <v>1581</v>
      </c>
      <c r="E99" s="410">
        <v>73</v>
      </c>
      <c r="F99" s="410">
        <v>24</v>
      </c>
      <c r="G99" s="410">
        <v>119</v>
      </c>
      <c r="H99" s="410">
        <v>203</v>
      </c>
      <c r="I99" s="410">
        <v>436</v>
      </c>
      <c r="J99" s="410">
        <v>217</v>
      </c>
      <c r="K99" s="410">
        <v>635</v>
      </c>
      <c r="L99" s="410">
        <v>430</v>
      </c>
      <c r="M99" s="410">
        <v>318</v>
      </c>
      <c r="N99" s="410">
        <v>238</v>
      </c>
      <c r="O99" s="410">
        <v>141</v>
      </c>
      <c r="P99" s="410">
        <v>60</v>
      </c>
      <c r="Q99" s="410">
        <v>2894</v>
      </c>
      <c r="R99" s="413">
        <f t="shared" si="2"/>
        <v>241.16666666666666</v>
      </c>
      <c r="S99" s="410">
        <f>IFERROR(VLOOKUP(C99,INVENTORY!C:H,6,FALSE),0)</f>
        <v>231</v>
      </c>
      <c r="T99" s="410">
        <f t="shared" si="3"/>
        <v>625</v>
      </c>
    </row>
    <row r="100" spans="1:20" hidden="1" x14ac:dyDescent="0.25">
      <c r="A100" s="410" t="s">
        <v>1059</v>
      </c>
      <c r="B100" s="410" t="s">
        <v>1521</v>
      </c>
      <c r="C100" s="410" t="s">
        <v>1582</v>
      </c>
      <c r="E100" s="410">
        <v>7</v>
      </c>
      <c r="G100" s="410">
        <v>1</v>
      </c>
      <c r="I100" s="410">
        <v>39</v>
      </c>
      <c r="J100" s="410">
        <v>8</v>
      </c>
      <c r="K100" s="410">
        <v>25</v>
      </c>
      <c r="L100" s="410">
        <v>90</v>
      </c>
      <c r="M100" s="410">
        <v>66</v>
      </c>
      <c r="N100" s="410">
        <v>213</v>
      </c>
      <c r="O100" s="410">
        <v>15</v>
      </c>
      <c r="Q100" s="410">
        <v>464</v>
      </c>
      <c r="R100" s="413">
        <f t="shared" si="2"/>
        <v>51.555555555555557</v>
      </c>
      <c r="S100" s="410">
        <f>IFERROR(VLOOKUP(C100,INVENTORY!C:H,6,FALSE),0)</f>
        <v>73</v>
      </c>
      <c r="T100" s="410">
        <f t="shared" si="3"/>
        <v>107.4</v>
      </c>
    </row>
    <row r="101" spans="1:20" hidden="1" x14ac:dyDescent="0.25">
      <c r="A101" s="410" t="s">
        <v>1059</v>
      </c>
      <c r="B101" s="410" t="s">
        <v>1521</v>
      </c>
      <c r="C101" s="410" t="s">
        <v>1583</v>
      </c>
      <c r="E101" s="410">
        <v>1</v>
      </c>
      <c r="H101" s="410">
        <v>12</v>
      </c>
      <c r="I101" s="410">
        <v>17</v>
      </c>
      <c r="J101" s="410">
        <v>5</v>
      </c>
      <c r="K101" s="410">
        <v>5</v>
      </c>
      <c r="L101" s="410">
        <v>11</v>
      </c>
      <c r="M101" s="410">
        <v>37</v>
      </c>
      <c r="N101" s="410">
        <v>23</v>
      </c>
      <c r="O101" s="410">
        <v>18</v>
      </c>
      <c r="P101" s="410">
        <v>2</v>
      </c>
      <c r="Q101" s="410">
        <v>131</v>
      </c>
      <c r="R101" s="413">
        <f t="shared" si="2"/>
        <v>13.1</v>
      </c>
      <c r="S101" s="410">
        <f>IFERROR(VLOOKUP(C101,INVENTORY!C:H,6,FALSE),0)</f>
        <v>80</v>
      </c>
      <c r="T101" s="410">
        <f t="shared" si="3"/>
        <v>42.2</v>
      </c>
    </row>
    <row r="102" spans="1:20" hidden="1" x14ac:dyDescent="0.25">
      <c r="A102" s="410" t="s">
        <v>1059</v>
      </c>
      <c r="B102" s="410" t="s">
        <v>1521</v>
      </c>
      <c r="C102" s="410" t="s">
        <v>1584</v>
      </c>
      <c r="E102" s="410">
        <v>1</v>
      </c>
      <c r="F102" s="410">
        <v>2</v>
      </c>
      <c r="G102" s="410">
        <v>3</v>
      </c>
      <c r="H102" s="410">
        <v>72</v>
      </c>
      <c r="I102" s="410">
        <v>37</v>
      </c>
      <c r="J102" s="410">
        <v>25</v>
      </c>
      <c r="K102" s="410">
        <v>4</v>
      </c>
      <c r="L102" s="410">
        <v>44</v>
      </c>
      <c r="M102" s="410">
        <v>123</v>
      </c>
      <c r="N102" s="410">
        <v>69</v>
      </c>
      <c r="O102" s="410">
        <v>10</v>
      </c>
      <c r="Q102" s="410">
        <v>390</v>
      </c>
      <c r="R102" s="413">
        <f t="shared" si="2"/>
        <v>35.454545454545453</v>
      </c>
      <c r="S102" s="410">
        <f>IFERROR(VLOOKUP(C102,INVENTORY!C:H,6,FALSE),0)</f>
        <v>88</v>
      </c>
      <c r="T102" s="410">
        <f t="shared" si="3"/>
        <v>95.6</v>
      </c>
    </row>
    <row r="103" spans="1:20" hidden="1" x14ac:dyDescent="0.25">
      <c r="A103" s="410" t="s">
        <v>1059</v>
      </c>
      <c r="B103" s="410" t="s">
        <v>1521</v>
      </c>
      <c r="C103" s="410" t="s">
        <v>1585</v>
      </c>
      <c r="E103" s="410">
        <v>1</v>
      </c>
      <c r="H103" s="410">
        <v>8</v>
      </c>
      <c r="I103" s="410">
        <v>25</v>
      </c>
      <c r="J103" s="410">
        <v>4</v>
      </c>
      <c r="K103" s="410">
        <v>4</v>
      </c>
      <c r="L103" s="410">
        <v>18</v>
      </c>
      <c r="M103" s="410">
        <v>122</v>
      </c>
      <c r="N103" s="410">
        <v>48</v>
      </c>
      <c r="O103" s="410">
        <v>17</v>
      </c>
      <c r="P103" s="410">
        <v>4</v>
      </c>
      <c r="Q103" s="410">
        <v>251</v>
      </c>
      <c r="R103" s="413">
        <f t="shared" si="2"/>
        <v>25.1</v>
      </c>
      <c r="S103" s="410">
        <f>IFERROR(VLOOKUP(C103,INVENTORY!C:H,6,FALSE),0)</f>
        <v>76</v>
      </c>
      <c r="T103" s="410">
        <f t="shared" si="3"/>
        <v>65.400000000000006</v>
      </c>
    </row>
    <row r="104" spans="1:20" hidden="1" x14ac:dyDescent="0.25">
      <c r="A104" s="410" t="s">
        <v>1059</v>
      </c>
      <c r="B104" s="410" t="s">
        <v>1521</v>
      </c>
      <c r="C104" s="410" t="s">
        <v>1586</v>
      </c>
      <c r="E104" s="410">
        <v>1</v>
      </c>
      <c r="H104" s="410">
        <v>5</v>
      </c>
      <c r="I104" s="410">
        <v>14</v>
      </c>
      <c r="J104" s="410">
        <v>11</v>
      </c>
      <c r="K104" s="410">
        <v>21</v>
      </c>
      <c r="L104" s="410">
        <v>99</v>
      </c>
      <c r="M104" s="410">
        <v>70</v>
      </c>
      <c r="N104" s="410">
        <v>81</v>
      </c>
      <c r="O104" s="410">
        <v>10</v>
      </c>
      <c r="Q104" s="410">
        <v>312</v>
      </c>
      <c r="R104" s="413">
        <f t="shared" si="2"/>
        <v>34.666666666666664</v>
      </c>
      <c r="S104" s="410">
        <f>IFERROR(VLOOKUP(C104,INVENTORY!C:H,6,FALSE),0)</f>
        <v>60</v>
      </c>
      <c r="T104" s="410">
        <f t="shared" si="3"/>
        <v>74.400000000000006</v>
      </c>
    </row>
    <row r="105" spans="1:20" hidden="1" x14ac:dyDescent="0.25">
      <c r="A105" s="410" t="s">
        <v>1059</v>
      </c>
      <c r="B105" s="410" t="s">
        <v>1521</v>
      </c>
      <c r="C105" s="410" t="s">
        <v>1587</v>
      </c>
      <c r="E105" s="410">
        <v>13</v>
      </c>
      <c r="F105" s="410">
        <v>1</v>
      </c>
      <c r="G105" s="410">
        <v>48</v>
      </c>
      <c r="H105" s="410">
        <v>110</v>
      </c>
      <c r="I105" s="410">
        <v>62</v>
      </c>
      <c r="J105" s="410">
        <v>25</v>
      </c>
      <c r="K105" s="410">
        <v>124</v>
      </c>
      <c r="M105" s="410">
        <v>17</v>
      </c>
      <c r="N105" s="410">
        <v>149</v>
      </c>
      <c r="O105" s="410">
        <v>139</v>
      </c>
      <c r="P105" s="410">
        <v>39</v>
      </c>
      <c r="Q105" s="410">
        <v>727</v>
      </c>
      <c r="R105" s="413">
        <f t="shared" si="2"/>
        <v>66.090909090909093</v>
      </c>
      <c r="S105" s="410">
        <f>IFERROR(VLOOKUP(C105,INVENTORY!C:H,6,FALSE),0)</f>
        <v>46</v>
      </c>
      <c r="T105" s="410">
        <f t="shared" si="3"/>
        <v>154.6</v>
      </c>
    </row>
    <row r="106" spans="1:20" hidden="1" x14ac:dyDescent="0.25">
      <c r="A106" s="410" t="s">
        <v>1059</v>
      </c>
      <c r="B106" s="410" t="s">
        <v>1521</v>
      </c>
      <c r="C106" s="410" t="s">
        <v>1588</v>
      </c>
      <c r="E106" s="410">
        <v>18</v>
      </c>
      <c r="F106" s="410">
        <v>9</v>
      </c>
      <c r="G106" s="410">
        <v>1</v>
      </c>
      <c r="H106" s="410">
        <v>42</v>
      </c>
      <c r="I106" s="410">
        <v>94</v>
      </c>
      <c r="J106" s="410">
        <v>42</v>
      </c>
      <c r="K106" s="410">
        <v>117</v>
      </c>
      <c r="L106" s="410">
        <v>255</v>
      </c>
      <c r="M106" s="410">
        <v>210</v>
      </c>
      <c r="N106" s="410">
        <v>120</v>
      </c>
      <c r="O106" s="410">
        <v>30</v>
      </c>
      <c r="P106" s="410">
        <v>11</v>
      </c>
      <c r="Q106" s="410">
        <v>949</v>
      </c>
      <c r="R106" s="413">
        <f t="shared" si="2"/>
        <v>79.083333333333329</v>
      </c>
      <c r="S106" s="410">
        <f>IFERROR(VLOOKUP(C106,INVENTORY!C:H,6,FALSE),0)</f>
        <v>157</v>
      </c>
      <c r="T106" s="410">
        <f t="shared" si="3"/>
        <v>221.2</v>
      </c>
    </row>
    <row r="107" spans="1:20" hidden="1" x14ac:dyDescent="0.25">
      <c r="A107" s="410" t="s">
        <v>1059</v>
      </c>
      <c r="B107" s="410" t="s">
        <v>1521</v>
      </c>
      <c r="C107" s="410" t="s">
        <v>1589</v>
      </c>
      <c r="E107" s="410">
        <v>9</v>
      </c>
      <c r="F107" s="410">
        <v>8</v>
      </c>
      <c r="G107" s="410">
        <v>11</v>
      </c>
      <c r="H107" s="410">
        <v>50</v>
      </c>
      <c r="I107" s="410">
        <v>73</v>
      </c>
      <c r="J107" s="410">
        <v>42</v>
      </c>
      <c r="K107" s="410">
        <v>79</v>
      </c>
      <c r="L107" s="410">
        <v>313</v>
      </c>
      <c r="M107" s="410">
        <v>140</v>
      </c>
      <c r="N107" s="410">
        <v>92</v>
      </c>
      <c r="O107" s="410">
        <v>37</v>
      </c>
      <c r="P107" s="410">
        <v>36</v>
      </c>
      <c r="Q107" s="410">
        <v>890</v>
      </c>
      <c r="R107" s="413">
        <f t="shared" si="2"/>
        <v>74.166666666666671</v>
      </c>
      <c r="S107" s="410">
        <f>IFERROR(VLOOKUP(C107,INVENTORY!C:H,6,FALSE),0)</f>
        <v>161</v>
      </c>
      <c r="T107" s="410">
        <f t="shared" si="3"/>
        <v>210.2</v>
      </c>
    </row>
    <row r="108" spans="1:20" hidden="1" x14ac:dyDescent="0.25">
      <c r="A108" s="410" t="s">
        <v>1059</v>
      </c>
      <c r="B108" s="410" t="s">
        <v>1521</v>
      </c>
      <c r="C108" s="410" t="s">
        <v>1590</v>
      </c>
      <c r="E108" s="410">
        <v>14</v>
      </c>
      <c r="F108" s="410">
        <v>5</v>
      </c>
      <c r="G108" s="410">
        <v>5</v>
      </c>
      <c r="H108" s="410">
        <v>42</v>
      </c>
      <c r="I108" s="410">
        <v>206</v>
      </c>
      <c r="J108" s="410">
        <v>229</v>
      </c>
      <c r="K108" s="410">
        <v>113</v>
      </c>
      <c r="L108" s="410">
        <v>304</v>
      </c>
      <c r="M108" s="410">
        <v>324</v>
      </c>
      <c r="N108" s="410">
        <v>108</v>
      </c>
      <c r="O108" s="410">
        <v>99</v>
      </c>
      <c r="P108" s="410">
        <v>2</v>
      </c>
      <c r="Q108" s="410">
        <v>1451</v>
      </c>
      <c r="R108" s="413">
        <f t="shared" si="2"/>
        <v>120.91666666666667</v>
      </c>
      <c r="S108" s="410">
        <f>IFERROR(VLOOKUP(C108,INVENTORY!C:H,6,FALSE),0)</f>
        <v>165</v>
      </c>
      <c r="T108" s="410">
        <f t="shared" si="3"/>
        <v>323.2</v>
      </c>
    </row>
    <row r="109" spans="1:20" hidden="1" x14ac:dyDescent="0.25">
      <c r="A109" s="410" t="s">
        <v>1059</v>
      </c>
      <c r="B109" s="410" t="s">
        <v>1521</v>
      </c>
      <c r="C109" s="410" t="s">
        <v>1591</v>
      </c>
      <c r="E109" s="410">
        <v>1</v>
      </c>
      <c r="G109" s="410">
        <v>4</v>
      </c>
      <c r="H109" s="410">
        <v>31</v>
      </c>
      <c r="I109" s="410">
        <v>50</v>
      </c>
      <c r="J109" s="410">
        <v>150</v>
      </c>
      <c r="K109" s="410">
        <v>74</v>
      </c>
      <c r="L109" s="410">
        <v>230</v>
      </c>
      <c r="M109" s="410">
        <v>159</v>
      </c>
      <c r="N109" s="410">
        <v>95</v>
      </c>
      <c r="O109" s="410">
        <v>36</v>
      </c>
      <c r="P109" s="410">
        <v>14</v>
      </c>
      <c r="Q109" s="410">
        <v>844</v>
      </c>
      <c r="R109" s="413">
        <f t="shared" si="2"/>
        <v>76.727272727272734</v>
      </c>
      <c r="S109" s="410">
        <f>IFERROR(VLOOKUP(C109,INVENTORY!C:H,6,FALSE),0)</f>
        <v>145</v>
      </c>
      <c r="T109" s="410">
        <f t="shared" si="3"/>
        <v>197.8</v>
      </c>
    </row>
    <row r="110" spans="1:20" hidden="1" x14ac:dyDescent="0.25">
      <c r="A110" s="410" t="s">
        <v>1059</v>
      </c>
      <c r="B110" s="410" t="s">
        <v>1521</v>
      </c>
      <c r="C110" s="410" t="s">
        <v>1592</v>
      </c>
      <c r="E110" s="410">
        <v>2</v>
      </c>
      <c r="F110" s="410">
        <v>1</v>
      </c>
      <c r="G110" s="410">
        <v>10</v>
      </c>
      <c r="H110" s="410">
        <v>15</v>
      </c>
      <c r="I110" s="410">
        <v>262</v>
      </c>
      <c r="J110" s="410">
        <v>109</v>
      </c>
      <c r="K110" s="410">
        <v>84</v>
      </c>
      <c r="L110" s="410">
        <v>337</v>
      </c>
      <c r="M110" s="410">
        <v>95</v>
      </c>
      <c r="N110" s="410">
        <v>283</v>
      </c>
      <c r="O110" s="410">
        <v>66</v>
      </c>
      <c r="P110" s="410">
        <v>5</v>
      </c>
      <c r="Q110" s="410">
        <v>1269</v>
      </c>
      <c r="R110" s="413">
        <f t="shared" si="2"/>
        <v>105.75</v>
      </c>
      <c r="S110" s="410">
        <f>IFERROR(VLOOKUP(C110,INVENTORY!C:H,6,FALSE),0)</f>
        <v>134</v>
      </c>
      <c r="T110" s="410">
        <f t="shared" si="3"/>
        <v>280.60000000000002</v>
      </c>
    </row>
    <row r="111" spans="1:20" hidden="1" x14ac:dyDescent="0.25">
      <c r="A111" s="410" t="s">
        <v>1059</v>
      </c>
      <c r="B111" s="410" t="s">
        <v>1670</v>
      </c>
      <c r="C111" s="410" t="s">
        <v>1671</v>
      </c>
      <c r="H111" s="410">
        <v>4</v>
      </c>
      <c r="I111" s="410">
        <v>88</v>
      </c>
      <c r="J111" s="410">
        <v>15</v>
      </c>
      <c r="K111" s="410">
        <v>212</v>
      </c>
      <c r="L111" s="410">
        <v>216</v>
      </c>
      <c r="M111" s="410">
        <v>41</v>
      </c>
      <c r="N111" s="410">
        <v>9</v>
      </c>
      <c r="P111" s="410">
        <v>1</v>
      </c>
      <c r="Q111" s="410">
        <v>586</v>
      </c>
      <c r="R111" s="413">
        <f t="shared" si="2"/>
        <v>73.25</v>
      </c>
      <c r="S111" s="410">
        <f>IFERROR(VLOOKUP(C111,INVENTORY!C:H,6,FALSE),0)</f>
        <v>108</v>
      </c>
      <c r="T111" s="410">
        <f t="shared" si="3"/>
        <v>138.80000000000001</v>
      </c>
    </row>
    <row r="112" spans="1:20" hidden="1" x14ac:dyDescent="0.25">
      <c r="A112" s="410" t="s">
        <v>1059</v>
      </c>
      <c r="B112" s="410" t="s">
        <v>1670</v>
      </c>
      <c r="C112" s="410" t="s">
        <v>1672</v>
      </c>
      <c r="H112" s="410">
        <v>4</v>
      </c>
      <c r="I112" s="410">
        <v>24</v>
      </c>
      <c r="J112" s="410">
        <v>32</v>
      </c>
      <c r="K112" s="410">
        <v>81</v>
      </c>
      <c r="L112" s="410">
        <v>92</v>
      </c>
      <c r="M112" s="410">
        <v>58</v>
      </c>
      <c r="N112" s="410">
        <v>42</v>
      </c>
      <c r="O112" s="410">
        <v>4</v>
      </c>
      <c r="P112" s="410">
        <v>1</v>
      </c>
      <c r="Q112" s="410">
        <v>338</v>
      </c>
      <c r="R112" s="413">
        <f t="shared" si="2"/>
        <v>37.555555555555557</v>
      </c>
      <c r="S112" s="410">
        <f>IFERROR(VLOOKUP(C112,INVENTORY!C:H,6,FALSE),0)</f>
        <v>89</v>
      </c>
      <c r="T112" s="410">
        <f t="shared" si="3"/>
        <v>85.4</v>
      </c>
    </row>
    <row r="113" spans="1:20" hidden="1" x14ac:dyDescent="0.25">
      <c r="A113" s="410" t="s">
        <v>1059</v>
      </c>
      <c r="B113" s="410" t="s">
        <v>1670</v>
      </c>
      <c r="C113" s="410" t="s">
        <v>1673</v>
      </c>
      <c r="H113" s="410">
        <v>4</v>
      </c>
      <c r="I113" s="410">
        <v>22</v>
      </c>
      <c r="J113" s="410">
        <v>22</v>
      </c>
      <c r="K113" s="410">
        <v>223</v>
      </c>
      <c r="L113" s="410">
        <v>201</v>
      </c>
      <c r="M113" s="410">
        <v>50</v>
      </c>
      <c r="N113" s="410">
        <v>290</v>
      </c>
      <c r="O113" s="410">
        <v>39</v>
      </c>
      <c r="Q113" s="410">
        <v>851</v>
      </c>
      <c r="R113" s="413">
        <f t="shared" si="2"/>
        <v>106.375</v>
      </c>
      <c r="S113" s="410">
        <f>IFERROR(VLOOKUP(C113,INVENTORY!C:H,6,FALSE),0)</f>
        <v>83</v>
      </c>
      <c r="T113" s="410">
        <f t="shared" si="3"/>
        <v>186.8</v>
      </c>
    </row>
    <row r="114" spans="1:20" hidden="1" x14ac:dyDescent="0.25">
      <c r="A114" s="410" t="s">
        <v>1059</v>
      </c>
      <c r="B114" s="410" t="s">
        <v>1670</v>
      </c>
      <c r="C114" s="410" t="s">
        <v>1674</v>
      </c>
      <c r="E114" s="410">
        <v>16</v>
      </c>
      <c r="H114" s="410">
        <v>4</v>
      </c>
      <c r="I114" s="410">
        <v>5</v>
      </c>
      <c r="J114" s="410">
        <v>19</v>
      </c>
      <c r="K114" s="410">
        <v>64</v>
      </c>
      <c r="L114" s="410">
        <v>330</v>
      </c>
      <c r="M114" s="410">
        <v>22</v>
      </c>
      <c r="N114" s="410">
        <v>85</v>
      </c>
      <c r="O114" s="410">
        <v>21</v>
      </c>
      <c r="P114" s="410">
        <v>49</v>
      </c>
      <c r="Q114" s="410">
        <v>615</v>
      </c>
      <c r="R114" s="413">
        <f t="shared" si="2"/>
        <v>61.5</v>
      </c>
      <c r="S114" s="410">
        <f>IFERROR(VLOOKUP(C114,INVENTORY!C:H,6,FALSE),0)</f>
        <v>71</v>
      </c>
      <c r="T114" s="410">
        <f t="shared" si="3"/>
        <v>137.19999999999999</v>
      </c>
    </row>
    <row r="115" spans="1:20" hidden="1" x14ac:dyDescent="0.25">
      <c r="A115" s="410" t="s">
        <v>1059</v>
      </c>
      <c r="B115" s="410" t="s">
        <v>1670</v>
      </c>
      <c r="C115" s="410" t="s">
        <v>1675</v>
      </c>
      <c r="H115" s="410">
        <v>5</v>
      </c>
      <c r="I115" s="410">
        <v>45</v>
      </c>
      <c r="J115" s="410">
        <v>41</v>
      </c>
      <c r="K115" s="410">
        <v>30</v>
      </c>
      <c r="L115" s="410">
        <v>217</v>
      </c>
      <c r="M115" s="410">
        <v>80</v>
      </c>
      <c r="N115" s="410">
        <v>51</v>
      </c>
      <c r="O115" s="410">
        <v>4</v>
      </c>
      <c r="Q115" s="410">
        <v>473</v>
      </c>
      <c r="R115" s="413">
        <f t="shared" si="2"/>
        <v>59.125</v>
      </c>
      <c r="S115" s="410">
        <f>IFERROR(VLOOKUP(C115,INVENTORY!C:H,6,FALSE),0)</f>
        <v>72</v>
      </c>
      <c r="T115" s="410">
        <f t="shared" si="3"/>
        <v>109</v>
      </c>
    </row>
    <row r="116" spans="1:20" hidden="1" x14ac:dyDescent="0.25">
      <c r="A116" s="410" t="s">
        <v>1059</v>
      </c>
      <c r="B116" s="410" t="s">
        <v>1670</v>
      </c>
      <c r="C116" s="410" t="s">
        <v>1676</v>
      </c>
      <c r="H116" s="410">
        <v>5</v>
      </c>
      <c r="I116" s="410">
        <v>6</v>
      </c>
      <c r="J116" s="410">
        <v>18</v>
      </c>
      <c r="K116" s="410">
        <v>43</v>
      </c>
      <c r="L116" s="410">
        <v>112</v>
      </c>
      <c r="M116" s="410">
        <v>54</v>
      </c>
      <c r="N116" s="410">
        <v>47</v>
      </c>
      <c r="O116" s="410">
        <v>6</v>
      </c>
      <c r="Q116" s="410">
        <v>291</v>
      </c>
      <c r="R116" s="413">
        <f t="shared" si="2"/>
        <v>36.375</v>
      </c>
      <c r="S116" s="410">
        <f>IFERROR(VLOOKUP(C116,INVENTORY!C:H,6,FALSE),0)</f>
        <v>71</v>
      </c>
      <c r="T116" s="410">
        <f t="shared" si="3"/>
        <v>72.400000000000006</v>
      </c>
    </row>
    <row r="117" spans="1:20" hidden="1" x14ac:dyDescent="0.25">
      <c r="A117" s="410" t="s">
        <v>1059</v>
      </c>
      <c r="B117" s="410" t="s">
        <v>1670</v>
      </c>
      <c r="C117" s="410" t="s">
        <v>1677</v>
      </c>
      <c r="H117" s="410">
        <v>4</v>
      </c>
      <c r="I117" s="410">
        <v>14</v>
      </c>
      <c r="J117" s="410">
        <v>16</v>
      </c>
      <c r="K117" s="410">
        <v>46</v>
      </c>
      <c r="L117" s="410">
        <v>264</v>
      </c>
      <c r="M117" s="410">
        <v>37</v>
      </c>
      <c r="N117" s="410">
        <v>109</v>
      </c>
      <c r="O117" s="410">
        <v>15</v>
      </c>
      <c r="Q117" s="410">
        <v>505</v>
      </c>
      <c r="R117" s="413">
        <f t="shared" si="2"/>
        <v>63.125</v>
      </c>
      <c r="S117" s="410">
        <f>IFERROR(VLOOKUP(C117,INVENTORY!C:H,6,FALSE),0)</f>
        <v>67</v>
      </c>
      <c r="T117" s="410">
        <f t="shared" si="3"/>
        <v>114.4</v>
      </c>
    </row>
    <row r="118" spans="1:20" hidden="1" x14ac:dyDescent="0.25">
      <c r="A118" s="410" t="s">
        <v>1059</v>
      </c>
      <c r="B118" s="410" t="s">
        <v>1670</v>
      </c>
      <c r="C118" s="410" t="s">
        <v>1678</v>
      </c>
      <c r="H118" s="410">
        <v>4</v>
      </c>
      <c r="I118" s="410">
        <v>108</v>
      </c>
      <c r="J118" s="410">
        <v>22</v>
      </c>
      <c r="K118" s="410">
        <v>54</v>
      </c>
      <c r="L118" s="410">
        <v>41</v>
      </c>
      <c r="M118" s="410">
        <v>37</v>
      </c>
      <c r="N118" s="410">
        <v>46</v>
      </c>
      <c r="O118" s="410">
        <v>4</v>
      </c>
      <c r="Q118" s="410">
        <v>316</v>
      </c>
      <c r="R118" s="413">
        <f t="shared" si="2"/>
        <v>39.5</v>
      </c>
      <c r="S118" s="410">
        <f>IFERROR(VLOOKUP(C118,INVENTORY!C:H,6,FALSE),0)</f>
        <v>65</v>
      </c>
      <c r="T118" s="410">
        <f t="shared" si="3"/>
        <v>76.2</v>
      </c>
    </row>
    <row r="119" spans="1:20" hidden="1" x14ac:dyDescent="0.25">
      <c r="A119" s="410" t="s">
        <v>1059</v>
      </c>
      <c r="B119" s="410" t="s">
        <v>1670</v>
      </c>
      <c r="C119" s="410" t="s">
        <v>1679</v>
      </c>
      <c r="H119" s="410">
        <v>4</v>
      </c>
      <c r="I119" s="410">
        <v>15</v>
      </c>
      <c r="J119" s="410">
        <v>17</v>
      </c>
      <c r="K119" s="410">
        <v>104</v>
      </c>
      <c r="L119" s="410">
        <v>169</v>
      </c>
      <c r="M119" s="410">
        <v>127</v>
      </c>
      <c r="N119" s="410">
        <v>46</v>
      </c>
      <c r="O119" s="410">
        <v>4</v>
      </c>
      <c r="Q119" s="410">
        <v>486</v>
      </c>
      <c r="R119" s="413">
        <f t="shared" si="2"/>
        <v>60.75</v>
      </c>
      <c r="S119" s="410">
        <f>IFERROR(VLOOKUP(C119,INVENTORY!C:H,6,FALSE),0)</f>
        <v>64</v>
      </c>
      <c r="T119" s="410">
        <f t="shared" si="3"/>
        <v>110</v>
      </c>
    </row>
    <row r="120" spans="1:20" hidden="1" x14ac:dyDescent="0.25">
      <c r="A120" s="410" t="s">
        <v>1059</v>
      </c>
      <c r="B120" s="410" t="s">
        <v>1670</v>
      </c>
      <c r="C120" s="410" t="s">
        <v>1680</v>
      </c>
      <c r="H120" s="410">
        <v>4</v>
      </c>
      <c r="I120" s="410">
        <v>18</v>
      </c>
      <c r="J120" s="410">
        <v>15</v>
      </c>
      <c r="K120" s="410">
        <v>93</v>
      </c>
      <c r="L120" s="410">
        <v>48</v>
      </c>
      <c r="M120" s="410">
        <v>10</v>
      </c>
      <c r="N120" s="410">
        <v>45</v>
      </c>
      <c r="O120" s="410">
        <v>5</v>
      </c>
      <c r="Q120" s="410">
        <v>238</v>
      </c>
      <c r="R120" s="413">
        <f t="shared" si="2"/>
        <v>29.75</v>
      </c>
      <c r="S120" s="410">
        <f>IFERROR(VLOOKUP(C120,INVENTORY!C:H,6,FALSE),0)</f>
        <v>72</v>
      </c>
      <c r="T120" s="410">
        <f t="shared" si="3"/>
        <v>62</v>
      </c>
    </row>
    <row r="121" spans="1:20" hidden="1" x14ac:dyDescent="0.25">
      <c r="A121" s="410" t="s">
        <v>1059</v>
      </c>
      <c r="B121" s="410" t="s">
        <v>1670</v>
      </c>
      <c r="C121" s="410" t="s">
        <v>1681</v>
      </c>
      <c r="H121" s="410">
        <v>4</v>
      </c>
      <c r="I121" s="410">
        <v>8</v>
      </c>
      <c r="J121" s="410">
        <v>40</v>
      </c>
      <c r="K121" s="410">
        <v>206</v>
      </c>
      <c r="L121" s="410">
        <v>119</v>
      </c>
      <c r="M121" s="410">
        <v>54</v>
      </c>
      <c r="N121" s="410">
        <v>41</v>
      </c>
      <c r="O121" s="410">
        <v>6</v>
      </c>
      <c r="Q121" s="410">
        <v>478</v>
      </c>
      <c r="R121" s="413">
        <f t="shared" si="2"/>
        <v>59.75</v>
      </c>
      <c r="S121" s="410">
        <f>IFERROR(VLOOKUP(C121,INVENTORY!C:H,6,FALSE),0)</f>
        <v>60</v>
      </c>
      <c r="T121" s="410">
        <f t="shared" si="3"/>
        <v>107.6</v>
      </c>
    </row>
    <row r="122" spans="1:20" hidden="1" x14ac:dyDescent="0.25">
      <c r="A122" s="410" t="s">
        <v>1059</v>
      </c>
      <c r="B122" s="410" t="s">
        <v>1670</v>
      </c>
      <c r="C122" s="410" t="s">
        <v>1682</v>
      </c>
      <c r="H122" s="410">
        <v>4</v>
      </c>
      <c r="I122" s="410">
        <v>8</v>
      </c>
      <c r="J122" s="410">
        <v>28</v>
      </c>
      <c r="K122" s="410">
        <v>4</v>
      </c>
      <c r="L122" s="410">
        <v>50</v>
      </c>
      <c r="M122" s="410">
        <v>9</v>
      </c>
      <c r="N122" s="410">
        <v>45</v>
      </c>
      <c r="O122" s="410">
        <v>4</v>
      </c>
      <c r="Q122" s="410">
        <v>152</v>
      </c>
      <c r="R122" s="413">
        <f t="shared" si="2"/>
        <v>19</v>
      </c>
      <c r="S122" s="410">
        <f>IFERROR(VLOOKUP(C122,INVENTORY!C:H,6,FALSE),0)</f>
        <v>59</v>
      </c>
      <c r="T122" s="410">
        <f t="shared" si="3"/>
        <v>42.2</v>
      </c>
    </row>
    <row r="123" spans="1:20" hidden="1" x14ac:dyDescent="0.25">
      <c r="A123" s="410" t="s">
        <v>1059</v>
      </c>
      <c r="B123" s="410" t="s">
        <v>1670</v>
      </c>
      <c r="C123" s="410" t="s">
        <v>1683</v>
      </c>
      <c r="H123" s="410">
        <v>4</v>
      </c>
      <c r="I123" s="410">
        <v>10</v>
      </c>
      <c r="J123" s="410">
        <v>12</v>
      </c>
      <c r="K123" s="410">
        <v>70</v>
      </c>
      <c r="L123" s="410">
        <v>37</v>
      </c>
      <c r="M123" s="410">
        <v>31</v>
      </c>
      <c r="N123" s="410">
        <v>41</v>
      </c>
      <c r="O123" s="410">
        <v>4</v>
      </c>
      <c r="Q123" s="410">
        <v>209</v>
      </c>
      <c r="R123" s="413">
        <f t="shared" si="2"/>
        <v>26.125</v>
      </c>
      <c r="S123" s="410">
        <f>IFERROR(VLOOKUP(C123,INVENTORY!C:H,6,FALSE),0)</f>
        <v>56</v>
      </c>
      <c r="T123" s="410">
        <f t="shared" si="3"/>
        <v>53</v>
      </c>
    </row>
    <row r="124" spans="1:20" hidden="1" x14ac:dyDescent="0.25">
      <c r="A124" s="410" t="s">
        <v>1059</v>
      </c>
      <c r="B124" s="410" t="s">
        <v>1670</v>
      </c>
      <c r="C124" s="410" t="s">
        <v>1684</v>
      </c>
      <c r="H124" s="410">
        <v>53</v>
      </c>
      <c r="I124" s="410">
        <v>5</v>
      </c>
      <c r="J124" s="410">
        <v>34</v>
      </c>
      <c r="K124" s="410">
        <v>261</v>
      </c>
      <c r="L124" s="410">
        <v>10</v>
      </c>
      <c r="M124" s="410">
        <v>1</v>
      </c>
      <c r="N124" s="410">
        <v>45</v>
      </c>
      <c r="O124" s="410">
        <v>4</v>
      </c>
      <c r="Q124" s="410">
        <v>413</v>
      </c>
      <c r="R124" s="413">
        <f t="shared" si="2"/>
        <v>51.625</v>
      </c>
      <c r="S124" s="410">
        <f>IFERROR(VLOOKUP(C124,INVENTORY!C:H,6,FALSE),0)</f>
        <v>63</v>
      </c>
      <c r="T124" s="410">
        <f t="shared" si="3"/>
        <v>95.2</v>
      </c>
    </row>
    <row r="125" spans="1:20" hidden="1" x14ac:dyDescent="0.25">
      <c r="A125" s="410" t="s">
        <v>1059</v>
      </c>
      <c r="B125" s="410" t="s">
        <v>1670</v>
      </c>
      <c r="C125" s="410" t="s">
        <v>1685</v>
      </c>
      <c r="H125" s="410">
        <v>4</v>
      </c>
      <c r="I125" s="410">
        <v>137</v>
      </c>
      <c r="J125" s="410">
        <v>87</v>
      </c>
      <c r="K125" s="410">
        <v>82</v>
      </c>
      <c r="L125" s="410">
        <v>387</v>
      </c>
      <c r="M125" s="410">
        <v>141</v>
      </c>
      <c r="N125" s="410">
        <v>40</v>
      </c>
      <c r="O125" s="410">
        <v>22</v>
      </c>
      <c r="Q125" s="410">
        <v>900</v>
      </c>
      <c r="R125" s="413">
        <f t="shared" si="2"/>
        <v>112.5</v>
      </c>
      <c r="S125" s="410">
        <f>IFERROR(VLOOKUP(C125,INVENTORY!C:H,6,FALSE),0)</f>
        <v>96</v>
      </c>
      <c r="T125" s="410">
        <f t="shared" si="3"/>
        <v>199.2</v>
      </c>
    </row>
    <row r="126" spans="1:20" hidden="1" x14ac:dyDescent="0.25">
      <c r="A126" s="410" t="s">
        <v>1059</v>
      </c>
      <c r="B126" s="410" t="s">
        <v>1670</v>
      </c>
      <c r="C126" s="410" t="s">
        <v>1686</v>
      </c>
      <c r="H126" s="410">
        <v>4</v>
      </c>
      <c r="I126" s="410">
        <v>8</v>
      </c>
      <c r="J126" s="410">
        <v>237</v>
      </c>
      <c r="K126" s="410">
        <v>391</v>
      </c>
      <c r="L126" s="410">
        <v>151</v>
      </c>
      <c r="M126" s="410">
        <v>74</v>
      </c>
      <c r="N126" s="410">
        <v>48</v>
      </c>
      <c r="O126" s="410">
        <v>13</v>
      </c>
      <c r="Q126" s="410">
        <v>926</v>
      </c>
      <c r="R126" s="413">
        <f t="shared" si="2"/>
        <v>115.75</v>
      </c>
      <c r="S126" s="410">
        <f>IFERROR(VLOOKUP(C126,INVENTORY!C:H,6,FALSE),0)</f>
        <v>98</v>
      </c>
      <c r="T126" s="410">
        <f t="shared" si="3"/>
        <v>204.8</v>
      </c>
    </row>
    <row r="127" spans="1:20" hidden="1" x14ac:dyDescent="0.25">
      <c r="A127" s="410" t="s">
        <v>1059</v>
      </c>
      <c r="B127" s="410" t="s">
        <v>1670</v>
      </c>
      <c r="C127" s="410" t="s">
        <v>1687</v>
      </c>
      <c r="F127" s="410">
        <v>1</v>
      </c>
      <c r="H127" s="410">
        <v>4</v>
      </c>
      <c r="I127" s="410">
        <v>23</v>
      </c>
      <c r="J127" s="410">
        <v>12</v>
      </c>
      <c r="K127" s="410">
        <v>3</v>
      </c>
      <c r="L127" s="410">
        <v>19</v>
      </c>
      <c r="M127" s="410">
        <v>104</v>
      </c>
      <c r="N127" s="410">
        <v>34</v>
      </c>
      <c r="O127" s="410">
        <v>4</v>
      </c>
      <c r="Q127" s="410">
        <v>204</v>
      </c>
      <c r="R127" s="413">
        <f t="shared" si="2"/>
        <v>22.666666666666668</v>
      </c>
      <c r="S127" s="410">
        <f>IFERROR(VLOOKUP(C127,INVENTORY!C:H,6,FALSE),0)</f>
        <v>57</v>
      </c>
      <c r="T127" s="410">
        <f t="shared" si="3"/>
        <v>52.2</v>
      </c>
    </row>
    <row r="128" spans="1:20" hidden="1" x14ac:dyDescent="0.25">
      <c r="A128" s="410" t="s">
        <v>1059</v>
      </c>
      <c r="B128" s="410" t="s">
        <v>1670</v>
      </c>
      <c r="C128" s="410" t="s">
        <v>1688</v>
      </c>
      <c r="H128" s="410">
        <v>4</v>
      </c>
      <c r="I128" s="410">
        <v>8</v>
      </c>
      <c r="J128" s="410">
        <v>28</v>
      </c>
      <c r="K128" s="410">
        <v>67</v>
      </c>
      <c r="L128" s="410">
        <v>15</v>
      </c>
      <c r="M128" s="410">
        <v>1</v>
      </c>
      <c r="N128" s="410">
        <v>41</v>
      </c>
      <c r="O128" s="410">
        <v>4</v>
      </c>
      <c r="Q128" s="410">
        <v>168</v>
      </c>
      <c r="R128" s="413">
        <f t="shared" si="2"/>
        <v>21</v>
      </c>
      <c r="S128" s="410">
        <f>IFERROR(VLOOKUP(C128,INVENTORY!C:H,6,FALSE),0)</f>
        <v>62</v>
      </c>
      <c r="T128" s="410">
        <f t="shared" si="3"/>
        <v>46</v>
      </c>
    </row>
    <row r="129" spans="1:20" hidden="1" x14ac:dyDescent="0.25">
      <c r="A129" s="410" t="s">
        <v>1059</v>
      </c>
      <c r="B129" s="410" t="s">
        <v>1670</v>
      </c>
      <c r="C129" s="410" t="s">
        <v>1689</v>
      </c>
      <c r="H129" s="410">
        <v>4</v>
      </c>
      <c r="I129" s="410">
        <v>53</v>
      </c>
      <c r="J129" s="410">
        <v>16</v>
      </c>
      <c r="K129" s="410">
        <v>9</v>
      </c>
      <c r="L129" s="410">
        <v>23</v>
      </c>
      <c r="M129" s="410">
        <v>56</v>
      </c>
      <c r="N129" s="410">
        <v>52</v>
      </c>
      <c r="O129" s="410">
        <v>4</v>
      </c>
      <c r="Q129" s="410">
        <v>217</v>
      </c>
      <c r="R129" s="413">
        <f t="shared" si="2"/>
        <v>27.125</v>
      </c>
      <c r="S129" s="410">
        <f>IFERROR(VLOOKUP(C129,INVENTORY!C:H,6,FALSE),0)</f>
        <v>63</v>
      </c>
      <c r="T129" s="410">
        <f t="shared" si="3"/>
        <v>56</v>
      </c>
    </row>
    <row r="130" spans="1:20" hidden="1" x14ac:dyDescent="0.25">
      <c r="A130" s="410" t="s">
        <v>1059</v>
      </c>
      <c r="B130" s="410" t="s">
        <v>1670</v>
      </c>
      <c r="C130" s="410" t="s">
        <v>1690</v>
      </c>
      <c r="H130" s="410">
        <v>4</v>
      </c>
      <c r="I130" s="410">
        <v>22</v>
      </c>
      <c r="J130" s="410">
        <v>32</v>
      </c>
      <c r="K130" s="410">
        <v>245</v>
      </c>
      <c r="L130" s="410">
        <v>168</v>
      </c>
      <c r="M130" s="410">
        <v>102</v>
      </c>
      <c r="N130" s="410">
        <v>46</v>
      </c>
      <c r="O130" s="410">
        <v>14</v>
      </c>
      <c r="P130" s="410">
        <v>1</v>
      </c>
      <c r="Q130" s="410">
        <v>634</v>
      </c>
      <c r="R130" s="413">
        <f t="shared" si="2"/>
        <v>70.444444444444443</v>
      </c>
      <c r="S130" s="410">
        <f>IFERROR(VLOOKUP(C130,INVENTORY!C:H,6,FALSE),0)</f>
        <v>139</v>
      </c>
      <c r="T130" s="410">
        <f t="shared" si="3"/>
        <v>154.6</v>
      </c>
    </row>
    <row r="131" spans="1:20" hidden="1" x14ac:dyDescent="0.25">
      <c r="A131" s="410" t="s">
        <v>1059</v>
      </c>
      <c r="B131" s="410" t="s">
        <v>1521</v>
      </c>
      <c r="C131" s="410" t="s">
        <v>1593</v>
      </c>
      <c r="H131" s="410">
        <v>25</v>
      </c>
      <c r="I131" s="410">
        <v>67</v>
      </c>
      <c r="J131" s="410">
        <v>4</v>
      </c>
      <c r="L131" s="410">
        <v>20</v>
      </c>
      <c r="M131" s="410">
        <v>113</v>
      </c>
      <c r="N131" s="410">
        <v>35</v>
      </c>
      <c r="O131" s="410">
        <v>1</v>
      </c>
      <c r="Q131" s="410">
        <v>265</v>
      </c>
      <c r="R131" s="413">
        <f t="shared" si="2"/>
        <v>37.857142857142854</v>
      </c>
      <c r="S131" s="410">
        <f>IFERROR(VLOOKUP(C131,INVENTORY!C:H,6,FALSE),0)</f>
        <v>0</v>
      </c>
      <c r="T131" s="410">
        <f t="shared" si="3"/>
        <v>53</v>
      </c>
    </row>
    <row r="132" spans="1:20" hidden="1" x14ac:dyDescent="0.25">
      <c r="A132" s="410" t="s">
        <v>1059</v>
      </c>
      <c r="B132" s="410" t="s">
        <v>1521</v>
      </c>
      <c r="C132" s="410" t="s">
        <v>1594</v>
      </c>
      <c r="H132" s="410">
        <v>296</v>
      </c>
      <c r="I132" s="410">
        <v>76</v>
      </c>
      <c r="J132" s="410">
        <v>58</v>
      </c>
      <c r="K132" s="410">
        <v>512</v>
      </c>
      <c r="L132" s="410">
        <v>401</v>
      </c>
      <c r="M132" s="410">
        <v>65</v>
      </c>
      <c r="N132" s="410">
        <v>13</v>
      </c>
      <c r="O132" s="410">
        <v>1</v>
      </c>
      <c r="Q132" s="410">
        <v>1422</v>
      </c>
      <c r="R132" s="413">
        <f t="shared" si="2"/>
        <v>177.75</v>
      </c>
      <c r="S132" s="410">
        <f>IFERROR(VLOOKUP(C132,INVENTORY!C:H,6,FALSE),0)</f>
        <v>0</v>
      </c>
      <c r="T132" s="410">
        <f t="shared" si="3"/>
        <v>284.39999999999998</v>
      </c>
    </row>
    <row r="133" spans="1:20" hidden="1" x14ac:dyDescent="0.25">
      <c r="A133" s="410" t="s">
        <v>1059</v>
      </c>
      <c r="B133" s="410" t="s">
        <v>1670</v>
      </c>
      <c r="C133" s="410" t="s">
        <v>1691</v>
      </c>
      <c r="H133" s="410">
        <v>1</v>
      </c>
      <c r="I133" s="410">
        <v>2</v>
      </c>
      <c r="K133" s="410">
        <v>5</v>
      </c>
      <c r="L133" s="410">
        <v>4</v>
      </c>
      <c r="N133" s="410">
        <v>16</v>
      </c>
      <c r="Q133" s="410">
        <v>28</v>
      </c>
      <c r="R133" s="413">
        <f t="shared" si="2"/>
        <v>5.6</v>
      </c>
      <c r="S133" s="410">
        <f>IFERROR(VLOOKUP(C133,INVENTORY!C:H,6,FALSE),0)</f>
        <v>0</v>
      </c>
      <c r="T133" s="410">
        <f t="shared" si="3"/>
        <v>5.6</v>
      </c>
    </row>
    <row r="134" spans="1:20" hidden="1" x14ac:dyDescent="0.25">
      <c r="A134" s="410" t="s">
        <v>1059</v>
      </c>
      <c r="B134" s="410" t="s">
        <v>1521</v>
      </c>
      <c r="C134" s="410" t="s">
        <v>1595</v>
      </c>
      <c r="F134" s="410">
        <v>3</v>
      </c>
      <c r="G134" s="410">
        <v>202</v>
      </c>
      <c r="H134" s="410">
        <v>197</v>
      </c>
      <c r="N134" s="410">
        <v>86</v>
      </c>
      <c r="O134" s="410">
        <v>62</v>
      </c>
      <c r="P134" s="410">
        <v>41</v>
      </c>
      <c r="Q134" s="410">
        <v>591</v>
      </c>
      <c r="R134" s="413">
        <f t="shared" ref="R134:R197" si="4">AVERAGE(E134:P134)</f>
        <v>98.5</v>
      </c>
      <c r="S134" s="410">
        <f>IFERROR(VLOOKUP(C134,INVENTORY!C:H,6,FALSE),0)</f>
        <v>0</v>
      </c>
      <c r="T134" s="410">
        <f t="shared" ref="T134:T197" si="5">(Q134+S134)/5</f>
        <v>118.2</v>
      </c>
    </row>
    <row r="135" spans="1:20" hidden="1" x14ac:dyDescent="0.25">
      <c r="A135" s="410" t="s">
        <v>1059</v>
      </c>
      <c r="B135" s="410" t="s">
        <v>1521</v>
      </c>
      <c r="C135" s="410" t="s">
        <v>1596</v>
      </c>
      <c r="E135" s="410">
        <v>10</v>
      </c>
      <c r="F135" s="410">
        <v>6</v>
      </c>
      <c r="G135" s="410">
        <v>10</v>
      </c>
      <c r="H135" s="410">
        <v>45</v>
      </c>
      <c r="I135" s="410">
        <v>87</v>
      </c>
      <c r="J135" s="410">
        <v>4</v>
      </c>
      <c r="K135" s="410">
        <v>378</v>
      </c>
      <c r="L135" s="410">
        <v>119</v>
      </c>
      <c r="M135" s="410">
        <v>196</v>
      </c>
      <c r="N135" s="410">
        <v>73</v>
      </c>
      <c r="O135" s="410">
        <v>80</v>
      </c>
      <c r="P135" s="410">
        <v>79</v>
      </c>
      <c r="Q135" s="410">
        <v>1087</v>
      </c>
      <c r="R135" s="413">
        <f t="shared" si="4"/>
        <v>90.583333333333329</v>
      </c>
      <c r="S135" s="410">
        <f>IFERROR(VLOOKUP(C135,INVENTORY!C:H,6,FALSE),0)</f>
        <v>0</v>
      </c>
      <c r="T135" s="410">
        <f t="shared" si="5"/>
        <v>217.4</v>
      </c>
    </row>
    <row r="136" spans="1:20" hidden="1" x14ac:dyDescent="0.25">
      <c r="A136" s="410" t="s">
        <v>1059</v>
      </c>
      <c r="B136" s="410" t="s">
        <v>1521</v>
      </c>
      <c r="C136" s="410" t="s">
        <v>1597</v>
      </c>
      <c r="E136" s="410">
        <v>5</v>
      </c>
      <c r="F136" s="410">
        <v>245</v>
      </c>
      <c r="G136" s="410">
        <v>29</v>
      </c>
      <c r="H136" s="410">
        <v>1</v>
      </c>
      <c r="J136" s="410">
        <v>9</v>
      </c>
      <c r="L136" s="410">
        <v>2</v>
      </c>
      <c r="M136" s="410">
        <v>15</v>
      </c>
      <c r="N136" s="410">
        <v>55</v>
      </c>
      <c r="O136" s="410">
        <v>16</v>
      </c>
      <c r="P136" s="410">
        <v>4</v>
      </c>
      <c r="Q136" s="410">
        <v>381</v>
      </c>
      <c r="R136" s="413">
        <f t="shared" si="4"/>
        <v>38.1</v>
      </c>
      <c r="S136" s="410">
        <f>IFERROR(VLOOKUP(C136,INVENTORY!C:H,6,FALSE),0)</f>
        <v>0</v>
      </c>
      <c r="T136" s="410">
        <f t="shared" si="5"/>
        <v>76.2</v>
      </c>
    </row>
    <row r="137" spans="1:20" hidden="1" x14ac:dyDescent="0.25">
      <c r="A137" s="410" t="s">
        <v>1059</v>
      </c>
      <c r="B137" s="410" t="s">
        <v>1521</v>
      </c>
      <c r="C137" s="410" t="s">
        <v>1598</v>
      </c>
      <c r="G137" s="410">
        <v>1</v>
      </c>
      <c r="H137" s="410">
        <v>1</v>
      </c>
      <c r="I137" s="410">
        <v>5</v>
      </c>
      <c r="J137" s="410">
        <v>8</v>
      </c>
      <c r="K137" s="410">
        <v>46</v>
      </c>
      <c r="L137" s="410">
        <v>188</v>
      </c>
      <c r="M137" s="410">
        <v>78</v>
      </c>
      <c r="N137" s="410">
        <v>46</v>
      </c>
      <c r="Q137" s="410">
        <v>373</v>
      </c>
      <c r="R137" s="413">
        <f t="shared" si="4"/>
        <v>46.625</v>
      </c>
      <c r="S137" s="410">
        <f>IFERROR(VLOOKUP(C137,INVENTORY!C:H,6,FALSE),0)</f>
        <v>0</v>
      </c>
      <c r="T137" s="410">
        <f t="shared" si="5"/>
        <v>74.599999999999994</v>
      </c>
    </row>
    <row r="138" spans="1:20" hidden="1" x14ac:dyDescent="0.25">
      <c r="A138" s="410" t="s">
        <v>1059</v>
      </c>
      <c r="B138" s="410" t="s">
        <v>1521</v>
      </c>
      <c r="C138" s="410" t="s">
        <v>1599</v>
      </c>
      <c r="I138" s="410">
        <v>7</v>
      </c>
      <c r="J138" s="410">
        <v>4</v>
      </c>
      <c r="K138" s="410">
        <v>8</v>
      </c>
      <c r="L138" s="410">
        <v>35</v>
      </c>
      <c r="M138" s="410">
        <v>9</v>
      </c>
      <c r="N138" s="410">
        <v>73</v>
      </c>
      <c r="P138" s="410">
        <v>1</v>
      </c>
      <c r="Q138" s="410">
        <v>137</v>
      </c>
      <c r="R138" s="413">
        <f t="shared" si="4"/>
        <v>19.571428571428573</v>
      </c>
      <c r="S138" s="410">
        <f>IFERROR(VLOOKUP(C138,INVENTORY!C:H,6,FALSE),0)</f>
        <v>0</v>
      </c>
      <c r="T138" s="410">
        <f t="shared" si="5"/>
        <v>27.4</v>
      </c>
    </row>
    <row r="139" spans="1:20" hidden="1" x14ac:dyDescent="0.25">
      <c r="A139" s="410" t="s">
        <v>1059</v>
      </c>
      <c r="B139" s="410" t="s">
        <v>1521</v>
      </c>
      <c r="C139" s="410" t="s">
        <v>1600</v>
      </c>
      <c r="H139" s="410">
        <v>4</v>
      </c>
      <c r="I139" s="410">
        <v>127</v>
      </c>
      <c r="J139" s="410">
        <v>26</v>
      </c>
      <c r="K139" s="410">
        <v>150</v>
      </c>
      <c r="L139" s="410">
        <v>137</v>
      </c>
      <c r="M139" s="410">
        <v>142</v>
      </c>
      <c r="N139" s="410">
        <v>83</v>
      </c>
      <c r="O139" s="410">
        <v>3</v>
      </c>
      <c r="Q139" s="410">
        <v>672</v>
      </c>
      <c r="R139" s="413">
        <f t="shared" si="4"/>
        <v>84</v>
      </c>
      <c r="S139" s="410">
        <f>IFERROR(VLOOKUP(C139,INVENTORY!C:H,6,FALSE),0)</f>
        <v>0</v>
      </c>
      <c r="T139" s="410">
        <f t="shared" si="5"/>
        <v>134.4</v>
      </c>
    </row>
    <row r="140" spans="1:20" hidden="1" x14ac:dyDescent="0.25">
      <c r="A140" s="410" t="s">
        <v>1059</v>
      </c>
      <c r="B140" s="410" t="s">
        <v>1521</v>
      </c>
      <c r="C140" s="410" t="s">
        <v>1601</v>
      </c>
      <c r="I140" s="410">
        <v>2</v>
      </c>
      <c r="L140" s="410">
        <v>5</v>
      </c>
      <c r="N140" s="410">
        <v>32</v>
      </c>
      <c r="Q140" s="410">
        <v>39</v>
      </c>
      <c r="R140" s="413">
        <f t="shared" si="4"/>
        <v>13</v>
      </c>
      <c r="S140" s="410">
        <f>IFERROR(VLOOKUP(C140,INVENTORY!C:H,6,FALSE),0)</f>
        <v>0</v>
      </c>
      <c r="T140" s="410">
        <f t="shared" si="5"/>
        <v>7.8</v>
      </c>
    </row>
    <row r="141" spans="1:20" hidden="1" x14ac:dyDescent="0.25">
      <c r="A141" s="410" t="s">
        <v>1059</v>
      </c>
      <c r="B141" s="410" t="s">
        <v>1521</v>
      </c>
      <c r="C141" s="410" t="s">
        <v>1602</v>
      </c>
      <c r="I141" s="410">
        <v>1</v>
      </c>
      <c r="L141" s="410">
        <v>1</v>
      </c>
      <c r="N141" s="410">
        <v>41</v>
      </c>
      <c r="Q141" s="410">
        <v>43</v>
      </c>
      <c r="R141" s="413">
        <f t="shared" si="4"/>
        <v>14.333333333333334</v>
      </c>
      <c r="S141" s="410">
        <f>IFERROR(VLOOKUP(C141,INVENTORY!C:H,6,FALSE),0)</f>
        <v>0</v>
      </c>
      <c r="T141" s="410">
        <f t="shared" si="5"/>
        <v>8.6</v>
      </c>
    </row>
    <row r="142" spans="1:20" hidden="1" x14ac:dyDescent="0.25">
      <c r="A142" s="410" t="s">
        <v>1059</v>
      </c>
      <c r="B142" s="410" t="s">
        <v>1521</v>
      </c>
      <c r="C142" s="410" t="s">
        <v>1603</v>
      </c>
      <c r="I142" s="410">
        <v>1</v>
      </c>
      <c r="K142" s="410">
        <v>2</v>
      </c>
      <c r="N142" s="410">
        <v>41</v>
      </c>
      <c r="Q142" s="410">
        <v>44</v>
      </c>
      <c r="R142" s="413">
        <f t="shared" si="4"/>
        <v>14.666666666666666</v>
      </c>
      <c r="S142" s="410">
        <f>IFERROR(VLOOKUP(C142,INVENTORY!C:H,6,FALSE),0)</f>
        <v>0</v>
      </c>
      <c r="T142" s="410">
        <f t="shared" si="5"/>
        <v>8.8000000000000007</v>
      </c>
    </row>
    <row r="143" spans="1:20" hidden="1" x14ac:dyDescent="0.25">
      <c r="A143" s="410" t="s">
        <v>1059</v>
      </c>
      <c r="B143" s="410" t="s">
        <v>1521</v>
      </c>
      <c r="C143" s="410" t="s">
        <v>1604</v>
      </c>
      <c r="K143" s="410">
        <v>1</v>
      </c>
      <c r="N143" s="410">
        <v>36</v>
      </c>
      <c r="Q143" s="410">
        <v>37</v>
      </c>
      <c r="R143" s="413">
        <f t="shared" si="4"/>
        <v>18.5</v>
      </c>
      <c r="S143" s="410">
        <f>IFERROR(VLOOKUP(C143,INVENTORY!C:H,6,FALSE),0)</f>
        <v>0</v>
      </c>
      <c r="T143" s="410">
        <f t="shared" si="5"/>
        <v>7.4</v>
      </c>
    </row>
    <row r="144" spans="1:20" hidden="1" x14ac:dyDescent="0.25">
      <c r="A144" s="410" t="s">
        <v>1059</v>
      </c>
      <c r="B144" s="410" t="s">
        <v>1521</v>
      </c>
      <c r="C144" s="410" t="s">
        <v>1605</v>
      </c>
      <c r="N144" s="410">
        <v>16</v>
      </c>
      <c r="Q144" s="410">
        <v>16</v>
      </c>
      <c r="R144" s="413">
        <f t="shared" si="4"/>
        <v>16</v>
      </c>
      <c r="S144" s="410">
        <f>IFERROR(VLOOKUP(C144,INVENTORY!C:H,6,FALSE),0)</f>
        <v>0</v>
      </c>
      <c r="T144" s="410">
        <f t="shared" si="5"/>
        <v>3.2</v>
      </c>
    </row>
    <row r="145" spans="1:20" hidden="1" x14ac:dyDescent="0.25">
      <c r="A145" s="410" t="s">
        <v>1059</v>
      </c>
      <c r="B145" s="410" t="s">
        <v>1521</v>
      </c>
      <c r="C145" s="410" t="s">
        <v>1606</v>
      </c>
      <c r="N145" s="410">
        <v>48</v>
      </c>
      <c r="Q145" s="410">
        <v>48</v>
      </c>
      <c r="R145" s="413">
        <f t="shared" si="4"/>
        <v>48</v>
      </c>
      <c r="S145" s="410">
        <f>IFERROR(VLOOKUP(C145,INVENTORY!C:H,6,FALSE),0)</f>
        <v>0</v>
      </c>
      <c r="T145" s="410">
        <f t="shared" si="5"/>
        <v>9.6</v>
      </c>
    </row>
    <row r="146" spans="1:20" hidden="1" x14ac:dyDescent="0.25">
      <c r="A146" s="410" t="s">
        <v>1059</v>
      </c>
      <c r="B146" s="410" t="s">
        <v>1521</v>
      </c>
      <c r="C146" s="410" t="s">
        <v>1607</v>
      </c>
      <c r="N146" s="410">
        <v>21</v>
      </c>
      <c r="Q146" s="410">
        <v>21</v>
      </c>
      <c r="R146" s="413">
        <f t="shared" si="4"/>
        <v>21</v>
      </c>
      <c r="S146" s="410">
        <f>IFERROR(VLOOKUP(C146,INVENTORY!C:H,6,FALSE),0)</f>
        <v>0</v>
      </c>
      <c r="T146" s="410">
        <f t="shared" si="5"/>
        <v>4.2</v>
      </c>
    </row>
    <row r="147" spans="1:20" hidden="1" x14ac:dyDescent="0.25">
      <c r="A147" s="410" t="s">
        <v>1059</v>
      </c>
      <c r="B147" s="410" t="s">
        <v>1521</v>
      </c>
      <c r="C147" s="410" t="s">
        <v>1608</v>
      </c>
      <c r="N147" s="410">
        <v>48</v>
      </c>
      <c r="Q147" s="410">
        <v>48</v>
      </c>
      <c r="R147" s="413">
        <f t="shared" si="4"/>
        <v>48</v>
      </c>
      <c r="S147" s="410">
        <f>IFERROR(VLOOKUP(C147,INVENTORY!C:H,6,FALSE),0)</f>
        <v>0</v>
      </c>
      <c r="T147" s="410">
        <f t="shared" si="5"/>
        <v>9.6</v>
      </c>
    </row>
    <row r="148" spans="1:20" hidden="1" x14ac:dyDescent="0.25">
      <c r="A148" s="410" t="s">
        <v>1059</v>
      </c>
      <c r="B148" s="410" t="s">
        <v>1521</v>
      </c>
      <c r="C148" s="410" t="s">
        <v>1609</v>
      </c>
      <c r="N148" s="410">
        <v>34</v>
      </c>
      <c r="Q148" s="410">
        <v>34</v>
      </c>
      <c r="R148" s="413">
        <f t="shared" si="4"/>
        <v>34</v>
      </c>
      <c r="S148" s="410">
        <f>IFERROR(VLOOKUP(C148,INVENTORY!C:H,6,FALSE),0)</f>
        <v>0</v>
      </c>
      <c r="T148" s="410">
        <f t="shared" si="5"/>
        <v>6.8</v>
      </c>
    </row>
    <row r="149" spans="1:20" hidden="1" x14ac:dyDescent="0.25">
      <c r="A149" s="410" t="s">
        <v>1059</v>
      </c>
      <c r="B149" s="410" t="s">
        <v>1521</v>
      </c>
      <c r="C149" s="410" t="s">
        <v>1610</v>
      </c>
      <c r="N149" s="410">
        <v>34</v>
      </c>
      <c r="Q149" s="410">
        <v>34</v>
      </c>
      <c r="R149" s="413">
        <f t="shared" si="4"/>
        <v>34</v>
      </c>
      <c r="S149" s="410">
        <f>IFERROR(VLOOKUP(C149,INVENTORY!C:H,6,FALSE),0)</f>
        <v>0</v>
      </c>
      <c r="T149" s="410">
        <f t="shared" si="5"/>
        <v>6.8</v>
      </c>
    </row>
    <row r="150" spans="1:20" hidden="1" x14ac:dyDescent="0.25">
      <c r="A150" s="410" t="s">
        <v>1059</v>
      </c>
      <c r="B150" s="410" t="s">
        <v>1521</v>
      </c>
      <c r="C150" s="410" t="s">
        <v>1611</v>
      </c>
      <c r="N150" s="410">
        <v>34</v>
      </c>
      <c r="Q150" s="410">
        <v>34</v>
      </c>
      <c r="R150" s="413">
        <f t="shared" si="4"/>
        <v>34</v>
      </c>
      <c r="S150" s="410">
        <f>IFERROR(VLOOKUP(C150,INVENTORY!C:H,6,FALSE),0)</f>
        <v>0</v>
      </c>
      <c r="T150" s="410">
        <f t="shared" si="5"/>
        <v>6.8</v>
      </c>
    </row>
    <row r="151" spans="1:20" hidden="1" x14ac:dyDescent="0.25">
      <c r="A151" s="410" t="s">
        <v>1059</v>
      </c>
      <c r="B151" s="410" t="s">
        <v>1521</v>
      </c>
      <c r="C151" s="410" t="s">
        <v>1612</v>
      </c>
      <c r="N151" s="410">
        <v>48</v>
      </c>
      <c r="Q151" s="410">
        <v>48</v>
      </c>
      <c r="R151" s="413">
        <f t="shared" si="4"/>
        <v>48</v>
      </c>
      <c r="S151" s="410">
        <f>IFERROR(VLOOKUP(C151,INVENTORY!C:H,6,FALSE),0)</f>
        <v>0</v>
      </c>
      <c r="T151" s="410">
        <f t="shared" si="5"/>
        <v>9.6</v>
      </c>
    </row>
    <row r="152" spans="1:20" hidden="1" x14ac:dyDescent="0.25">
      <c r="A152" s="410" t="s">
        <v>1059</v>
      </c>
      <c r="B152" s="410" t="s">
        <v>1521</v>
      </c>
      <c r="C152" s="410" t="s">
        <v>1613</v>
      </c>
      <c r="N152" s="410">
        <v>41</v>
      </c>
      <c r="Q152" s="410">
        <v>41</v>
      </c>
      <c r="R152" s="413">
        <f t="shared" si="4"/>
        <v>41</v>
      </c>
      <c r="S152" s="410">
        <f>IFERROR(VLOOKUP(C152,INVENTORY!C:H,6,FALSE),0)</f>
        <v>0</v>
      </c>
      <c r="T152" s="410">
        <f t="shared" si="5"/>
        <v>8.1999999999999993</v>
      </c>
    </row>
    <row r="153" spans="1:20" hidden="1" x14ac:dyDescent="0.25">
      <c r="A153" s="410" t="s">
        <v>1059</v>
      </c>
      <c r="B153" s="410" t="s">
        <v>1521</v>
      </c>
      <c r="C153" s="410" t="s">
        <v>1614</v>
      </c>
      <c r="N153" s="410">
        <v>25</v>
      </c>
      <c r="Q153" s="410">
        <v>25</v>
      </c>
      <c r="R153" s="413">
        <f t="shared" si="4"/>
        <v>25</v>
      </c>
      <c r="S153" s="410">
        <f>IFERROR(VLOOKUP(C153,INVENTORY!C:H,6,FALSE),0)</f>
        <v>0</v>
      </c>
      <c r="T153" s="410">
        <f t="shared" si="5"/>
        <v>5</v>
      </c>
    </row>
    <row r="154" spans="1:20" hidden="1" x14ac:dyDescent="0.25">
      <c r="A154" s="410" t="s">
        <v>1059</v>
      </c>
      <c r="B154" s="410" t="s">
        <v>1521</v>
      </c>
      <c r="C154" s="410" t="s">
        <v>1615</v>
      </c>
      <c r="N154" s="410">
        <v>32</v>
      </c>
      <c r="Q154" s="410">
        <v>32</v>
      </c>
      <c r="R154" s="413">
        <f t="shared" si="4"/>
        <v>32</v>
      </c>
      <c r="S154" s="410">
        <f>IFERROR(VLOOKUP(C154,INVENTORY!C:H,6,FALSE),0)</f>
        <v>0</v>
      </c>
      <c r="T154" s="410">
        <f t="shared" si="5"/>
        <v>6.4</v>
      </c>
    </row>
    <row r="155" spans="1:20" hidden="1" x14ac:dyDescent="0.25">
      <c r="A155" s="410" t="s">
        <v>1059</v>
      </c>
      <c r="B155" s="410" t="s">
        <v>1521</v>
      </c>
      <c r="C155" s="410" t="s">
        <v>1616</v>
      </c>
      <c r="N155" s="410">
        <v>25</v>
      </c>
      <c r="Q155" s="410">
        <v>25</v>
      </c>
      <c r="R155" s="413">
        <f t="shared" si="4"/>
        <v>25</v>
      </c>
      <c r="S155" s="410">
        <f>IFERROR(VLOOKUP(C155,INVENTORY!C:H,6,FALSE),0)</f>
        <v>0</v>
      </c>
      <c r="T155" s="410">
        <f t="shared" si="5"/>
        <v>5</v>
      </c>
    </row>
    <row r="156" spans="1:20" hidden="1" x14ac:dyDescent="0.25">
      <c r="A156" s="410" t="s">
        <v>1059</v>
      </c>
      <c r="B156" s="410" t="s">
        <v>1521</v>
      </c>
      <c r="C156" s="410" t="s">
        <v>1617</v>
      </c>
      <c r="N156" s="410">
        <v>32</v>
      </c>
      <c r="Q156" s="410">
        <v>32</v>
      </c>
      <c r="R156" s="413">
        <f t="shared" si="4"/>
        <v>32</v>
      </c>
      <c r="S156" s="410">
        <f>IFERROR(VLOOKUP(C156,INVENTORY!C:H,6,FALSE),0)</f>
        <v>0</v>
      </c>
      <c r="T156" s="410">
        <f t="shared" si="5"/>
        <v>6.4</v>
      </c>
    </row>
    <row r="157" spans="1:20" hidden="1" x14ac:dyDescent="0.25">
      <c r="A157" s="410" t="s">
        <v>1059</v>
      </c>
      <c r="B157" s="410" t="s">
        <v>1521</v>
      </c>
      <c r="C157" s="410" t="s">
        <v>1618</v>
      </c>
      <c r="N157" s="410">
        <v>20</v>
      </c>
      <c r="Q157" s="410">
        <v>20</v>
      </c>
      <c r="R157" s="413">
        <f t="shared" si="4"/>
        <v>20</v>
      </c>
      <c r="S157" s="410">
        <f>IFERROR(VLOOKUP(C157,INVENTORY!C:H,6,FALSE),0)</f>
        <v>0</v>
      </c>
      <c r="T157" s="410">
        <f t="shared" si="5"/>
        <v>4</v>
      </c>
    </row>
    <row r="158" spans="1:20" hidden="1" x14ac:dyDescent="0.25">
      <c r="A158" s="410" t="s">
        <v>1059</v>
      </c>
      <c r="B158" s="410" t="s">
        <v>1521</v>
      </c>
      <c r="C158" s="410" t="s">
        <v>1619</v>
      </c>
      <c r="N158" s="410">
        <v>32</v>
      </c>
      <c r="Q158" s="410">
        <v>32</v>
      </c>
      <c r="R158" s="413">
        <f t="shared" si="4"/>
        <v>32</v>
      </c>
      <c r="S158" s="410">
        <f>IFERROR(VLOOKUP(C158,INVENTORY!C:H,6,FALSE),0)</f>
        <v>0</v>
      </c>
      <c r="T158" s="410">
        <f t="shared" si="5"/>
        <v>6.4</v>
      </c>
    </row>
    <row r="159" spans="1:20" hidden="1" x14ac:dyDescent="0.25">
      <c r="A159" s="410" t="s">
        <v>1059</v>
      </c>
      <c r="B159" s="410" t="s">
        <v>1521</v>
      </c>
      <c r="C159" s="410" t="s">
        <v>1620</v>
      </c>
      <c r="N159" s="410">
        <v>25</v>
      </c>
      <c r="Q159" s="410">
        <v>25</v>
      </c>
      <c r="R159" s="413">
        <f t="shared" si="4"/>
        <v>25</v>
      </c>
      <c r="S159" s="410">
        <f>IFERROR(VLOOKUP(C159,INVENTORY!C:H,6,FALSE),0)</f>
        <v>0</v>
      </c>
      <c r="T159" s="410">
        <f t="shared" si="5"/>
        <v>5</v>
      </c>
    </row>
    <row r="160" spans="1:20" hidden="1" x14ac:dyDescent="0.25">
      <c r="A160" s="410" t="s">
        <v>1059</v>
      </c>
      <c r="B160" s="410" t="s">
        <v>1521</v>
      </c>
      <c r="C160" s="410" t="s">
        <v>1621</v>
      </c>
      <c r="N160" s="410">
        <v>25</v>
      </c>
      <c r="Q160" s="410">
        <v>25</v>
      </c>
      <c r="R160" s="413">
        <f t="shared" si="4"/>
        <v>25</v>
      </c>
      <c r="S160" s="410">
        <f>IFERROR(VLOOKUP(C160,INVENTORY!C:H,6,FALSE),0)</f>
        <v>0</v>
      </c>
      <c r="T160" s="410">
        <f t="shared" si="5"/>
        <v>5</v>
      </c>
    </row>
    <row r="161" spans="1:20" hidden="1" x14ac:dyDescent="0.25">
      <c r="A161" s="410" t="s">
        <v>1059</v>
      </c>
      <c r="B161" s="410" t="s">
        <v>1521</v>
      </c>
      <c r="C161" s="410" t="s">
        <v>1622</v>
      </c>
      <c r="N161" s="410">
        <v>25</v>
      </c>
      <c r="Q161" s="410">
        <v>25</v>
      </c>
      <c r="R161" s="413">
        <f t="shared" si="4"/>
        <v>25</v>
      </c>
      <c r="S161" s="410">
        <f>IFERROR(VLOOKUP(C161,INVENTORY!C:H,6,FALSE),0)</f>
        <v>0</v>
      </c>
      <c r="T161" s="410">
        <f t="shared" si="5"/>
        <v>5</v>
      </c>
    </row>
    <row r="162" spans="1:20" hidden="1" x14ac:dyDescent="0.25">
      <c r="A162" s="410" t="s">
        <v>1059</v>
      </c>
      <c r="B162" s="410" t="s">
        <v>1521</v>
      </c>
      <c r="C162" s="410" t="s">
        <v>1623</v>
      </c>
      <c r="N162" s="410">
        <v>10</v>
      </c>
      <c r="Q162" s="410">
        <v>10</v>
      </c>
      <c r="R162" s="413">
        <f t="shared" si="4"/>
        <v>10</v>
      </c>
      <c r="S162" s="410">
        <f>IFERROR(VLOOKUP(C162,INVENTORY!C:H,6,FALSE),0)</f>
        <v>0</v>
      </c>
      <c r="T162" s="410">
        <f t="shared" si="5"/>
        <v>2</v>
      </c>
    </row>
    <row r="163" spans="1:20" hidden="1" x14ac:dyDescent="0.25">
      <c r="A163" s="410" t="s">
        <v>1059</v>
      </c>
      <c r="B163" s="410" t="s">
        <v>1521</v>
      </c>
      <c r="C163" s="410" t="s">
        <v>1624</v>
      </c>
      <c r="N163" s="410">
        <v>25</v>
      </c>
      <c r="Q163" s="410">
        <v>25</v>
      </c>
      <c r="R163" s="413">
        <f t="shared" si="4"/>
        <v>25</v>
      </c>
      <c r="S163" s="410">
        <f>IFERROR(VLOOKUP(C163,INVENTORY!C:H,6,FALSE),0)</f>
        <v>0</v>
      </c>
      <c r="T163" s="410">
        <f t="shared" si="5"/>
        <v>5</v>
      </c>
    </row>
    <row r="164" spans="1:20" hidden="1" x14ac:dyDescent="0.25">
      <c r="A164" s="410" t="s">
        <v>1059</v>
      </c>
      <c r="B164" s="410" t="s">
        <v>1521</v>
      </c>
      <c r="C164" s="410" t="s">
        <v>1625</v>
      </c>
      <c r="N164" s="410">
        <v>25</v>
      </c>
      <c r="Q164" s="410">
        <v>25</v>
      </c>
      <c r="R164" s="413">
        <f t="shared" si="4"/>
        <v>25</v>
      </c>
      <c r="S164" s="410">
        <f>IFERROR(VLOOKUP(C164,INVENTORY!C:H,6,FALSE),0)</f>
        <v>0</v>
      </c>
      <c r="T164" s="410">
        <f t="shared" si="5"/>
        <v>5</v>
      </c>
    </row>
    <row r="165" spans="1:20" hidden="1" x14ac:dyDescent="0.25">
      <c r="A165" s="410" t="s">
        <v>1059</v>
      </c>
      <c r="B165" s="410" t="s">
        <v>1521</v>
      </c>
      <c r="C165" s="410" t="s">
        <v>1626</v>
      </c>
      <c r="N165" s="410">
        <v>25</v>
      </c>
      <c r="Q165" s="410">
        <v>25</v>
      </c>
      <c r="R165" s="413">
        <f t="shared" si="4"/>
        <v>25</v>
      </c>
      <c r="S165" s="410">
        <f>IFERROR(VLOOKUP(C165,INVENTORY!C:H,6,FALSE),0)</f>
        <v>0</v>
      </c>
      <c r="T165" s="410">
        <f t="shared" si="5"/>
        <v>5</v>
      </c>
    </row>
    <row r="166" spans="1:20" hidden="1" x14ac:dyDescent="0.25">
      <c r="A166" s="410" t="s">
        <v>1059</v>
      </c>
      <c r="B166" s="410" t="s">
        <v>1521</v>
      </c>
      <c r="C166" s="410" t="s">
        <v>1627</v>
      </c>
      <c r="N166" s="410">
        <v>13</v>
      </c>
      <c r="Q166" s="410">
        <v>13</v>
      </c>
      <c r="R166" s="413">
        <f t="shared" si="4"/>
        <v>13</v>
      </c>
      <c r="S166" s="410">
        <f>IFERROR(VLOOKUP(C166,INVENTORY!C:H,6,FALSE),0)</f>
        <v>0</v>
      </c>
      <c r="T166" s="410">
        <f t="shared" si="5"/>
        <v>2.6</v>
      </c>
    </row>
    <row r="167" spans="1:20" hidden="1" x14ac:dyDescent="0.25">
      <c r="A167" s="410" t="s">
        <v>1059</v>
      </c>
      <c r="B167" s="410" t="s">
        <v>1521</v>
      </c>
      <c r="C167" s="410" t="s">
        <v>1628</v>
      </c>
      <c r="N167" s="410">
        <v>9</v>
      </c>
      <c r="Q167" s="410">
        <v>9</v>
      </c>
      <c r="R167" s="413">
        <f t="shared" si="4"/>
        <v>9</v>
      </c>
      <c r="S167" s="410">
        <f>IFERROR(VLOOKUP(C167,INVENTORY!C:H,6,FALSE),0)</f>
        <v>0</v>
      </c>
      <c r="T167" s="410">
        <f t="shared" si="5"/>
        <v>1.8</v>
      </c>
    </row>
    <row r="168" spans="1:20" hidden="1" x14ac:dyDescent="0.25">
      <c r="A168" s="410" t="s">
        <v>1059</v>
      </c>
      <c r="B168" s="410" t="s">
        <v>1521</v>
      </c>
      <c r="C168" s="410" t="s">
        <v>1629</v>
      </c>
      <c r="N168" s="410">
        <v>13</v>
      </c>
      <c r="Q168" s="410">
        <v>13</v>
      </c>
      <c r="R168" s="413">
        <f t="shared" si="4"/>
        <v>13</v>
      </c>
      <c r="S168" s="410">
        <f>IFERROR(VLOOKUP(C168,INVENTORY!C:H,6,FALSE),0)</f>
        <v>0</v>
      </c>
      <c r="T168" s="410">
        <f t="shared" si="5"/>
        <v>2.6</v>
      </c>
    </row>
    <row r="169" spans="1:20" hidden="1" x14ac:dyDescent="0.25">
      <c r="A169" s="410" t="s">
        <v>1059</v>
      </c>
      <c r="B169" s="410" t="s">
        <v>1521</v>
      </c>
      <c r="C169" s="410" t="s">
        <v>1630</v>
      </c>
      <c r="N169" s="410">
        <v>13</v>
      </c>
      <c r="Q169" s="410">
        <v>13</v>
      </c>
      <c r="R169" s="413">
        <f t="shared" si="4"/>
        <v>13</v>
      </c>
      <c r="S169" s="410">
        <f>IFERROR(VLOOKUP(C169,INVENTORY!C:H,6,FALSE),0)</f>
        <v>0</v>
      </c>
      <c r="T169" s="410">
        <f t="shared" si="5"/>
        <v>2.6</v>
      </c>
    </row>
    <row r="170" spans="1:20" hidden="1" x14ac:dyDescent="0.25">
      <c r="A170" s="410" t="s">
        <v>1059</v>
      </c>
      <c r="B170" s="410" t="s">
        <v>1521</v>
      </c>
      <c r="C170" s="410" t="s">
        <v>1631</v>
      </c>
      <c r="N170" s="410">
        <v>11</v>
      </c>
      <c r="Q170" s="410">
        <v>11</v>
      </c>
      <c r="R170" s="413">
        <f t="shared" si="4"/>
        <v>11</v>
      </c>
      <c r="S170" s="410">
        <f>IFERROR(VLOOKUP(C170,INVENTORY!C:H,6,FALSE),0)</f>
        <v>0</v>
      </c>
      <c r="T170" s="410">
        <f t="shared" si="5"/>
        <v>2.2000000000000002</v>
      </c>
    </row>
    <row r="171" spans="1:20" hidden="1" x14ac:dyDescent="0.25">
      <c r="A171" s="410" t="s">
        <v>1059</v>
      </c>
      <c r="B171" s="410" t="s">
        <v>1521</v>
      </c>
      <c r="C171" s="410" t="s">
        <v>1632</v>
      </c>
      <c r="N171" s="410">
        <v>25</v>
      </c>
      <c r="Q171" s="410">
        <v>25</v>
      </c>
      <c r="R171" s="413">
        <f t="shared" si="4"/>
        <v>25</v>
      </c>
      <c r="S171" s="410">
        <f>IFERROR(VLOOKUP(C171,INVENTORY!C:H,6,FALSE),0)</f>
        <v>0</v>
      </c>
      <c r="T171" s="410">
        <f t="shared" si="5"/>
        <v>5</v>
      </c>
    </row>
    <row r="172" spans="1:20" hidden="1" x14ac:dyDescent="0.25">
      <c r="A172" s="410" t="s">
        <v>1059</v>
      </c>
      <c r="B172" s="410" t="s">
        <v>1521</v>
      </c>
      <c r="C172" s="410" t="s">
        <v>1633</v>
      </c>
      <c r="N172" s="410">
        <v>25</v>
      </c>
      <c r="Q172" s="410">
        <v>25</v>
      </c>
      <c r="R172" s="413">
        <f t="shared" si="4"/>
        <v>25</v>
      </c>
      <c r="S172" s="410">
        <f>IFERROR(VLOOKUP(C172,INVENTORY!C:H,6,FALSE),0)</f>
        <v>0</v>
      </c>
      <c r="T172" s="410">
        <f t="shared" si="5"/>
        <v>5</v>
      </c>
    </row>
    <row r="173" spans="1:20" hidden="1" x14ac:dyDescent="0.25">
      <c r="A173" s="410" t="s">
        <v>1059</v>
      </c>
      <c r="B173" s="410" t="s">
        <v>1521</v>
      </c>
      <c r="C173" s="410" t="s">
        <v>1634</v>
      </c>
      <c r="L173" s="410">
        <v>1</v>
      </c>
      <c r="Q173" s="410">
        <v>1</v>
      </c>
      <c r="R173" s="413">
        <f t="shared" si="4"/>
        <v>1</v>
      </c>
      <c r="S173" s="410">
        <f>IFERROR(VLOOKUP(C173,INVENTORY!C:H,6,FALSE),0)</f>
        <v>0</v>
      </c>
      <c r="T173" s="410">
        <f t="shared" si="5"/>
        <v>0.2</v>
      </c>
    </row>
    <row r="174" spans="1:20" hidden="1" x14ac:dyDescent="0.25">
      <c r="A174" s="410" t="s">
        <v>1059</v>
      </c>
      <c r="B174" s="410" t="s">
        <v>1521</v>
      </c>
      <c r="C174" s="410" t="s">
        <v>1635</v>
      </c>
      <c r="L174" s="410">
        <v>1</v>
      </c>
      <c r="Q174" s="410">
        <v>1</v>
      </c>
      <c r="R174" s="413">
        <f t="shared" si="4"/>
        <v>1</v>
      </c>
      <c r="S174" s="410">
        <f>IFERROR(VLOOKUP(C174,INVENTORY!C:H,6,FALSE),0)</f>
        <v>0</v>
      </c>
      <c r="T174" s="410">
        <f t="shared" si="5"/>
        <v>0.2</v>
      </c>
    </row>
    <row r="175" spans="1:20" hidden="1" x14ac:dyDescent="0.25">
      <c r="A175" s="410" t="s">
        <v>1059</v>
      </c>
      <c r="B175" s="410" t="s">
        <v>1521</v>
      </c>
      <c r="C175" s="410" t="s">
        <v>1636</v>
      </c>
      <c r="L175" s="410">
        <v>1</v>
      </c>
      <c r="Q175" s="410">
        <v>1</v>
      </c>
      <c r="R175" s="413">
        <f t="shared" si="4"/>
        <v>1</v>
      </c>
      <c r="S175" s="410">
        <f>IFERROR(VLOOKUP(C175,INVENTORY!C:H,6,FALSE),0)</f>
        <v>0</v>
      </c>
      <c r="T175" s="410">
        <f t="shared" si="5"/>
        <v>0.2</v>
      </c>
    </row>
    <row r="176" spans="1:20" hidden="1" x14ac:dyDescent="0.25">
      <c r="A176" s="410" t="s">
        <v>1059</v>
      </c>
      <c r="B176" s="410" t="s">
        <v>1521</v>
      </c>
      <c r="C176" s="410" t="s">
        <v>1637</v>
      </c>
      <c r="L176" s="410">
        <v>1</v>
      </c>
      <c r="Q176" s="410">
        <v>1</v>
      </c>
      <c r="R176" s="413">
        <f t="shared" si="4"/>
        <v>1</v>
      </c>
      <c r="S176" s="410">
        <f>IFERROR(VLOOKUP(C176,INVENTORY!C:H,6,FALSE),0)</f>
        <v>0</v>
      </c>
      <c r="T176" s="410">
        <f t="shared" si="5"/>
        <v>0.2</v>
      </c>
    </row>
    <row r="177" spans="1:20" hidden="1" x14ac:dyDescent="0.25">
      <c r="A177" s="410" t="s">
        <v>1059</v>
      </c>
      <c r="B177" s="410" t="s">
        <v>1521</v>
      </c>
      <c r="C177" s="410" t="s">
        <v>1638</v>
      </c>
      <c r="L177" s="410">
        <v>4</v>
      </c>
      <c r="Q177" s="410">
        <v>4</v>
      </c>
      <c r="R177" s="413">
        <f t="shared" si="4"/>
        <v>4</v>
      </c>
      <c r="S177" s="410">
        <f>IFERROR(VLOOKUP(C177,INVENTORY!C:H,6,FALSE),0)</f>
        <v>0</v>
      </c>
      <c r="T177" s="410">
        <f t="shared" si="5"/>
        <v>0.8</v>
      </c>
    </row>
    <row r="178" spans="1:20" hidden="1" x14ac:dyDescent="0.25">
      <c r="A178" s="410" t="s">
        <v>1059</v>
      </c>
      <c r="B178" s="410" t="s">
        <v>1670</v>
      </c>
      <c r="C178" s="410" t="s">
        <v>1692</v>
      </c>
      <c r="H178" s="410">
        <v>4</v>
      </c>
      <c r="L178" s="410">
        <v>1</v>
      </c>
      <c r="M178" s="410">
        <v>1</v>
      </c>
      <c r="Q178" s="410">
        <v>6</v>
      </c>
      <c r="R178" s="413">
        <f t="shared" si="4"/>
        <v>2</v>
      </c>
      <c r="S178" s="410">
        <f>IFERROR(VLOOKUP(C178,INVENTORY!C:H,6,FALSE),0)</f>
        <v>0</v>
      </c>
      <c r="T178" s="410">
        <f t="shared" si="5"/>
        <v>1.2</v>
      </c>
    </row>
    <row r="179" spans="1:20" hidden="1" x14ac:dyDescent="0.25">
      <c r="A179" s="410" t="s">
        <v>1059</v>
      </c>
      <c r="B179" s="410" t="s">
        <v>1521</v>
      </c>
      <c r="C179" s="410" t="s">
        <v>1639</v>
      </c>
      <c r="E179" s="410">
        <v>109</v>
      </c>
      <c r="F179" s="410">
        <v>256</v>
      </c>
      <c r="G179" s="410">
        <v>82</v>
      </c>
      <c r="H179" s="410">
        <v>166</v>
      </c>
      <c r="I179" s="410">
        <v>220</v>
      </c>
      <c r="J179" s="410">
        <v>137</v>
      </c>
      <c r="K179" s="410">
        <v>382</v>
      </c>
      <c r="L179" s="410">
        <v>487</v>
      </c>
      <c r="M179" s="410">
        <v>288</v>
      </c>
      <c r="N179" s="410">
        <v>185</v>
      </c>
      <c r="O179" s="410">
        <v>351</v>
      </c>
      <c r="P179" s="410">
        <v>191</v>
      </c>
      <c r="Q179" s="410">
        <v>2854</v>
      </c>
      <c r="R179" s="413">
        <f t="shared" si="4"/>
        <v>237.83333333333334</v>
      </c>
      <c r="S179" s="410">
        <f>IFERROR(VLOOKUP(C179,INVENTORY!C:H,6,FALSE),0)</f>
        <v>0</v>
      </c>
      <c r="T179" s="410">
        <f t="shared" si="5"/>
        <v>570.79999999999995</v>
      </c>
    </row>
    <row r="180" spans="1:20" hidden="1" x14ac:dyDescent="0.25">
      <c r="A180" s="410" t="s">
        <v>1059</v>
      </c>
      <c r="B180" s="410" t="s">
        <v>1521</v>
      </c>
      <c r="C180" s="410" t="s">
        <v>1640</v>
      </c>
      <c r="E180" s="410">
        <v>1</v>
      </c>
      <c r="F180" s="410">
        <v>4</v>
      </c>
      <c r="G180" s="410">
        <v>34</v>
      </c>
      <c r="H180" s="410">
        <v>83</v>
      </c>
      <c r="I180" s="410">
        <v>170</v>
      </c>
      <c r="J180" s="410">
        <v>173</v>
      </c>
      <c r="K180" s="410">
        <v>243</v>
      </c>
      <c r="L180" s="410">
        <v>228</v>
      </c>
      <c r="M180" s="410">
        <v>167</v>
      </c>
      <c r="N180" s="410">
        <v>285</v>
      </c>
      <c r="O180" s="410">
        <v>125</v>
      </c>
      <c r="P180" s="410">
        <v>123</v>
      </c>
      <c r="Q180" s="410">
        <v>1636</v>
      </c>
      <c r="R180" s="413">
        <f t="shared" si="4"/>
        <v>136.33333333333334</v>
      </c>
      <c r="S180" s="410">
        <f>IFERROR(VLOOKUP(C180,INVENTORY!C:H,6,FALSE),0)</f>
        <v>0</v>
      </c>
      <c r="T180" s="410">
        <f t="shared" si="5"/>
        <v>327.2</v>
      </c>
    </row>
    <row r="181" spans="1:20" hidden="1" x14ac:dyDescent="0.25">
      <c r="A181" s="410" t="s">
        <v>1059</v>
      </c>
      <c r="B181" s="410" t="s">
        <v>1521</v>
      </c>
      <c r="C181" s="410" t="s">
        <v>1641</v>
      </c>
      <c r="E181" s="410">
        <v>2</v>
      </c>
      <c r="F181" s="410">
        <v>1</v>
      </c>
      <c r="G181" s="410">
        <v>29</v>
      </c>
      <c r="H181" s="410">
        <v>160</v>
      </c>
      <c r="I181" s="410">
        <v>235</v>
      </c>
      <c r="J181" s="410">
        <v>255</v>
      </c>
      <c r="K181" s="410">
        <v>134</v>
      </c>
      <c r="L181" s="410">
        <v>235</v>
      </c>
      <c r="M181" s="410">
        <v>210</v>
      </c>
      <c r="N181" s="410">
        <v>286</v>
      </c>
      <c r="O181" s="410">
        <v>60</v>
      </c>
      <c r="P181" s="410">
        <v>23</v>
      </c>
      <c r="Q181" s="410">
        <v>1630</v>
      </c>
      <c r="R181" s="413">
        <f t="shared" si="4"/>
        <v>135.83333333333334</v>
      </c>
      <c r="S181" s="410">
        <f>IFERROR(VLOOKUP(C181,INVENTORY!C:H,6,FALSE),0)</f>
        <v>0</v>
      </c>
      <c r="T181" s="410">
        <f t="shared" si="5"/>
        <v>326</v>
      </c>
    </row>
    <row r="182" spans="1:20" hidden="1" x14ac:dyDescent="0.25">
      <c r="A182" s="410" t="s">
        <v>1059</v>
      </c>
      <c r="B182" s="410" t="s">
        <v>1521</v>
      </c>
      <c r="C182" s="410" t="s">
        <v>1642</v>
      </c>
      <c r="G182" s="410">
        <v>5</v>
      </c>
      <c r="H182" s="410">
        <v>128</v>
      </c>
      <c r="I182" s="410">
        <v>144</v>
      </c>
      <c r="J182" s="410">
        <v>100</v>
      </c>
      <c r="K182" s="410">
        <v>162</v>
      </c>
      <c r="L182" s="410">
        <v>285</v>
      </c>
      <c r="M182" s="410">
        <v>184</v>
      </c>
      <c r="N182" s="410">
        <v>106</v>
      </c>
      <c r="O182" s="410">
        <v>21</v>
      </c>
      <c r="P182" s="410">
        <v>3</v>
      </c>
      <c r="Q182" s="410">
        <v>1138</v>
      </c>
      <c r="R182" s="413">
        <f t="shared" si="4"/>
        <v>113.8</v>
      </c>
      <c r="S182" s="410">
        <f>IFERROR(VLOOKUP(C182,INVENTORY!C:H,6,FALSE),0)</f>
        <v>0</v>
      </c>
      <c r="T182" s="410">
        <f t="shared" si="5"/>
        <v>227.6</v>
      </c>
    </row>
    <row r="183" spans="1:20" hidden="1" x14ac:dyDescent="0.25">
      <c r="A183" s="410" t="s">
        <v>1059</v>
      </c>
      <c r="B183" s="410" t="s">
        <v>1521</v>
      </c>
      <c r="C183" s="410" t="s">
        <v>1643</v>
      </c>
      <c r="E183" s="410">
        <v>16</v>
      </c>
      <c r="G183" s="410">
        <v>3</v>
      </c>
      <c r="H183" s="410">
        <v>23</v>
      </c>
      <c r="I183" s="410">
        <v>176</v>
      </c>
      <c r="J183" s="410">
        <v>320</v>
      </c>
      <c r="K183" s="410">
        <v>241</v>
      </c>
      <c r="L183" s="410">
        <v>155</v>
      </c>
      <c r="M183" s="410">
        <v>170</v>
      </c>
      <c r="N183" s="410">
        <v>85</v>
      </c>
      <c r="O183" s="410">
        <v>26</v>
      </c>
      <c r="P183" s="410">
        <v>9</v>
      </c>
      <c r="Q183" s="410">
        <v>1224</v>
      </c>
      <c r="R183" s="413">
        <f t="shared" si="4"/>
        <v>111.27272727272727</v>
      </c>
      <c r="S183" s="410">
        <f>IFERROR(VLOOKUP(C183,INVENTORY!C:H,6,FALSE),0)</f>
        <v>0</v>
      </c>
      <c r="T183" s="410">
        <f t="shared" si="5"/>
        <v>244.8</v>
      </c>
    </row>
    <row r="184" spans="1:20" hidden="1" x14ac:dyDescent="0.25">
      <c r="A184" s="410" t="s">
        <v>1059</v>
      </c>
      <c r="B184" s="410" t="s">
        <v>1521</v>
      </c>
      <c r="C184" s="410" t="s">
        <v>1644</v>
      </c>
      <c r="E184" s="410">
        <v>1</v>
      </c>
      <c r="G184" s="410">
        <v>5</v>
      </c>
      <c r="H184" s="410">
        <v>12</v>
      </c>
      <c r="I184" s="410">
        <v>148</v>
      </c>
      <c r="J184" s="410">
        <v>127</v>
      </c>
      <c r="K184" s="410">
        <v>197</v>
      </c>
      <c r="L184" s="410">
        <v>151</v>
      </c>
      <c r="M184" s="410">
        <v>144</v>
      </c>
      <c r="N184" s="410">
        <v>80</v>
      </c>
      <c r="O184" s="410">
        <v>35</v>
      </c>
      <c r="P184" s="410">
        <v>1</v>
      </c>
      <c r="Q184" s="410">
        <v>901</v>
      </c>
      <c r="R184" s="413">
        <f t="shared" si="4"/>
        <v>81.909090909090907</v>
      </c>
      <c r="S184" s="410">
        <f>IFERROR(VLOOKUP(C184,INVENTORY!C:H,6,FALSE),0)</f>
        <v>0</v>
      </c>
      <c r="T184" s="410">
        <f t="shared" si="5"/>
        <v>180.2</v>
      </c>
    </row>
    <row r="185" spans="1:20" hidden="1" x14ac:dyDescent="0.25">
      <c r="A185" s="410" t="s">
        <v>1059</v>
      </c>
      <c r="B185" s="410" t="s">
        <v>1521</v>
      </c>
      <c r="C185" s="410" t="s">
        <v>1645</v>
      </c>
      <c r="G185" s="410">
        <v>1</v>
      </c>
      <c r="H185" s="410">
        <v>8</v>
      </c>
      <c r="I185" s="410">
        <v>91</v>
      </c>
      <c r="J185" s="410">
        <v>136</v>
      </c>
      <c r="K185" s="410">
        <v>144</v>
      </c>
      <c r="L185" s="410">
        <v>287</v>
      </c>
      <c r="M185" s="410">
        <v>156</v>
      </c>
      <c r="N185" s="410">
        <v>53</v>
      </c>
      <c r="O185" s="410">
        <v>15</v>
      </c>
      <c r="P185" s="410">
        <v>12</v>
      </c>
      <c r="Q185" s="410">
        <v>903</v>
      </c>
      <c r="R185" s="413">
        <f t="shared" si="4"/>
        <v>90.3</v>
      </c>
      <c r="S185" s="410">
        <f>IFERROR(VLOOKUP(C185,INVENTORY!C:H,6,FALSE),0)</f>
        <v>0</v>
      </c>
      <c r="T185" s="410">
        <f t="shared" si="5"/>
        <v>180.6</v>
      </c>
    </row>
    <row r="186" spans="1:20" hidden="1" x14ac:dyDescent="0.25">
      <c r="A186" s="410" t="s">
        <v>1059</v>
      </c>
      <c r="B186" s="410" t="s">
        <v>1521</v>
      </c>
      <c r="C186" s="410" t="s">
        <v>1646</v>
      </c>
      <c r="E186" s="410">
        <v>1</v>
      </c>
      <c r="H186" s="410">
        <v>3</v>
      </c>
      <c r="I186" s="410">
        <v>38</v>
      </c>
      <c r="J186" s="410">
        <v>31</v>
      </c>
      <c r="K186" s="410">
        <v>100</v>
      </c>
      <c r="L186" s="410">
        <v>103</v>
      </c>
      <c r="M186" s="410">
        <v>218</v>
      </c>
      <c r="N186" s="410">
        <v>37</v>
      </c>
      <c r="O186" s="410">
        <v>8</v>
      </c>
      <c r="P186" s="410">
        <v>1</v>
      </c>
      <c r="Q186" s="410">
        <v>540</v>
      </c>
      <c r="R186" s="413">
        <f t="shared" si="4"/>
        <v>54</v>
      </c>
      <c r="S186" s="410">
        <f>IFERROR(VLOOKUP(C186,INVENTORY!C:H,6,FALSE),0)</f>
        <v>0</v>
      </c>
      <c r="T186" s="410">
        <f t="shared" si="5"/>
        <v>108</v>
      </c>
    </row>
    <row r="187" spans="1:20" hidden="1" x14ac:dyDescent="0.25">
      <c r="A187" s="410" t="s">
        <v>1059</v>
      </c>
      <c r="B187" s="410" t="s">
        <v>1521</v>
      </c>
      <c r="C187" s="410" t="s">
        <v>1647</v>
      </c>
      <c r="H187" s="410">
        <v>2</v>
      </c>
      <c r="I187" s="410">
        <v>61</v>
      </c>
      <c r="J187" s="410">
        <v>30</v>
      </c>
      <c r="K187" s="410">
        <v>471</v>
      </c>
      <c r="L187" s="410">
        <v>187</v>
      </c>
      <c r="M187" s="410">
        <v>257</v>
      </c>
      <c r="N187" s="410">
        <v>37</v>
      </c>
      <c r="O187" s="410">
        <v>10</v>
      </c>
      <c r="P187" s="410">
        <v>2</v>
      </c>
      <c r="Q187" s="410">
        <v>1057</v>
      </c>
      <c r="R187" s="413">
        <f t="shared" si="4"/>
        <v>117.44444444444444</v>
      </c>
      <c r="S187" s="410">
        <f>IFERROR(VLOOKUP(C187,INVENTORY!C:H,6,FALSE),0)</f>
        <v>0</v>
      </c>
      <c r="T187" s="410">
        <f t="shared" si="5"/>
        <v>211.4</v>
      </c>
    </row>
    <row r="188" spans="1:20" hidden="1" x14ac:dyDescent="0.25">
      <c r="A188" s="410" t="s">
        <v>1059</v>
      </c>
      <c r="B188" s="410" t="s">
        <v>1521</v>
      </c>
      <c r="C188" s="410" t="s">
        <v>1648</v>
      </c>
      <c r="H188" s="410">
        <v>1</v>
      </c>
      <c r="I188" s="410">
        <v>160</v>
      </c>
      <c r="J188" s="410">
        <v>175</v>
      </c>
      <c r="K188" s="410">
        <v>136</v>
      </c>
      <c r="L188" s="410">
        <v>194</v>
      </c>
      <c r="M188" s="410">
        <v>106</v>
      </c>
      <c r="N188" s="410">
        <v>35</v>
      </c>
      <c r="O188" s="410">
        <v>5</v>
      </c>
      <c r="P188" s="410">
        <v>1</v>
      </c>
      <c r="Q188" s="410">
        <v>813</v>
      </c>
      <c r="R188" s="413">
        <f t="shared" si="4"/>
        <v>90.333333333333329</v>
      </c>
      <c r="S188" s="410">
        <f>IFERROR(VLOOKUP(C188,INVENTORY!C:H,6,FALSE),0)</f>
        <v>0</v>
      </c>
      <c r="T188" s="410">
        <f t="shared" si="5"/>
        <v>162.6</v>
      </c>
    </row>
    <row r="189" spans="1:20" hidden="1" x14ac:dyDescent="0.25">
      <c r="A189" s="410" t="s">
        <v>1059</v>
      </c>
      <c r="B189" s="410" t="s">
        <v>1521</v>
      </c>
      <c r="C189" s="410" t="s">
        <v>1649</v>
      </c>
      <c r="H189" s="410">
        <v>4</v>
      </c>
      <c r="I189" s="410">
        <v>15</v>
      </c>
      <c r="J189" s="410">
        <v>5</v>
      </c>
      <c r="K189" s="410">
        <v>202</v>
      </c>
      <c r="L189" s="410">
        <v>142</v>
      </c>
      <c r="M189" s="410">
        <v>147</v>
      </c>
      <c r="N189" s="410">
        <v>31</v>
      </c>
      <c r="O189" s="410">
        <v>6</v>
      </c>
      <c r="P189" s="410">
        <v>1</v>
      </c>
      <c r="Q189" s="410">
        <v>553</v>
      </c>
      <c r="R189" s="413">
        <f t="shared" si="4"/>
        <v>61.444444444444443</v>
      </c>
      <c r="S189" s="410">
        <f>IFERROR(VLOOKUP(C189,INVENTORY!C:H,6,FALSE),0)</f>
        <v>0</v>
      </c>
      <c r="T189" s="410">
        <f t="shared" si="5"/>
        <v>110.6</v>
      </c>
    </row>
    <row r="190" spans="1:20" hidden="1" x14ac:dyDescent="0.25">
      <c r="A190" s="410" t="s">
        <v>1059</v>
      </c>
      <c r="B190" s="410" t="s">
        <v>1521</v>
      </c>
      <c r="C190" s="410" t="s">
        <v>1650</v>
      </c>
      <c r="I190" s="410">
        <v>28</v>
      </c>
      <c r="J190" s="410">
        <v>41</v>
      </c>
      <c r="K190" s="410">
        <v>67</v>
      </c>
      <c r="L190" s="410">
        <v>102</v>
      </c>
      <c r="M190" s="410">
        <v>81</v>
      </c>
      <c r="N190" s="410">
        <v>26</v>
      </c>
      <c r="O190" s="410">
        <v>5</v>
      </c>
      <c r="P190" s="410">
        <v>1</v>
      </c>
      <c r="Q190" s="410">
        <v>351</v>
      </c>
      <c r="R190" s="413">
        <f t="shared" si="4"/>
        <v>43.875</v>
      </c>
      <c r="S190" s="410">
        <f>IFERROR(VLOOKUP(C190,INVENTORY!C:H,6,FALSE),0)</f>
        <v>0</v>
      </c>
      <c r="T190" s="410">
        <f t="shared" si="5"/>
        <v>70.2</v>
      </c>
    </row>
    <row r="191" spans="1:20" hidden="1" x14ac:dyDescent="0.25">
      <c r="A191" s="410" t="s">
        <v>1059</v>
      </c>
      <c r="B191" s="410" t="s">
        <v>1521</v>
      </c>
      <c r="C191" s="410" t="s">
        <v>1651</v>
      </c>
      <c r="H191" s="410">
        <v>4</v>
      </c>
      <c r="I191" s="410">
        <v>8</v>
      </c>
      <c r="J191" s="410">
        <v>1</v>
      </c>
      <c r="K191" s="410">
        <v>41</v>
      </c>
      <c r="L191" s="410">
        <v>147</v>
      </c>
      <c r="M191" s="410">
        <v>417</v>
      </c>
      <c r="N191" s="410">
        <v>25</v>
      </c>
      <c r="O191" s="410">
        <v>4</v>
      </c>
      <c r="P191" s="410">
        <v>1</v>
      </c>
      <c r="Q191" s="410">
        <v>648</v>
      </c>
      <c r="R191" s="413">
        <f t="shared" si="4"/>
        <v>72</v>
      </c>
      <c r="S191" s="410">
        <f>IFERROR(VLOOKUP(C191,INVENTORY!C:H,6,FALSE),0)</f>
        <v>0</v>
      </c>
      <c r="T191" s="410">
        <f t="shared" si="5"/>
        <v>129.6</v>
      </c>
    </row>
    <row r="192" spans="1:20" hidden="1" x14ac:dyDescent="0.25">
      <c r="A192" s="410" t="s">
        <v>1059</v>
      </c>
      <c r="B192" s="410" t="s">
        <v>1521</v>
      </c>
      <c r="C192" s="410" t="s">
        <v>1652</v>
      </c>
      <c r="I192" s="410">
        <v>11</v>
      </c>
      <c r="J192" s="410">
        <v>17</v>
      </c>
      <c r="K192" s="410">
        <v>47</v>
      </c>
      <c r="L192" s="410">
        <v>92</v>
      </c>
      <c r="M192" s="410">
        <v>105</v>
      </c>
      <c r="N192" s="410">
        <v>18</v>
      </c>
      <c r="O192" s="410">
        <v>5</v>
      </c>
      <c r="P192" s="410">
        <v>1</v>
      </c>
      <c r="Q192" s="410">
        <v>296</v>
      </c>
      <c r="R192" s="413">
        <f t="shared" si="4"/>
        <v>37</v>
      </c>
      <c r="S192" s="410">
        <f>IFERROR(VLOOKUP(C192,INVENTORY!C:H,6,FALSE),0)</f>
        <v>0</v>
      </c>
      <c r="T192" s="410">
        <f t="shared" si="5"/>
        <v>59.2</v>
      </c>
    </row>
    <row r="193" spans="1:20" hidden="1" x14ac:dyDescent="0.25">
      <c r="A193" s="410" t="s">
        <v>1059</v>
      </c>
      <c r="B193" s="410" t="s">
        <v>1521</v>
      </c>
      <c r="C193" s="410" t="s">
        <v>1653</v>
      </c>
      <c r="I193" s="410">
        <v>12</v>
      </c>
      <c r="J193" s="410">
        <v>2</v>
      </c>
      <c r="K193" s="410">
        <v>28</v>
      </c>
      <c r="L193" s="410">
        <v>57</v>
      </c>
      <c r="M193" s="410">
        <v>86</v>
      </c>
      <c r="N193" s="410">
        <v>19</v>
      </c>
      <c r="O193" s="410">
        <v>4</v>
      </c>
      <c r="Q193" s="410">
        <v>208</v>
      </c>
      <c r="R193" s="413">
        <f t="shared" si="4"/>
        <v>29.714285714285715</v>
      </c>
      <c r="S193" s="410">
        <f>IFERROR(VLOOKUP(C193,INVENTORY!C:H,6,FALSE),0)</f>
        <v>0</v>
      </c>
      <c r="T193" s="410">
        <f t="shared" si="5"/>
        <v>41.6</v>
      </c>
    </row>
    <row r="194" spans="1:20" hidden="1" x14ac:dyDescent="0.25">
      <c r="A194" s="410" t="s">
        <v>1059</v>
      </c>
      <c r="B194" s="410" t="s">
        <v>1521</v>
      </c>
      <c r="C194" s="410" t="s">
        <v>1654</v>
      </c>
      <c r="I194" s="410">
        <v>5</v>
      </c>
      <c r="J194" s="410">
        <v>10</v>
      </c>
      <c r="K194" s="410">
        <v>113</v>
      </c>
      <c r="L194" s="410">
        <v>33</v>
      </c>
      <c r="M194" s="410">
        <v>31</v>
      </c>
      <c r="N194" s="410">
        <v>16</v>
      </c>
      <c r="O194" s="410">
        <v>5</v>
      </c>
      <c r="Q194" s="410">
        <v>213</v>
      </c>
      <c r="R194" s="413">
        <f t="shared" si="4"/>
        <v>30.428571428571427</v>
      </c>
      <c r="S194" s="410">
        <f>IFERROR(VLOOKUP(C194,INVENTORY!C:H,6,FALSE),0)</f>
        <v>0</v>
      </c>
      <c r="T194" s="410">
        <f t="shared" si="5"/>
        <v>42.6</v>
      </c>
    </row>
    <row r="195" spans="1:20" hidden="1" x14ac:dyDescent="0.25">
      <c r="A195" s="410" t="s">
        <v>1059</v>
      </c>
      <c r="B195" s="410" t="s">
        <v>1521</v>
      </c>
      <c r="C195" s="410" t="s">
        <v>1655</v>
      </c>
      <c r="I195" s="410">
        <v>10</v>
      </c>
      <c r="J195" s="410">
        <v>9</v>
      </c>
      <c r="K195" s="410">
        <v>43</v>
      </c>
      <c r="L195" s="410">
        <v>40</v>
      </c>
      <c r="M195" s="410">
        <v>49</v>
      </c>
      <c r="N195" s="410">
        <v>9</v>
      </c>
      <c r="O195" s="410">
        <v>4</v>
      </c>
      <c r="Q195" s="410">
        <v>164</v>
      </c>
      <c r="R195" s="413">
        <f t="shared" si="4"/>
        <v>23.428571428571427</v>
      </c>
      <c r="S195" s="410">
        <f>IFERROR(VLOOKUP(C195,INVENTORY!C:H,6,FALSE),0)</f>
        <v>0</v>
      </c>
      <c r="T195" s="410">
        <f t="shared" si="5"/>
        <v>32.799999999999997</v>
      </c>
    </row>
    <row r="196" spans="1:20" hidden="1" x14ac:dyDescent="0.25">
      <c r="A196" s="410" t="s">
        <v>1059</v>
      </c>
      <c r="B196" s="410" t="s">
        <v>1521</v>
      </c>
      <c r="C196" s="410" t="s">
        <v>1656</v>
      </c>
      <c r="I196" s="410">
        <v>14</v>
      </c>
      <c r="J196" s="410">
        <v>2</v>
      </c>
      <c r="K196" s="410">
        <v>13</v>
      </c>
      <c r="L196" s="410">
        <v>17</v>
      </c>
      <c r="M196" s="410">
        <v>31</v>
      </c>
      <c r="N196" s="410">
        <v>26</v>
      </c>
      <c r="O196" s="410">
        <v>4</v>
      </c>
      <c r="Q196" s="410">
        <v>107</v>
      </c>
      <c r="R196" s="413">
        <f t="shared" si="4"/>
        <v>15.285714285714286</v>
      </c>
      <c r="S196" s="410">
        <f>IFERROR(VLOOKUP(C196,INVENTORY!C:H,6,FALSE),0)</f>
        <v>0</v>
      </c>
      <c r="T196" s="410">
        <f t="shared" si="5"/>
        <v>21.4</v>
      </c>
    </row>
    <row r="197" spans="1:20" hidden="1" x14ac:dyDescent="0.25">
      <c r="A197" s="410" t="s">
        <v>1059</v>
      </c>
      <c r="B197" s="410" t="s">
        <v>1521</v>
      </c>
      <c r="C197" s="410" t="s">
        <v>1657</v>
      </c>
      <c r="I197" s="410">
        <v>20</v>
      </c>
      <c r="K197" s="410">
        <v>12</v>
      </c>
      <c r="L197" s="410">
        <v>31</v>
      </c>
      <c r="M197" s="410">
        <v>135</v>
      </c>
      <c r="N197" s="410">
        <v>32</v>
      </c>
      <c r="O197" s="410">
        <v>4</v>
      </c>
      <c r="Q197" s="410">
        <v>234</v>
      </c>
      <c r="R197" s="413">
        <f t="shared" si="4"/>
        <v>39</v>
      </c>
      <c r="S197" s="410">
        <f>IFERROR(VLOOKUP(C197,INVENTORY!C:H,6,FALSE),0)</f>
        <v>0</v>
      </c>
      <c r="T197" s="410">
        <f t="shared" si="5"/>
        <v>46.8</v>
      </c>
    </row>
    <row r="198" spans="1:20" hidden="1" x14ac:dyDescent="0.25">
      <c r="A198" s="410" t="s">
        <v>1059</v>
      </c>
      <c r="B198" s="410" t="s">
        <v>1521</v>
      </c>
      <c r="C198" s="410" t="s">
        <v>1658</v>
      </c>
      <c r="E198" s="410">
        <v>1</v>
      </c>
      <c r="J198" s="410">
        <v>50</v>
      </c>
      <c r="K198" s="410">
        <v>121</v>
      </c>
      <c r="L198" s="410">
        <v>35</v>
      </c>
      <c r="M198" s="410">
        <v>223</v>
      </c>
      <c r="N198" s="410">
        <v>16</v>
      </c>
      <c r="O198" s="410">
        <v>4</v>
      </c>
      <c r="Q198" s="410">
        <v>450</v>
      </c>
      <c r="R198" s="413">
        <f t="shared" ref="R198:R261" si="6">AVERAGE(E198:P198)</f>
        <v>64.285714285714292</v>
      </c>
      <c r="S198" s="410">
        <f>IFERROR(VLOOKUP(C198,INVENTORY!C:H,6,FALSE),0)</f>
        <v>0</v>
      </c>
      <c r="T198" s="410">
        <f t="shared" ref="T198:T261" si="7">(Q198+S198)/5</f>
        <v>90</v>
      </c>
    </row>
    <row r="199" spans="1:20" hidden="1" x14ac:dyDescent="0.25">
      <c r="A199" s="410" t="s">
        <v>1059</v>
      </c>
      <c r="B199" s="410" t="s">
        <v>1521</v>
      </c>
      <c r="C199" s="410" t="s">
        <v>1659</v>
      </c>
      <c r="J199" s="410">
        <v>1</v>
      </c>
      <c r="K199" s="410">
        <v>4</v>
      </c>
      <c r="L199" s="410">
        <v>12</v>
      </c>
      <c r="M199" s="410">
        <v>21</v>
      </c>
      <c r="N199" s="410">
        <v>20</v>
      </c>
      <c r="O199" s="410">
        <v>4</v>
      </c>
      <c r="Q199" s="410">
        <v>62</v>
      </c>
      <c r="R199" s="413">
        <f t="shared" si="6"/>
        <v>10.333333333333334</v>
      </c>
      <c r="S199" s="410">
        <f>IFERROR(VLOOKUP(C199,INVENTORY!C:H,6,FALSE),0)</f>
        <v>0</v>
      </c>
      <c r="T199" s="410">
        <f t="shared" si="7"/>
        <v>12.4</v>
      </c>
    </row>
    <row r="200" spans="1:20" hidden="1" x14ac:dyDescent="0.25">
      <c r="A200" s="410" t="s">
        <v>1059</v>
      </c>
      <c r="B200" s="410" t="s">
        <v>1521</v>
      </c>
      <c r="C200" s="410" t="s">
        <v>1660</v>
      </c>
      <c r="J200" s="410">
        <v>1</v>
      </c>
      <c r="K200" s="410">
        <v>93</v>
      </c>
      <c r="L200" s="410">
        <v>38</v>
      </c>
      <c r="M200" s="410">
        <v>200</v>
      </c>
      <c r="N200" s="410">
        <v>10</v>
      </c>
      <c r="O200" s="410">
        <v>4</v>
      </c>
      <c r="Q200" s="410">
        <v>346</v>
      </c>
      <c r="R200" s="413">
        <f t="shared" si="6"/>
        <v>57.666666666666664</v>
      </c>
      <c r="S200" s="410">
        <f>IFERROR(VLOOKUP(C200,INVENTORY!C:H,6,FALSE),0)</f>
        <v>0</v>
      </c>
      <c r="T200" s="410">
        <f t="shared" si="7"/>
        <v>69.2</v>
      </c>
    </row>
    <row r="201" spans="1:20" hidden="1" x14ac:dyDescent="0.25">
      <c r="A201" s="410" t="s">
        <v>1059</v>
      </c>
      <c r="B201" s="410" t="s">
        <v>1521</v>
      </c>
      <c r="C201" s="410" t="s">
        <v>1661</v>
      </c>
      <c r="J201" s="410">
        <v>3</v>
      </c>
      <c r="K201" s="410">
        <v>10</v>
      </c>
      <c r="L201" s="410">
        <v>22</v>
      </c>
      <c r="M201" s="410">
        <v>21</v>
      </c>
      <c r="N201" s="410">
        <v>20</v>
      </c>
      <c r="O201" s="410">
        <v>4</v>
      </c>
      <c r="Q201" s="410">
        <v>80</v>
      </c>
      <c r="R201" s="413">
        <f t="shared" si="6"/>
        <v>13.333333333333334</v>
      </c>
      <c r="S201" s="410">
        <f>IFERROR(VLOOKUP(C201,INVENTORY!C:H,6,FALSE),0)</f>
        <v>0</v>
      </c>
      <c r="T201" s="410">
        <f t="shared" si="7"/>
        <v>16</v>
      </c>
    </row>
    <row r="202" spans="1:20" hidden="1" x14ac:dyDescent="0.25">
      <c r="A202" s="410" t="s">
        <v>1059</v>
      </c>
      <c r="B202" s="410" t="s">
        <v>1521</v>
      </c>
      <c r="C202" s="410" t="s">
        <v>1662</v>
      </c>
      <c r="K202" s="410">
        <v>10</v>
      </c>
      <c r="L202" s="410">
        <v>15</v>
      </c>
      <c r="M202" s="410">
        <v>35</v>
      </c>
      <c r="N202" s="410">
        <v>18</v>
      </c>
      <c r="O202" s="410">
        <v>4</v>
      </c>
      <c r="Q202" s="410">
        <v>82</v>
      </c>
      <c r="R202" s="413">
        <f t="shared" si="6"/>
        <v>16.399999999999999</v>
      </c>
      <c r="S202" s="410">
        <f>IFERROR(VLOOKUP(C202,INVENTORY!C:H,6,FALSE),0)</f>
        <v>0</v>
      </c>
      <c r="T202" s="410">
        <f t="shared" si="7"/>
        <v>16.399999999999999</v>
      </c>
    </row>
    <row r="203" spans="1:20" hidden="1" x14ac:dyDescent="0.25">
      <c r="A203" s="410" t="s">
        <v>1059</v>
      </c>
      <c r="B203" s="410" t="s">
        <v>1521</v>
      </c>
      <c r="C203" s="410" t="s">
        <v>1663</v>
      </c>
      <c r="K203" s="410">
        <v>1</v>
      </c>
      <c r="L203" s="410">
        <v>55</v>
      </c>
      <c r="M203" s="410">
        <v>15</v>
      </c>
      <c r="N203" s="410">
        <v>16</v>
      </c>
      <c r="O203" s="410">
        <v>4</v>
      </c>
      <c r="Q203" s="410">
        <v>91</v>
      </c>
      <c r="R203" s="413">
        <f t="shared" si="6"/>
        <v>18.2</v>
      </c>
      <c r="S203" s="410">
        <f>IFERROR(VLOOKUP(C203,INVENTORY!C:H,6,FALSE),0)</f>
        <v>0</v>
      </c>
      <c r="T203" s="410">
        <f t="shared" si="7"/>
        <v>18.2</v>
      </c>
    </row>
    <row r="204" spans="1:20" hidden="1" x14ac:dyDescent="0.25">
      <c r="A204" s="410" t="s">
        <v>1059</v>
      </c>
      <c r="B204" s="410" t="s">
        <v>1521</v>
      </c>
      <c r="C204" s="410" t="s">
        <v>1664</v>
      </c>
      <c r="K204" s="410">
        <v>6</v>
      </c>
      <c r="L204" s="410">
        <v>219</v>
      </c>
      <c r="M204" s="410">
        <v>95</v>
      </c>
      <c r="N204" s="410">
        <v>4</v>
      </c>
      <c r="O204" s="410">
        <v>4</v>
      </c>
      <c r="Q204" s="410">
        <v>328</v>
      </c>
      <c r="R204" s="413">
        <f t="shared" si="6"/>
        <v>65.599999999999994</v>
      </c>
      <c r="S204" s="410">
        <f>IFERROR(VLOOKUP(C204,INVENTORY!C:H,6,FALSE),0)</f>
        <v>0</v>
      </c>
      <c r="T204" s="410">
        <f t="shared" si="7"/>
        <v>65.599999999999994</v>
      </c>
    </row>
    <row r="205" spans="1:20" hidden="1" x14ac:dyDescent="0.25">
      <c r="A205" s="410" t="s">
        <v>1059</v>
      </c>
      <c r="B205" s="410" t="s">
        <v>1521</v>
      </c>
      <c r="C205" s="410" t="s">
        <v>1665</v>
      </c>
      <c r="K205" s="410">
        <v>1</v>
      </c>
      <c r="L205" s="410">
        <v>9</v>
      </c>
      <c r="M205" s="410">
        <v>7</v>
      </c>
      <c r="N205" s="410">
        <v>9</v>
      </c>
      <c r="O205" s="410">
        <v>4</v>
      </c>
      <c r="Q205" s="410">
        <v>30</v>
      </c>
      <c r="R205" s="413">
        <f t="shared" si="6"/>
        <v>6</v>
      </c>
      <c r="S205" s="410">
        <f>IFERROR(VLOOKUP(C205,INVENTORY!C:H,6,FALSE),0)</f>
        <v>0</v>
      </c>
      <c r="T205" s="410">
        <f t="shared" si="7"/>
        <v>6</v>
      </c>
    </row>
    <row r="206" spans="1:20" hidden="1" x14ac:dyDescent="0.25">
      <c r="A206" s="410" t="s">
        <v>1059</v>
      </c>
      <c r="B206" s="410" t="s">
        <v>1521</v>
      </c>
      <c r="C206" s="410" t="s">
        <v>1666</v>
      </c>
      <c r="K206" s="410">
        <v>7</v>
      </c>
      <c r="L206" s="410">
        <v>17</v>
      </c>
      <c r="M206" s="410">
        <v>29</v>
      </c>
      <c r="N206" s="410">
        <v>17</v>
      </c>
      <c r="O206" s="410">
        <v>4</v>
      </c>
      <c r="Q206" s="410">
        <v>74</v>
      </c>
      <c r="R206" s="413">
        <f t="shared" si="6"/>
        <v>14.8</v>
      </c>
      <c r="S206" s="410">
        <f>IFERROR(VLOOKUP(C206,INVENTORY!C:H,6,FALSE),0)</f>
        <v>0</v>
      </c>
      <c r="T206" s="410">
        <f t="shared" si="7"/>
        <v>14.8</v>
      </c>
    </row>
    <row r="207" spans="1:20" hidden="1" x14ac:dyDescent="0.25">
      <c r="A207" s="410" t="s">
        <v>1059</v>
      </c>
      <c r="B207" s="410" t="s">
        <v>1521</v>
      </c>
      <c r="C207" s="410" t="s">
        <v>1667</v>
      </c>
      <c r="K207" s="410">
        <v>1</v>
      </c>
      <c r="L207" s="410">
        <v>10</v>
      </c>
      <c r="M207" s="410">
        <v>7</v>
      </c>
      <c r="N207" s="410">
        <v>3</v>
      </c>
      <c r="O207" s="410">
        <v>4</v>
      </c>
      <c r="Q207" s="410">
        <v>25</v>
      </c>
      <c r="R207" s="413">
        <f t="shared" si="6"/>
        <v>5</v>
      </c>
      <c r="S207" s="410">
        <f>IFERROR(VLOOKUP(C207,INVENTORY!C:H,6,FALSE),0)</f>
        <v>0</v>
      </c>
      <c r="T207" s="410">
        <f t="shared" si="7"/>
        <v>5</v>
      </c>
    </row>
    <row r="208" spans="1:20" hidden="1" x14ac:dyDescent="0.25">
      <c r="A208" s="410" t="s">
        <v>1059</v>
      </c>
      <c r="B208" s="410" t="s">
        <v>1521</v>
      </c>
      <c r="C208" s="410" t="s">
        <v>1668</v>
      </c>
      <c r="K208" s="410">
        <v>1</v>
      </c>
      <c r="L208" s="410">
        <v>9</v>
      </c>
      <c r="M208" s="410">
        <v>46</v>
      </c>
      <c r="N208" s="410">
        <v>1</v>
      </c>
      <c r="O208" s="410">
        <v>4</v>
      </c>
      <c r="Q208" s="410">
        <v>61</v>
      </c>
      <c r="R208" s="413">
        <f t="shared" si="6"/>
        <v>12.2</v>
      </c>
      <c r="S208" s="410">
        <f>IFERROR(VLOOKUP(C208,INVENTORY!C:H,6,FALSE),0)</f>
        <v>0</v>
      </c>
      <c r="T208" s="410">
        <f t="shared" si="7"/>
        <v>12.2</v>
      </c>
    </row>
    <row r="209" spans="1:20" hidden="1" x14ac:dyDescent="0.25">
      <c r="A209" s="410" t="s">
        <v>1059</v>
      </c>
      <c r="B209" s="410" t="s">
        <v>1670</v>
      </c>
      <c r="C209" s="410" t="s">
        <v>1693</v>
      </c>
      <c r="I209" s="410">
        <v>1</v>
      </c>
      <c r="K209" s="410">
        <v>8</v>
      </c>
      <c r="N209" s="410">
        <v>16</v>
      </c>
      <c r="Q209" s="410">
        <v>25</v>
      </c>
      <c r="R209" s="413">
        <f t="shared" si="6"/>
        <v>8.3333333333333339</v>
      </c>
      <c r="S209" s="410">
        <f>IFERROR(VLOOKUP(C209,INVENTORY!C:H,6,FALSE),0)</f>
        <v>0</v>
      </c>
      <c r="T209" s="410">
        <f t="shared" si="7"/>
        <v>5</v>
      </c>
    </row>
    <row r="210" spans="1:20" hidden="1" x14ac:dyDescent="0.25">
      <c r="A210" s="410" t="s">
        <v>2396</v>
      </c>
      <c r="B210" s="410" t="s">
        <v>1521</v>
      </c>
      <c r="C210" s="410" t="s">
        <v>2423</v>
      </c>
      <c r="E210" s="410">
        <v>5</v>
      </c>
      <c r="F210" s="410">
        <v>5</v>
      </c>
      <c r="G210" s="410">
        <v>13</v>
      </c>
      <c r="H210" s="410">
        <v>23</v>
      </c>
      <c r="I210" s="410">
        <v>11</v>
      </c>
      <c r="J210" s="410">
        <v>7</v>
      </c>
      <c r="N210" s="410">
        <v>8</v>
      </c>
      <c r="O210" s="410">
        <v>22</v>
      </c>
      <c r="P210" s="410">
        <v>8</v>
      </c>
      <c r="Q210" s="410">
        <v>102</v>
      </c>
      <c r="R210" s="413">
        <f t="shared" si="6"/>
        <v>11.333333333333334</v>
      </c>
      <c r="S210" s="410">
        <f>IFERROR(VLOOKUP(C210,INVENTORY!C:H,6,FALSE),0)</f>
        <v>0</v>
      </c>
      <c r="T210" s="410">
        <f t="shared" si="7"/>
        <v>20.399999999999999</v>
      </c>
    </row>
    <row r="211" spans="1:20" hidden="1" x14ac:dyDescent="0.25">
      <c r="A211" s="410" t="s">
        <v>2396</v>
      </c>
      <c r="B211" s="410" t="s">
        <v>1521</v>
      </c>
      <c r="C211" s="410" t="s">
        <v>2424</v>
      </c>
      <c r="E211" s="410">
        <v>2</v>
      </c>
      <c r="F211" s="410">
        <v>3</v>
      </c>
      <c r="H211" s="410">
        <v>18</v>
      </c>
      <c r="I211" s="410">
        <v>15</v>
      </c>
      <c r="J211" s="410">
        <v>4</v>
      </c>
      <c r="N211" s="410">
        <v>5</v>
      </c>
      <c r="O211" s="410">
        <v>39</v>
      </c>
      <c r="P211" s="410">
        <v>1</v>
      </c>
      <c r="Q211" s="410">
        <v>87</v>
      </c>
      <c r="R211" s="413">
        <f t="shared" si="6"/>
        <v>10.875</v>
      </c>
      <c r="S211" s="410">
        <f>IFERROR(VLOOKUP(C211,INVENTORY!C:H,6,FALSE),0)</f>
        <v>0</v>
      </c>
      <c r="T211" s="410">
        <f t="shared" si="7"/>
        <v>17.399999999999999</v>
      </c>
    </row>
    <row r="212" spans="1:20" hidden="1" x14ac:dyDescent="0.25">
      <c r="A212" s="410" t="s">
        <v>2396</v>
      </c>
      <c r="B212" s="410" t="s">
        <v>1521</v>
      </c>
      <c r="C212" s="410" t="s">
        <v>2425</v>
      </c>
      <c r="E212" s="410">
        <v>5</v>
      </c>
      <c r="H212" s="410">
        <v>13</v>
      </c>
      <c r="I212" s="410">
        <v>6</v>
      </c>
      <c r="N212" s="410">
        <v>70</v>
      </c>
      <c r="O212" s="410">
        <v>46</v>
      </c>
      <c r="Q212" s="410">
        <v>140</v>
      </c>
      <c r="R212" s="413">
        <f t="shared" si="6"/>
        <v>28</v>
      </c>
      <c r="S212" s="410">
        <f>IFERROR(VLOOKUP(C212,INVENTORY!C:H,6,FALSE),0)</f>
        <v>0</v>
      </c>
      <c r="T212" s="410">
        <f t="shared" si="7"/>
        <v>28</v>
      </c>
    </row>
    <row r="213" spans="1:20" hidden="1" x14ac:dyDescent="0.25">
      <c r="A213" s="410" t="s">
        <v>2396</v>
      </c>
      <c r="B213" s="410" t="s">
        <v>1521</v>
      </c>
      <c r="C213" s="410" t="s">
        <v>2426</v>
      </c>
      <c r="H213" s="410">
        <v>10</v>
      </c>
      <c r="I213" s="410">
        <v>1</v>
      </c>
      <c r="O213" s="410">
        <v>50</v>
      </c>
      <c r="Q213" s="410">
        <v>61</v>
      </c>
      <c r="R213" s="413">
        <f t="shared" si="6"/>
        <v>20.333333333333332</v>
      </c>
      <c r="S213" s="410">
        <f>IFERROR(VLOOKUP(C213,INVENTORY!C:H,6,FALSE),0)</f>
        <v>0</v>
      </c>
      <c r="T213" s="410">
        <f t="shared" si="7"/>
        <v>12.2</v>
      </c>
    </row>
    <row r="214" spans="1:20" hidden="1" x14ac:dyDescent="0.25">
      <c r="A214" s="410" t="s">
        <v>2396</v>
      </c>
      <c r="B214" s="410" t="s">
        <v>1521</v>
      </c>
      <c r="C214" s="410" t="s">
        <v>2427</v>
      </c>
      <c r="H214" s="410">
        <v>1</v>
      </c>
      <c r="I214" s="410">
        <v>1</v>
      </c>
      <c r="O214" s="410">
        <v>1</v>
      </c>
      <c r="Q214" s="410">
        <v>3</v>
      </c>
      <c r="R214" s="413">
        <f t="shared" si="6"/>
        <v>1</v>
      </c>
      <c r="S214" s="410">
        <f>IFERROR(VLOOKUP(C214,INVENTORY!C:H,6,FALSE),0)</f>
        <v>0</v>
      </c>
      <c r="T214" s="410">
        <f t="shared" si="7"/>
        <v>0.6</v>
      </c>
    </row>
    <row r="215" spans="1:20" hidden="1" x14ac:dyDescent="0.25">
      <c r="A215" s="410" t="s">
        <v>2396</v>
      </c>
      <c r="B215" s="410" t="s">
        <v>1521</v>
      </c>
      <c r="C215" s="410" t="s">
        <v>2428</v>
      </c>
      <c r="H215" s="410">
        <v>1</v>
      </c>
      <c r="Q215" s="410">
        <v>1</v>
      </c>
      <c r="R215" s="413">
        <f t="shared" si="6"/>
        <v>1</v>
      </c>
      <c r="S215" s="410">
        <f>IFERROR(VLOOKUP(C215,INVENTORY!C:H,6,FALSE),0)</f>
        <v>0</v>
      </c>
      <c r="T215" s="410">
        <f t="shared" si="7"/>
        <v>0.2</v>
      </c>
    </row>
    <row r="216" spans="1:20" hidden="1" x14ac:dyDescent="0.25">
      <c r="A216" s="410" t="s">
        <v>2396</v>
      </c>
      <c r="B216" s="410" t="s">
        <v>1521</v>
      </c>
      <c r="C216" s="410" t="s">
        <v>2429</v>
      </c>
      <c r="H216" s="410">
        <v>1</v>
      </c>
      <c r="Q216" s="410">
        <v>1</v>
      </c>
      <c r="R216" s="413">
        <f t="shared" si="6"/>
        <v>1</v>
      </c>
      <c r="S216" s="410">
        <f>IFERROR(VLOOKUP(C216,INVENTORY!C:H,6,FALSE),0)</f>
        <v>0</v>
      </c>
      <c r="T216" s="410">
        <f t="shared" si="7"/>
        <v>0.2</v>
      </c>
    </row>
    <row r="217" spans="1:20" hidden="1" x14ac:dyDescent="0.25">
      <c r="A217" s="410" t="s">
        <v>2396</v>
      </c>
      <c r="B217" s="410" t="s">
        <v>1521</v>
      </c>
      <c r="C217" s="410" t="s">
        <v>2430</v>
      </c>
      <c r="O217" s="410">
        <v>1</v>
      </c>
      <c r="Q217" s="410">
        <v>1</v>
      </c>
      <c r="R217" s="413">
        <f t="shared" si="6"/>
        <v>1</v>
      </c>
      <c r="S217" s="410">
        <f>IFERROR(VLOOKUP(C217,INVENTORY!C:H,6,FALSE),0)</f>
        <v>0</v>
      </c>
      <c r="T217" s="410">
        <f t="shared" si="7"/>
        <v>0.2</v>
      </c>
    </row>
    <row r="218" spans="1:20" hidden="1" x14ac:dyDescent="0.25">
      <c r="A218" s="410" t="s">
        <v>2396</v>
      </c>
      <c r="B218" s="410" t="s">
        <v>1521</v>
      </c>
      <c r="C218" s="410" t="s">
        <v>2431</v>
      </c>
      <c r="G218" s="410">
        <v>2</v>
      </c>
      <c r="O218" s="410">
        <v>5</v>
      </c>
      <c r="Q218" s="410">
        <v>7</v>
      </c>
      <c r="R218" s="413">
        <f t="shared" si="6"/>
        <v>3.5</v>
      </c>
      <c r="S218" s="410">
        <f>IFERROR(VLOOKUP(C218,INVENTORY!C:H,6,FALSE),0)</f>
        <v>0</v>
      </c>
      <c r="T218" s="410">
        <f t="shared" si="7"/>
        <v>1.4</v>
      </c>
    </row>
    <row r="219" spans="1:20" hidden="1" x14ac:dyDescent="0.25">
      <c r="A219" s="410" t="s">
        <v>2396</v>
      </c>
      <c r="B219" s="410" t="s">
        <v>1521</v>
      </c>
      <c r="C219" s="410" t="s">
        <v>2432</v>
      </c>
      <c r="G219" s="410">
        <v>4</v>
      </c>
      <c r="O219" s="410">
        <v>9</v>
      </c>
      <c r="Q219" s="410">
        <v>13</v>
      </c>
      <c r="R219" s="413">
        <f t="shared" si="6"/>
        <v>6.5</v>
      </c>
      <c r="S219" s="410">
        <f>IFERROR(VLOOKUP(C219,INVENTORY!C:H,6,FALSE),0)</f>
        <v>0</v>
      </c>
      <c r="T219" s="410">
        <f t="shared" si="7"/>
        <v>2.6</v>
      </c>
    </row>
    <row r="220" spans="1:20" hidden="1" x14ac:dyDescent="0.25">
      <c r="A220" s="410" t="s">
        <v>2396</v>
      </c>
      <c r="B220" s="410" t="s">
        <v>1521</v>
      </c>
      <c r="C220" s="410" t="s">
        <v>2433</v>
      </c>
      <c r="G220" s="410">
        <v>4</v>
      </c>
      <c r="O220" s="410">
        <v>9</v>
      </c>
      <c r="Q220" s="410">
        <v>13</v>
      </c>
      <c r="R220" s="413">
        <f t="shared" si="6"/>
        <v>6.5</v>
      </c>
      <c r="S220" s="410">
        <f>IFERROR(VLOOKUP(C220,INVENTORY!C:H,6,FALSE),0)</f>
        <v>0</v>
      </c>
      <c r="T220" s="410">
        <f t="shared" si="7"/>
        <v>2.6</v>
      </c>
    </row>
    <row r="221" spans="1:20" hidden="1" x14ac:dyDescent="0.25">
      <c r="A221" s="410" t="s">
        <v>2396</v>
      </c>
      <c r="B221" s="410" t="s">
        <v>1521</v>
      </c>
      <c r="C221" s="410" t="s">
        <v>2434</v>
      </c>
      <c r="G221" s="410">
        <v>2</v>
      </c>
      <c r="O221" s="410">
        <v>11</v>
      </c>
      <c r="Q221" s="410">
        <v>13</v>
      </c>
      <c r="R221" s="413">
        <f t="shared" si="6"/>
        <v>6.5</v>
      </c>
      <c r="S221" s="410">
        <f>IFERROR(VLOOKUP(C221,INVENTORY!C:H,6,FALSE),0)</f>
        <v>0</v>
      </c>
      <c r="T221" s="410">
        <f t="shared" si="7"/>
        <v>2.6</v>
      </c>
    </row>
    <row r="222" spans="1:20" hidden="1" x14ac:dyDescent="0.25">
      <c r="A222" s="410" t="s">
        <v>2396</v>
      </c>
      <c r="B222" s="410" t="s">
        <v>1521</v>
      </c>
      <c r="C222" s="410" t="s">
        <v>2435</v>
      </c>
      <c r="G222" s="410">
        <v>2</v>
      </c>
      <c r="O222" s="410">
        <v>9</v>
      </c>
      <c r="Q222" s="410">
        <v>11</v>
      </c>
      <c r="R222" s="413">
        <f t="shared" si="6"/>
        <v>5.5</v>
      </c>
      <c r="S222" s="410">
        <f>IFERROR(VLOOKUP(C222,INVENTORY!C:H,6,FALSE),0)</f>
        <v>0</v>
      </c>
      <c r="T222" s="410">
        <f t="shared" si="7"/>
        <v>2.2000000000000002</v>
      </c>
    </row>
    <row r="223" spans="1:20" hidden="1" x14ac:dyDescent="0.25">
      <c r="A223" s="410" t="s">
        <v>2396</v>
      </c>
      <c r="B223" s="410" t="s">
        <v>1521</v>
      </c>
      <c r="C223" s="410" t="s">
        <v>2436</v>
      </c>
      <c r="G223" s="410">
        <v>2</v>
      </c>
      <c r="O223" s="410">
        <v>17</v>
      </c>
      <c r="Q223" s="410">
        <v>19</v>
      </c>
      <c r="R223" s="413">
        <f t="shared" si="6"/>
        <v>9.5</v>
      </c>
      <c r="S223" s="410">
        <f>IFERROR(VLOOKUP(C223,INVENTORY!C:H,6,FALSE),0)</f>
        <v>0</v>
      </c>
      <c r="T223" s="410">
        <f t="shared" si="7"/>
        <v>3.8</v>
      </c>
    </row>
    <row r="224" spans="1:20" hidden="1" x14ac:dyDescent="0.25">
      <c r="A224" s="410" t="s">
        <v>782</v>
      </c>
      <c r="B224" s="410" t="s">
        <v>1316</v>
      </c>
      <c r="C224" s="410" t="s">
        <v>1317</v>
      </c>
      <c r="E224" s="410">
        <v>68</v>
      </c>
      <c r="F224" s="410">
        <v>78</v>
      </c>
      <c r="G224" s="410">
        <v>39</v>
      </c>
      <c r="H224" s="410">
        <v>76</v>
      </c>
      <c r="I224" s="410">
        <v>35</v>
      </c>
      <c r="J224" s="410">
        <v>5</v>
      </c>
      <c r="K224" s="410">
        <v>1</v>
      </c>
      <c r="L224" s="410">
        <v>1</v>
      </c>
      <c r="M224" s="410">
        <v>10</v>
      </c>
      <c r="N224" s="410">
        <v>35</v>
      </c>
      <c r="O224" s="410">
        <v>47</v>
      </c>
      <c r="P224" s="410">
        <v>84</v>
      </c>
      <c r="Q224" s="410">
        <v>479</v>
      </c>
      <c r="R224" s="413">
        <f t="shared" si="6"/>
        <v>39.916666666666664</v>
      </c>
      <c r="S224" s="410">
        <f>IFERROR(VLOOKUP(C224,INVENTORY!C:H,6,FALSE),0)</f>
        <v>58</v>
      </c>
      <c r="T224" s="410">
        <f t="shared" si="7"/>
        <v>107.4</v>
      </c>
    </row>
    <row r="225" spans="1:20" hidden="1" x14ac:dyDescent="0.25">
      <c r="A225" s="410" t="s">
        <v>782</v>
      </c>
      <c r="B225" s="410" t="s">
        <v>1316</v>
      </c>
      <c r="C225" s="410" t="s">
        <v>1318</v>
      </c>
      <c r="E225" s="410">
        <v>19</v>
      </c>
      <c r="F225" s="410">
        <v>28</v>
      </c>
      <c r="G225" s="410">
        <v>44</v>
      </c>
      <c r="H225" s="410">
        <v>27</v>
      </c>
      <c r="I225" s="410">
        <v>27</v>
      </c>
      <c r="L225" s="410">
        <v>2</v>
      </c>
      <c r="M225" s="410">
        <v>12</v>
      </c>
      <c r="N225" s="410">
        <v>33</v>
      </c>
      <c r="O225" s="410">
        <v>63</v>
      </c>
      <c r="P225" s="410">
        <v>79</v>
      </c>
      <c r="Q225" s="410">
        <v>334</v>
      </c>
      <c r="R225" s="413">
        <f t="shared" si="6"/>
        <v>33.4</v>
      </c>
      <c r="S225" s="410">
        <f>IFERROR(VLOOKUP(C225,INVENTORY!C:H,6,FALSE),0)</f>
        <v>62</v>
      </c>
      <c r="T225" s="410">
        <f t="shared" si="7"/>
        <v>79.2</v>
      </c>
    </row>
    <row r="226" spans="1:20" hidden="1" x14ac:dyDescent="0.25">
      <c r="A226" s="410" t="s">
        <v>782</v>
      </c>
      <c r="B226" s="410" t="s">
        <v>1316</v>
      </c>
      <c r="C226" s="410" t="s">
        <v>1319</v>
      </c>
      <c r="E226" s="410">
        <v>35</v>
      </c>
      <c r="F226" s="410">
        <v>21</v>
      </c>
      <c r="G226" s="410">
        <v>30</v>
      </c>
      <c r="H226" s="410">
        <v>27</v>
      </c>
      <c r="I226" s="410">
        <v>26</v>
      </c>
      <c r="M226" s="410">
        <v>9</v>
      </c>
      <c r="N226" s="410">
        <v>15</v>
      </c>
      <c r="O226" s="410">
        <v>58</v>
      </c>
      <c r="P226" s="410">
        <v>84</v>
      </c>
      <c r="Q226" s="410">
        <v>305</v>
      </c>
      <c r="R226" s="413">
        <f t="shared" si="6"/>
        <v>33.888888888888886</v>
      </c>
      <c r="S226" s="410">
        <f>IFERROR(VLOOKUP(C226,INVENTORY!C:H,6,FALSE),0)</f>
        <v>50</v>
      </c>
      <c r="T226" s="410">
        <f t="shared" si="7"/>
        <v>71</v>
      </c>
    </row>
    <row r="227" spans="1:20" hidden="1" x14ac:dyDescent="0.25">
      <c r="A227" s="410" t="s">
        <v>782</v>
      </c>
      <c r="B227" s="410" t="s">
        <v>1316</v>
      </c>
      <c r="C227" s="410" t="s">
        <v>1320</v>
      </c>
      <c r="E227" s="410">
        <v>97</v>
      </c>
      <c r="F227" s="410">
        <v>109</v>
      </c>
      <c r="G227" s="410">
        <v>75</v>
      </c>
      <c r="H227" s="410">
        <v>52</v>
      </c>
      <c r="I227" s="410">
        <v>22</v>
      </c>
      <c r="M227" s="410">
        <v>12</v>
      </c>
      <c r="N227" s="410">
        <v>35</v>
      </c>
      <c r="O227" s="410">
        <v>43</v>
      </c>
      <c r="P227" s="410">
        <v>99</v>
      </c>
      <c r="Q227" s="410">
        <v>544</v>
      </c>
      <c r="R227" s="413">
        <f t="shared" si="6"/>
        <v>60.444444444444443</v>
      </c>
      <c r="S227" s="410">
        <f>IFERROR(VLOOKUP(C227,INVENTORY!C:H,6,FALSE),0)</f>
        <v>64</v>
      </c>
      <c r="T227" s="410">
        <f t="shared" si="7"/>
        <v>121.6</v>
      </c>
    </row>
    <row r="228" spans="1:20" hidden="1" x14ac:dyDescent="0.25">
      <c r="A228" s="410" t="s">
        <v>782</v>
      </c>
      <c r="B228" s="410" t="s">
        <v>1316</v>
      </c>
      <c r="C228" s="410" t="s">
        <v>1321</v>
      </c>
      <c r="E228" s="410">
        <v>53</v>
      </c>
      <c r="F228" s="410">
        <v>68</v>
      </c>
      <c r="G228" s="410">
        <v>97</v>
      </c>
      <c r="H228" s="410">
        <v>30</v>
      </c>
      <c r="I228" s="410">
        <v>49</v>
      </c>
      <c r="L228" s="410">
        <v>6</v>
      </c>
      <c r="M228" s="410">
        <v>1</v>
      </c>
      <c r="N228" s="410">
        <v>23</v>
      </c>
      <c r="O228" s="410">
        <v>105</v>
      </c>
      <c r="P228" s="410">
        <v>112</v>
      </c>
      <c r="Q228" s="410">
        <v>544</v>
      </c>
      <c r="R228" s="413">
        <f t="shared" si="6"/>
        <v>54.4</v>
      </c>
      <c r="S228" s="410">
        <f>IFERROR(VLOOKUP(C228,INVENTORY!C:H,6,FALSE),0)</f>
        <v>66</v>
      </c>
      <c r="T228" s="410">
        <f t="shared" si="7"/>
        <v>122</v>
      </c>
    </row>
    <row r="229" spans="1:20" hidden="1" x14ac:dyDescent="0.25">
      <c r="A229" s="410" t="s">
        <v>782</v>
      </c>
      <c r="B229" s="410" t="s">
        <v>1316</v>
      </c>
      <c r="C229" s="410" t="s">
        <v>1322</v>
      </c>
      <c r="E229" s="410">
        <v>86</v>
      </c>
      <c r="F229" s="410">
        <v>77</v>
      </c>
      <c r="G229" s="410">
        <v>82</v>
      </c>
      <c r="H229" s="410">
        <v>47</v>
      </c>
      <c r="I229" s="410">
        <v>43</v>
      </c>
      <c r="L229" s="410">
        <v>4</v>
      </c>
      <c r="M229" s="410">
        <v>2</v>
      </c>
      <c r="N229" s="410">
        <v>26</v>
      </c>
      <c r="O229" s="410">
        <v>63</v>
      </c>
      <c r="P229" s="410">
        <v>115</v>
      </c>
      <c r="Q229" s="410">
        <v>545</v>
      </c>
      <c r="R229" s="413">
        <f t="shared" si="6"/>
        <v>54.5</v>
      </c>
      <c r="S229" s="410">
        <f>IFERROR(VLOOKUP(C229,INVENTORY!C:H,6,FALSE),0)</f>
        <v>66</v>
      </c>
      <c r="T229" s="410">
        <f t="shared" si="7"/>
        <v>122.2</v>
      </c>
    </row>
    <row r="230" spans="1:20" hidden="1" x14ac:dyDescent="0.25">
      <c r="A230" s="410" t="s">
        <v>782</v>
      </c>
      <c r="B230" s="410" t="s">
        <v>1316</v>
      </c>
      <c r="C230" s="410" t="s">
        <v>1323</v>
      </c>
      <c r="E230" s="410">
        <v>87</v>
      </c>
      <c r="F230" s="410">
        <v>52</v>
      </c>
      <c r="G230" s="410">
        <v>43</v>
      </c>
      <c r="H230" s="410">
        <v>59</v>
      </c>
      <c r="I230" s="410">
        <v>50</v>
      </c>
      <c r="J230" s="410">
        <v>1</v>
      </c>
      <c r="K230" s="410">
        <v>5</v>
      </c>
      <c r="M230" s="410">
        <v>2</v>
      </c>
      <c r="N230" s="410">
        <v>17</v>
      </c>
      <c r="O230" s="410">
        <v>65</v>
      </c>
      <c r="P230" s="410">
        <v>120</v>
      </c>
      <c r="Q230" s="410">
        <v>501</v>
      </c>
      <c r="R230" s="413">
        <f t="shared" si="6"/>
        <v>45.545454545454547</v>
      </c>
      <c r="S230" s="410">
        <f>IFERROR(VLOOKUP(C230,INVENTORY!C:H,6,FALSE),0)</f>
        <v>75</v>
      </c>
      <c r="T230" s="410">
        <f t="shared" si="7"/>
        <v>115.2</v>
      </c>
    </row>
    <row r="231" spans="1:20" hidden="1" x14ac:dyDescent="0.25">
      <c r="A231" s="410" t="s">
        <v>782</v>
      </c>
      <c r="B231" s="410" t="s">
        <v>1316</v>
      </c>
      <c r="C231" s="410" t="s">
        <v>1324</v>
      </c>
      <c r="E231" s="410">
        <v>82</v>
      </c>
      <c r="F231" s="410">
        <v>83</v>
      </c>
      <c r="G231" s="410">
        <v>60</v>
      </c>
      <c r="H231" s="410">
        <v>41</v>
      </c>
      <c r="I231" s="410">
        <v>43</v>
      </c>
      <c r="K231" s="410">
        <v>9</v>
      </c>
      <c r="M231" s="410">
        <v>11</v>
      </c>
      <c r="N231" s="410">
        <v>53</v>
      </c>
      <c r="O231" s="410">
        <v>71</v>
      </c>
      <c r="P231" s="410">
        <v>113</v>
      </c>
      <c r="Q231" s="410">
        <v>566</v>
      </c>
      <c r="R231" s="413">
        <f t="shared" si="6"/>
        <v>56.6</v>
      </c>
      <c r="S231" s="410">
        <f>IFERROR(VLOOKUP(C231,INVENTORY!C:H,6,FALSE),0)</f>
        <v>82</v>
      </c>
      <c r="T231" s="410">
        <f t="shared" si="7"/>
        <v>129.6</v>
      </c>
    </row>
    <row r="232" spans="1:20" hidden="1" x14ac:dyDescent="0.25">
      <c r="A232" s="410" t="s">
        <v>782</v>
      </c>
      <c r="B232" s="410" t="s">
        <v>1316</v>
      </c>
      <c r="C232" s="410" t="s">
        <v>1325</v>
      </c>
      <c r="E232" s="410">
        <v>97</v>
      </c>
      <c r="F232" s="410">
        <v>86</v>
      </c>
      <c r="G232" s="410">
        <v>114</v>
      </c>
      <c r="H232" s="410">
        <v>74</v>
      </c>
      <c r="I232" s="410">
        <v>65</v>
      </c>
      <c r="J232" s="410">
        <v>4</v>
      </c>
      <c r="K232" s="410">
        <v>4</v>
      </c>
      <c r="L232" s="410">
        <v>22</v>
      </c>
      <c r="M232" s="410">
        <v>48</v>
      </c>
      <c r="N232" s="410">
        <v>115</v>
      </c>
      <c r="O232" s="410">
        <v>176</v>
      </c>
      <c r="P232" s="410">
        <v>124</v>
      </c>
      <c r="Q232" s="410">
        <v>929</v>
      </c>
      <c r="R232" s="413">
        <f t="shared" si="6"/>
        <v>77.416666666666671</v>
      </c>
      <c r="S232" s="410">
        <f>IFERROR(VLOOKUP(C232,INVENTORY!C:H,6,FALSE),0)</f>
        <v>92</v>
      </c>
      <c r="T232" s="410">
        <f t="shared" si="7"/>
        <v>204.2</v>
      </c>
    </row>
    <row r="233" spans="1:20" hidden="1" x14ac:dyDescent="0.25">
      <c r="A233" s="410" t="s">
        <v>782</v>
      </c>
      <c r="B233" s="410" t="s">
        <v>1316</v>
      </c>
      <c r="C233" s="410" t="s">
        <v>1326</v>
      </c>
      <c r="E233" s="410">
        <v>97</v>
      </c>
      <c r="F233" s="410">
        <v>68</v>
      </c>
      <c r="G233" s="410">
        <v>86</v>
      </c>
      <c r="H233" s="410">
        <v>38</v>
      </c>
      <c r="I233" s="410">
        <v>35</v>
      </c>
      <c r="J233" s="410">
        <v>1</v>
      </c>
      <c r="K233" s="410">
        <v>9</v>
      </c>
      <c r="M233" s="410">
        <v>12</v>
      </c>
      <c r="N233" s="410">
        <v>112</v>
      </c>
      <c r="O233" s="410">
        <v>100</v>
      </c>
      <c r="P233" s="410">
        <v>155</v>
      </c>
      <c r="Q233" s="410">
        <v>713</v>
      </c>
      <c r="R233" s="413">
        <f t="shared" si="6"/>
        <v>64.818181818181813</v>
      </c>
      <c r="S233" s="410">
        <f>IFERROR(VLOOKUP(C233,INVENTORY!C:H,6,FALSE),0)</f>
        <v>84</v>
      </c>
      <c r="T233" s="410">
        <f t="shared" si="7"/>
        <v>159.4</v>
      </c>
    </row>
    <row r="234" spans="1:20" hidden="1" x14ac:dyDescent="0.25">
      <c r="A234" s="410" t="s">
        <v>782</v>
      </c>
      <c r="B234" s="410" t="s">
        <v>1316</v>
      </c>
      <c r="C234" s="410" t="s">
        <v>1327</v>
      </c>
      <c r="E234" s="410">
        <v>67</v>
      </c>
      <c r="F234" s="410">
        <v>50</v>
      </c>
      <c r="G234" s="410">
        <v>74</v>
      </c>
      <c r="H234" s="410">
        <v>37</v>
      </c>
      <c r="I234" s="410">
        <v>24</v>
      </c>
      <c r="J234" s="410">
        <v>1</v>
      </c>
      <c r="M234" s="410">
        <v>1</v>
      </c>
      <c r="N234" s="410">
        <v>42</v>
      </c>
      <c r="O234" s="410">
        <v>60</v>
      </c>
      <c r="P234" s="410">
        <v>99</v>
      </c>
      <c r="Q234" s="410">
        <v>455</v>
      </c>
      <c r="R234" s="413">
        <f t="shared" si="6"/>
        <v>45.5</v>
      </c>
      <c r="S234" s="410">
        <f>IFERROR(VLOOKUP(C234,INVENTORY!C:H,6,FALSE),0)</f>
        <v>67</v>
      </c>
      <c r="T234" s="410">
        <f t="shared" si="7"/>
        <v>104.4</v>
      </c>
    </row>
    <row r="235" spans="1:20" hidden="1" x14ac:dyDescent="0.25">
      <c r="A235" s="410" t="s">
        <v>782</v>
      </c>
      <c r="B235" s="410" t="s">
        <v>1316</v>
      </c>
      <c r="C235" s="410" t="s">
        <v>1328</v>
      </c>
      <c r="E235" s="410">
        <v>167</v>
      </c>
      <c r="F235" s="410">
        <v>201</v>
      </c>
      <c r="G235" s="410">
        <v>105</v>
      </c>
      <c r="H235" s="410">
        <v>87</v>
      </c>
      <c r="I235" s="410">
        <v>20</v>
      </c>
      <c r="L235" s="410">
        <v>5</v>
      </c>
      <c r="M235" s="410">
        <v>16</v>
      </c>
      <c r="N235" s="410">
        <v>48</v>
      </c>
      <c r="O235" s="410">
        <v>139</v>
      </c>
      <c r="P235" s="410">
        <v>164</v>
      </c>
      <c r="Q235" s="410">
        <v>952</v>
      </c>
      <c r="R235" s="413">
        <f t="shared" si="6"/>
        <v>95.2</v>
      </c>
      <c r="S235" s="410">
        <f>IFERROR(VLOOKUP(C235,INVENTORY!C:H,6,FALSE),0)</f>
        <v>105</v>
      </c>
      <c r="T235" s="410">
        <f t="shared" si="7"/>
        <v>211.4</v>
      </c>
    </row>
    <row r="236" spans="1:20" hidden="1" x14ac:dyDescent="0.25">
      <c r="A236" s="410" t="s">
        <v>782</v>
      </c>
      <c r="B236" s="410" t="s">
        <v>1316</v>
      </c>
      <c r="C236" s="410" t="s">
        <v>1329</v>
      </c>
      <c r="E236" s="410">
        <v>108</v>
      </c>
      <c r="F236" s="410">
        <v>39</v>
      </c>
      <c r="G236" s="410">
        <v>41</v>
      </c>
      <c r="H236" s="410">
        <v>31</v>
      </c>
      <c r="I236" s="410">
        <v>14</v>
      </c>
      <c r="J236" s="410">
        <v>1</v>
      </c>
      <c r="K236" s="410">
        <v>4</v>
      </c>
      <c r="L236" s="410">
        <v>2</v>
      </c>
      <c r="M236" s="410">
        <v>7</v>
      </c>
      <c r="N236" s="410">
        <v>22</v>
      </c>
      <c r="O236" s="410">
        <v>36</v>
      </c>
      <c r="P236" s="410">
        <v>69</v>
      </c>
      <c r="Q236" s="410">
        <v>374</v>
      </c>
      <c r="R236" s="413">
        <f t="shared" si="6"/>
        <v>31.166666666666668</v>
      </c>
      <c r="S236" s="410">
        <f>IFERROR(VLOOKUP(C236,INVENTORY!C:H,6,FALSE),0)</f>
        <v>56</v>
      </c>
      <c r="T236" s="410">
        <f t="shared" si="7"/>
        <v>86</v>
      </c>
    </row>
    <row r="237" spans="1:20" hidden="1" x14ac:dyDescent="0.25">
      <c r="A237" s="410" t="s">
        <v>782</v>
      </c>
      <c r="B237" s="410" t="s">
        <v>1316</v>
      </c>
      <c r="C237" s="410" t="s">
        <v>1330</v>
      </c>
      <c r="E237" s="410">
        <v>32</v>
      </c>
      <c r="F237" s="410">
        <v>36</v>
      </c>
      <c r="G237" s="410">
        <v>23</v>
      </c>
      <c r="H237" s="410">
        <v>51</v>
      </c>
      <c r="I237" s="410">
        <v>12</v>
      </c>
      <c r="J237" s="410">
        <v>1</v>
      </c>
      <c r="K237" s="410">
        <v>4</v>
      </c>
      <c r="L237" s="410">
        <v>75</v>
      </c>
      <c r="M237" s="410">
        <v>51</v>
      </c>
      <c r="N237" s="410">
        <v>31</v>
      </c>
      <c r="O237" s="410">
        <v>77</v>
      </c>
      <c r="P237" s="410">
        <v>72</v>
      </c>
      <c r="Q237" s="410">
        <v>465</v>
      </c>
      <c r="R237" s="413">
        <f t="shared" si="6"/>
        <v>38.75</v>
      </c>
      <c r="S237" s="410">
        <f>IFERROR(VLOOKUP(C237,INVENTORY!C:H,6,FALSE),0)</f>
        <v>71</v>
      </c>
      <c r="T237" s="410">
        <f t="shared" si="7"/>
        <v>107.2</v>
      </c>
    </row>
    <row r="238" spans="1:20" hidden="1" x14ac:dyDescent="0.25">
      <c r="A238" s="410" t="s">
        <v>782</v>
      </c>
      <c r="B238" s="410" t="s">
        <v>1316</v>
      </c>
      <c r="C238" s="410" t="s">
        <v>1331</v>
      </c>
      <c r="E238" s="410">
        <v>73</v>
      </c>
      <c r="F238" s="410">
        <v>35</v>
      </c>
      <c r="G238" s="410">
        <v>29</v>
      </c>
      <c r="H238" s="410">
        <v>32</v>
      </c>
      <c r="I238" s="410">
        <v>18</v>
      </c>
      <c r="K238" s="410">
        <v>2</v>
      </c>
      <c r="L238" s="410">
        <v>6</v>
      </c>
      <c r="M238" s="410">
        <v>1</v>
      </c>
      <c r="N238" s="410">
        <v>32</v>
      </c>
      <c r="O238" s="410">
        <v>54</v>
      </c>
      <c r="P238" s="410">
        <v>77</v>
      </c>
      <c r="Q238" s="410">
        <v>359</v>
      </c>
      <c r="R238" s="413">
        <f t="shared" si="6"/>
        <v>32.636363636363633</v>
      </c>
      <c r="S238" s="410">
        <f>IFERROR(VLOOKUP(C238,INVENTORY!C:H,6,FALSE),0)</f>
        <v>62</v>
      </c>
      <c r="T238" s="410">
        <f t="shared" si="7"/>
        <v>84.2</v>
      </c>
    </row>
    <row r="239" spans="1:20" hidden="1" x14ac:dyDescent="0.25">
      <c r="A239" s="410" t="s">
        <v>782</v>
      </c>
      <c r="B239" s="410" t="s">
        <v>1316</v>
      </c>
      <c r="C239" s="410" t="s">
        <v>1332</v>
      </c>
      <c r="E239" s="410">
        <v>28</v>
      </c>
      <c r="F239" s="410">
        <v>24</v>
      </c>
      <c r="G239" s="410">
        <v>21</v>
      </c>
      <c r="H239" s="410">
        <v>28</v>
      </c>
      <c r="I239" s="410">
        <v>15</v>
      </c>
      <c r="J239" s="410">
        <v>2</v>
      </c>
      <c r="K239" s="410">
        <v>14</v>
      </c>
      <c r="L239" s="410">
        <v>1</v>
      </c>
      <c r="M239" s="410">
        <v>3</v>
      </c>
      <c r="N239" s="410">
        <v>33</v>
      </c>
      <c r="O239" s="410">
        <v>46</v>
      </c>
      <c r="P239" s="410">
        <v>79</v>
      </c>
      <c r="Q239" s="410">
        <v>294</v>
      </c>
      <c r="R239" s="413">
        <f t="shared" si="6"/>
        <v>24.5</v>
      </c>
      <c r="S239" s="410">
        <f>IFERROR(VLOOKUP(C239,INVENTORY!C:H,6,FALSE),0)</f>
        <v>87</v>
      </c>
      <c r="T239" s="410">
        <f t="shared" si="7"/>
        <v>76.2</v>
      </c>
    </row>
    <row r="240" spans="1:20" hidden="1" x14ac:dyDescent="0.25">
      <c r="A240" s="410" t="s">
        <v>782</v>
      </c>
      <c r="B240" s="410" t="s">
        <v>1316</v>
      </c>
      <c r="C240" s="410" t="s">
        <v>1333</v>
      </c>
      <c r="E240" s="410">
        <v>35</v>
      </c>
      <c r="F240" s="410">
        <v>23</v>
      </c>
      <c r="G240" s="410">
        <v>43</v>
      </c>
      <c r="H240" s="410">
        <v>24</v>
      </c>
      <c r="I240" s="410">
        <v>14</v>
      </c>
      <c r="M240" s="410">
        <v>5</v>
      </c>
      <c r="N240" s="410">
        <v>30</v>
      </c>
      <c r="O240" s="410">
        <v>54</v>
      </c>
      <c r="P240" s="410">
        <v>82</v>
      </c>
      <c r="Q240" s="410">
        <v>310</v>
      </c>
      <c r="R240" s="413">
        <f t="shared" si="6"/>
        <v>34.444444444444443</v>
      </c>
      <c r="S240" s="410">
        <f>IFERROR(VLOOKUP(C240,INVENTORY!C:H,6,FALSE),0)</f>
        <v>57</v>
      </c>
      <c r="T240" s="410">
        <f t="shared" si="7"/>
        <v>73.400000000000006</v>
      </c>
    </row>
    <row r="241" spans="1:20" hidden="1" x14ac:dyDescent="0.25">
      <c r="A241" s="410" t="s">
        <v>782</v>
      </c>
      <c r="B241" s="410" t="s">
        <v>1316</v>
      </c>
      <c r="C241" s="410" t="s">
        <v>1334</v>
      </c>
      <c r="E241" s="410">
        <v>54</v>
      </c>
      <c r="F241" s="410">
        <v>32</v>
      </c>
      <c r="G241" s="410">
        <v>28</v>
      </c>
      <c r="H241" s="410">
        <v>33</v>
      </c>
      <c r="I241" s="410">
        <v>9</v>
      </c>
      <c r="J241" s="410">
        <v>1</v>
      </c>
      <c r="M241" s="410">
        <v>8</v>
      </c>
      <c r="N241" s="410">
        <v>39</v>
      </c>
      <c r="O241" s="410">
        <v>71</v>
      </c>
      <c r="P241" s="410">
        <v>71</v>
      </c>
      <c r="Q241" s="410">
        <v>346</v>
      </c>
      <c r="R241" s="413">
        <f t="shared" si="6"/>
        <v>34.6</v>
      </c>
      <c r="S241" s="410">
        <f>IFERROR(VLOOKUP(C241,INVENTORY!C:H,6,FALSE),0)</f>
        <v>56</v>
      </c>
      <c r="T241" s="410">
        <f t="shared" si="7"/>
        <v>80.400000000000006</v>
      </c>
    </row>
    <row r="242" spans="1:20" hidden="1" x14ac:dyDescent="0.25">
      <c r="A242" s="410" t="s">
        <v>782</v>
      </c>
      <c r="B242" s="410" t="s">
        <v>1316</v>
      </c>
      <c r="C242" s="410" t="s">
        <v>1335</v>
      </c>
      <c r="E242" s="410">
        <v>23</v>
      </c>
      <c r="F242" s="410">
        <v>26</v>
      </c>
      <c r="G242" s="410">
        <v>20</v>
      </c>
      <c r="H242" s="410">
        <v>18</v>
      </c>
      <c r="I242" s="410">
        <v>6</v>
      </c>
      <c r="J242" s="410">
        <v>2</v>
      </c>
      <c r="L242" s="410">
        <v>2</v>
      </c>
      <c r="M242" s="410">
        <v>4</v>
      </c>
      <c r="N242" s="410">
        <v>22</v>
      </c>
      <c r="O242" s="410">
        <v>41</v>
      </c>
      <c r="P242" s="410">
        <v>46</v>
      </c>
      <c r="Q242" s="410">
        <v>210</v>
      </c>
      <c r="R242" s="413">
        <f t="shared" si="6"/>
        <v>19.09090909090909</v>
      </c>
      <c r="S242" s="410">
        <f>IFERROR(VLOOKUP(C242,INVENTORY!C:H,6,FALSE),0)</f>
        <v>60</v>
      </c>
      <c r="T242" s="410">
        <f t="shared" si="7"/>
        <v>54</v>
      </c>
    </row>
    <row r="243" spans="1:20" hidden="1" x14ac:dyDescent="0.25">
      <c r="A243" s="410" t="s">
        <v>782</v>
      </c>
      <c r="B243" s="410" t="s">
        <v>1316</v>
      </c>
      <c r="C243" s="410" t="s">
        <v>1336</v>
      </c>
      <c r="E243" s="410">
        <v>78</v>
      </c>
      <c r="F243" s="410">
        <v>74</v>
      </c>
      <c r="G243" s="410">
        <v>42</v>
      </c>
      <c r="H243" s="410">
        <v>87</v>
      </c>
      <c r="M243" s="410">
        <v>18</v>
      </c>
      <c r="N243" s="410">
        <v>55</v>
      </c>
      <c r="O243" s="410">
        <v>66</v>
      </c>
      <c r="P243" s="410">
        <v>114</v>
      </c>
      <c r="Q243" s="410">
        <v>534</v>
      </c>
      <c r="R243" s="413">
        <f t="shared" si="6"/>
        <v>66.75</v>
      </c>
      <c r="S243" s="410">
        <f>IFERROR(VLOOKUP(C243,INVENTORY!C:H,6,FALSE),0)</f>
        <v>78</v>
      </c>
      <c r="T243" s="410">
        <f t="shared" si="7"/>
        <v>122.4</v>
      </c>
    </row>
    <row r="244" spans="1:20" hidden="1" x14ac:dyDescent="0.25">
      <c r="A244" s="410" t="s">
        <v>782</v>
      </c>
      <c r="B244" s="410" t="s">
        <v>1316</v>
      </c>
      <c r="C244" s="410" t="s">
        <v>1337</v>
      </c>
      <c r="E244" s="410">
        <v>7</v>
      </c>
      <c r="F244" s="410">
        <v>17</v>
      </c>
      <c r="G244" s="410">
        <v>14</v>
      </c>
      <c r="H244" s="410">
        <v>90</v>
      </c>
      <c r="L244" s="410">
        <v>1</v>
      </c>
      <c r="M244" s="410">
        <v>1</v>
      </c>
      <c r="N244" s="410">
        <v>1</v>
      </c>
      <c r="O244" s="410">
        <v>27</v>
      </c>
      <c r="P244" s="410">
        <v>14</v>
      </c>
      <c r="Q244" s="410">
        <v>172</v>
      </c>
      <c r="R244" s="413">
        <f t="shared" si="6"/>
        <v>19.111111111111111</v>
      </c>
      <c r="S244" s="410">
        <f>IFERROR(VLOOKUP(C244,INVENTORY!C:H,6,FALSE),0)</f>
        <v>44</v>
      </c>
      <c r="T244" s="410">
        <f t="shared" si="7"/>
        <v>43.2</v>
      </c>
    </row>
    <row r="245" spans="1:20" hidden="1" x14ac:dyDescent="0.25">
      <c r="A245" s="410" t="s">
        <v>782</v>
      </c>
      <c r="B245" s="410" t="s">
        <v>1316</v>
      </c>
      <c r="C245" s="410" t="s">
        <v>1338</v>
      </c>
      <c r="E245" s="410">
        <v>35</v>
      </c>
      <c r="F245" s="410">
        <v>45</v>
      </c>
      <c r="G245" s="410">
        <v>20</v>
      </c>
      <c r="H245" s="410">
        <v>48</v>
      </c>
      <c r="M245" s="410">
        <v>6</v>
      </c>
      <c r="N245" s="410">
        <v>13</v>
      </c>
      <c r="O245" s="410">
        <v>33</v>
      </c>
      <c r="P245" s="410">
        <v>31</v>
      </c>
      <c r="Q245" s="410">
        <v>231</v>
      </c>
      <c r="R245" s="413">
        <f t="shared" si="6"/>
        <v>28.875</v>
      </c>
      <c r="S245" s="410">
        <f>IFERROR(VLOOKUP(C245,INVENTORY!C:H,6,FALSE),0)</f>
        <v>39</v>
      </c>
      <c r="T245" s="410">
        <f t="shared" si="7"/>
        <v>54</v>
      </c>
    </row>
    <row r="246" spans="1:20" hidden="1" x14ac:dyDescent="0.25">
      <c r="A246" s="410" t="s">
        <v>782</v>
      </c>
      <c r="B246" s="410" t="s">
        <v>1316</v>
      </c>
      <c r="C246" s="410" t="s">
        <v>1339</v>
      </c>
      <c r="E246" s="410">
        <v>9</v>
      </c>
      <c r="F246" s="410">
        <v>15</v>
      </c>
      <c r="G246" s="410">
        <v>11</v>
      </c>
      <c r="H246" s="410">
        <v>91</v>
      </c>
      <c r="K246" s="410">
        <v>9</v>
      </c>
      <c r="M246" s="410">
        <v>2</v>
      </c>
      <c r="N246" s="410">
        <v>2</v>
      </c>
      <c r="O246" s="410">
        <v>53</v>
      </c>
      <c r="P246" s="410">
        <v>41</v>
      </c>
      <c r="Q246" s="410">
        <v>233</v>
      </c>
      <c r="R246" s="413">
        <f t="shared" si="6"/>
        <v>25.888888888888889</v>
      </c>
      <c r="S246" s="410">
        <f>IFERROR(VLOOKUP(C246,INVENTORY!C:H,6,FALSE),0)</f>
        <v>31</v>
      </c>
      <c r="T246" s="410">
        <f t="shared" si="7"/>
        <v>52.8</v>
      </c>
    </row>
    <row r="247" spans="1:20" hidden="1" x14ac:dyDescent="0.25">
      <c r="A247" s="410" t="s">
        <v>782</v>
      </c>
      <c r="B247" s="410" t="s">
        <v>1316</v>
      </c>
      <c r="C247" s="410" t="s">
        <v>1340</v>
      </c>
      <c r="E247" s="410">
        <v>18</v>
      </c>
      <c r="F247" s="410">
        <v>12</v>
      </c>
      <c r="G247" s="410">
        <v>9</v>
      </c>
      <c r="H247" s="410">
        <v>12</v>
      </c>
      <c r="M247" s="410">
        <v>20</v>
      </c>
      <c r="O247" s="410">
        <v>34</v>
      </c>
      <c r="P247" s="410">
        <v>62</v>
      </c>
      <c r="Q247" s="410">
        <v>167</v>
      </c>
      <c r="R247" s="413">
        <f t="shared" si="6"/>
        <v>23.857142857142858</v>
      </c>
      <c r="S247" s="410">
        <f>IFERROR(VLOOKUP(C247,INVENTORY!C:H,6,FALSE),0)</f>
        <v>49</v>
      </c>
      <c r="T247" s="410">
        <f t="shared" si="7"/>
        <v>43.2</v>
      </c>
    </row>
    <row r="248" spans="1:20" hidden="1" x14ac:dyDescent="0.25">
      <c r="A248" s="410" t="s">
        <v>782</v>
      </c>
      <c r="B248" s="410" t="s">
        <v>1316</v>
      </c>
      <c r="C248" s="410" t="s">
        <v>1341</v>
      </c>
      <c r="E248" s="410">
        <v>46</v>
      </c>
      <c r="F248" s="410">
        <v>34</v>
      </c>
      <c r="G248" s="410">
        <v>32</v>
      </c>
      <c r="H248" s="410">
        <v>36</v>
      </c>
      <c r="I248" s="410">
        <v>4</v>
      </c>
      <c r="L248" s="410">
        <v>1</v>
      </c>
      <c r="N248" s="410">
        <v>6</v>
      </c>
      <c r="O248" s="410">
        <v>41</v>
      </c>
      <c r="P248" s="410">
        <v>53</v>
      </c>
      <c r="Q248" s="410">
        <v>253</v>
      </c>
      <c r="R248" s="413">
        <f t="shared" si="6"/>
        <v>28.111111111111111</v>
      </c>
      <c r="S248" s="410">
        <f>IFERROR(VLOOKUP(C248,INVENTORY!C:H,6,FALSE),0)</f>
        <v>52</v>
      </c>
      <c r="T248" s="410">
        <f t="shared" si="7"/>
        <v>61</v>
      </c>
    </row>
    <row r="249" spans="1:20" hidden="1" x14ac:dyDescent="0.25">
      <c r="A249" s="410" t="s">
        <v>782</v>
      </c>
      <c r="B249" s="410" t="s">
        <v>1316</v>
      </c>
      <c r="C249" s="410" t="s">
        <v>1342</v>
      </c>
      <c r="E249" s="410">
        <v>37</v>
      </c>
      <c r="F249" s="410">
        <v>22</v>
      </c>
      <c r="G249" s="410">
        <v>23</v>
      </c>
      <c r="H249" s="410">
        <v>107</v>
      </c>
      <c r="I249" s="410">
        <v>4</v>
      </c>
      <c r="M249" s="410">
        <v>2</v>
      </c>
      <c r="N249" s="410">
        <v>18</v>
      </c>
      <c r="O249" s="410">
        <v>58</v>
      </c>
      <c r="P249" s="410">
        <v>55</v>
      </c>
      <c r="Q249" s="410">
        <v>326</v>
      </c>
      <c r="R249" s="413">
        <f t="shared" si="6"/>
        <v>36.222222222222221</v>
      </c>
      <c r="S249" s="410">
        <f>IFERROR(VLOOKUP(C249,INVENTORY!C:H,6,FALSE),0)</f>
        <v>47</v>
      </c>
      <c r="T249" s="410">
        <f t="shared" si="7"/>
        <v>74.599999999999994</v>
      </c>
    </row>
    <row r="250" spans="1:20" hidden="1" x14ac:dyDescent="0.25">
      <c r="A250" s="410" t="s">
        <v>782</v>
      </c>
      <c r="B250" s="410" t="s">
        <v>1316</v>
      </c>
      <c r="C250" s="410" t="s">
        <v>1343</v>
      </c>
      <c r="E250" s="410">
        <v>63</v>
      </c>
      <c r="F250" s="410">
        <v>29</v>
      </c>
      <c r="G250" s="410">
        <v>31</v>
      </c>
      <c r="H250" s="410">
        <v>27</v>
      </c>
      <c r="I250" s="410">
        <v>5</v>
      </c>
      <c r="J250" s="410">
        <v>4</v>
      </c>
      <c r="M250" s="410">
        <v>5</v>
      </c>
      <c r="N250" s="410">
        <v>17</v>
      </c>
      <c r="O250" s="410">
        <v>44</v>
      </c>
      <c r="P250" s="410">
        <v>72</v>
      </c>
      <c r="Q250" s="410">
        <v>297</v>
      </c>
      <c r="R250" s="413">
        <f t="shared" si="6"/>
        <v>29.7</v>
      </c>
      <c r="S250" s="410">
        <f>IFERROR(VLOOKUP(C250,INVENTORY!C:H,6,FALSE),0)</f>
        <v>37</v>
      </c>
      <c r="T250" s="410">
        <f t="shared" si="7"/>
        <v>66.8</v>
      </c>
    </row>
    <row r="251" spans="1:20" hidden="1" x14ac:dyDescent="0.25">
      <c r="A251" s="410" t="s">
        <v>782</v>
      </c>
      <c r="B251" s="410" t="s">
        <v>1316</v>
      </c>
      <c r="C251" s="410" t="s">
        <v>1344</v>
      </c>
      <c r="E251" s="410">
        <v>35</v>
      </c>
      <c r="F251" s="410">
        <v>25</v>
      </c>
      <c r="G251" s="410">
        <v>33</v>
      </c>
      <c r="H251" s="410">
        <v>33</v>
      </c>
      <c r="L251" s="410">
        <v>5</v>
      </c>
      <c r="N251" s="410">
        <v>15</v>
      </c>
      <c r="O251" s="410">
        <v>43</v>
      </c>
      <c r="P251" s="410">
        <v>60</v>
      </c>
      <c r="Q251" s="410">
        <v>249</v>
      </c>
      <c r="R251" s="413">
        <f t="shared" si="6"/>
        <v>31.125</v>
      </c>
      <c r="S251" s="410">
        <f>IFERROR(VLOOKUP(C251,INVENTORY!C:H,6,FALSE),0)</f>
        <v>48</v>
      </c>
      <c r="T251" s="410">
        <f t="shared" si="7"/>
        <v>59.4</v>
      </c>
    </row>
    <row r="252" spans="1:20" hidden="1" x14ac:dyDescent="0.25">
      <c r="A252" s="410" t="s">
        <v>782</v>
      </c>
      <c r="B252" s="410" t="s">
        <v>1316</v>
      </c>
      <c r="C252" s="410" t="s">
        <v>1345</v>
      </c>
      <c r="E252" s="410">
        <v>9</v>
      </c>
      <c r="F252" s="410">
        <v>11</v>
      </c>
      <c r="G252" s="410">
        <v>21</v>
      </c>
      <c r="H252" s="410">
        <v>95</v>
      </c>
      <c r="I252" s="410">
        <v>1</v>
      </c>
      <c r="N252" s="410">
        <v>9</v>
      </c>
      <c r="O252" s="410">
        <v>15</v>
      </c>
      <c r="P252" s="410">
        <v>30</v>
      </c>
      <c r="Q252" s="410">
        <v>191</v>
      </c>
      <c r="R252" s="413">
        <f t="shared" si="6"/>
        <v>23.875</v>
      </c>
      <c r="S252" s="410">
        <f>IFERROR(VLOOKUP(C252,INVENTORY!C:H,6,FALSE),0)</f>
        <v>25</v>
      </c>
      <c r="T252" s="410">
        <f t="shared" si="7"/>
        <v>43.2</v>
      </c>
    </row>
    <row r="253" spans="1:20" hidden="1" x14ac:dyDescent="0.25">
      <c r="A253" s="410" t="s">
        <v>782</v>
      </c>
      <c r="B253" s="410" t="s">
        <v>1316</v>
      </c>
      <c r="C253" s="410" t="s">
        <v>1346</v>
      </c>
      <c r="E253" s="410">
        <v>12</v>
      </c>
      <c r="F253" s="410">
        <v>12</v>
      </c>
      <c r="G253" s="410">
        <v>11</v>
      </c>
      <c r="H253" s="410">
        <v>94</v>
      </c>
      <c r="L253" s="410">
        <v>1</v>
      </c>
      <c r="N253" s="410">
        <v>3</v>
      </c>
      <c r="O253" s="410">
        <v>40</v>
      </c>
      <c r="P253" s="410">
        <v>16</v>
      </c>
      <c r="Q253" s="410">
        <v>189</v>
      </c>
      <c r="R253" s="413">
        <f t="shared" si="6"/>
        <v>23.625</v>
      </c>
      <c r="S253" s="410">
        <f>IFERROR(VLOOKUP(C253,INVENTORY!C:H,6,FALSE),0)</f>
        <v>32</v>
      </c>
      <c r="T253" s="410">
        <f t="shared" si="7"/>
        <v>44.2</v>
      </c>
    </row>
    <row r="254" spans="1:20" hidden="1" x14ac:dyDescent="0.25">
      <c r="A254" s="410" t="s">
        <v>782</v>
      </c>
      <c r="B254" s="410" t="s">
        <v>1316</v>
      </c>
      <c r="C254" s="410" t="s">
        <v>1347</v>
      </c>
      <c r="E254" s="410">
        <v>32</v>
      </c>
      <c r="F254" s="410">
        <v>21</v>
      </c>
      <c r="G254" s="410">
        <v>17</v>
      </c>
      <c r="H254" s="410">
        <v>90</v>
      </c>
      <c r="I254" s="410">
        <v>4</v>
      </c>
      <c r="N254" s="410">
        <v>1</v>
      </c>
      <c r="O254" s="410">
        <v>37</v>
      </c>
      <c r="P254" s="410">
        <v>43</v>
      </c>
      <c r="Q254" s="410">
        <v>245</v>
      </c>
      <c r="R254" s="413">
        <f t="shared" si="6"/>
        <v>30.625</v>
      </c>
      <c r="S254" s="410">
        <f>IFERROR(VLOOKUP(C254,INVENTORY!C:H,6,FALSE),0)</f>
        <v>32</v>
      </c>
      <c r="T254" s="410">
        <f t="shared" si="7"/>
        <v>55.4</v>
      </c>
    </row>
    <row r="255" spans="1:20" hidden="1" x14ac:dyDescent="0.25">
      <c r="A255" s="410" t="s">
        <v>782</v>
      </c>
      <c r="B255" s="410" t="s">
        <v>1316</v>
      </c>
      <c r="C255" s="410" t="s">
        <v>1348</v>
      </c>
      <c r="E255" s="410">
        <v>11</v>
      </c>
      <c r="F255" s="410">
        <v>8</v>
      </c>
      <c r="G255" s="410">
        <v>31</v>
      </c>
      <c r="H255" s="410">
        <v>124</v>
      </c>
      <c r="I255" s="410">
        <v>4</v>
      </c>
      <c r="L255" s="410">
        <v>1</v>
      </c>
      <c r="N255" s="410">
        <v>21</v>
      </c>
      <c r="O255" s="410">
        <v>75</v>
      </c>
      <c r="P255" s="410">
        <v>53</v>
      </c>
      <c r="Q255" s="410">
        <v>328</v>
      </c>
      <c r="R255" s="413">
        <f t="shared" si="6"/>
        <v>36.444444444444443</v>
      </c>
      <c r="S255" s="410">
        <f>IFERROR(VLOOKUP(C255,INVENTORY!C:H,6,FALSE),0)</f>
        <v>40</v>
      </c>
      <c r="T255" s="410">
        <f t="shared" si="7"/>
        <v>73.599999999999994</v>
      </c>
    </row>
    <row r="256" spans="1:20" hidden="1" x14ac:dyDescent="0.25">
      <c r="A256" s="410" t="s">
        <v>782</v>
      </c>
      <c r="B256" s="410" t="s">
        <v>1316</v>
      </c>
      <c r="C256" s="410" t="s">
        <v>1349</v>
      </c>
      <c r="E256" s="410">
        <v>67</v>
      </c>
      <c r="F256" s="410">
        <v>45</v>
      </c>
      <c r="G256" s="410">
        <v>85</v>
      </c>
      <c r="H256" s="410">
        <v>34</v>
      </c>
      <c r="I256" s="410">
        <v>11</v>
      </c>
      <c r="M256" s="410">
        <v>1</v>
      </c>
      <c r="N256" s="410">
        <v>13</v>
      </c>
      <c r="O256" s="410">
        <v>37</v>
      </c>
      <c r="P256" s="410">
        <v>54</v>
      </c>
      <c r="Q256" s="410">
        <v>347</v>
      </c>
      <c r="R256" s="413">
        <f t="shared" si="6"/>
        <v>38.555555555555557</v>
      </c>
      <c r="S256" s="410">
        <f>IFERROR(VLOOKUP(C256,INVENTORY!C:H,6,FALSE),0)</f>
        <v>41</v>
      </c>
      <c r="T256" s="410">
        <f t="shared" si="7"/>
        <v>77.599999999999994</v>
      </c>
    </row>
    <row r="257" spans="1:20" hidden="1" x14ac:dyDescent="0.25">
      <c r="A257" s="410" t="s">
        <v>782</v>
      </c>
      <c r="B257" s="410" t="s">
        <v>1316</v>
      </c>
      <c r="C257" s="410" t="s">
        <v>1350</v>
      </c>
      <c r="E257" s="410">
        <v>35</v>
      </c>
      <c r="F257" s="410">
        <v>27</v>
      </c>
      <c r="G257" s="410">
        <v>31</v>
      </c>
      <c r="H257" s="410">
        <v>101</v>
      </c>
      <c r="I257" s="410">
        <v>8</v>
      </c>
      <c r="L257" s="410">
        <v>1</v>
      </c>
      <c r="M257" s="410">
        <v>4</v>
      </c>
      <c r="N257" s="410">
        <v>18</v>
      </c>
      <c r="O257" s="410">
        <v>34</v>
      </c>
      <c r="P257" s="410">
        <v>76</v>
      </c>
      <c r="Q257" s="410">
        <v>335</v>
      </c>
      <c r="R257" s="413">
        <f t="shared" si="6"/>
        <v>33.5</v>
      </c>
      <c r="S257" s="410">
        <f>IFERROR(VLOOKUP(C257,INVENTORY!C:H,6,FALSE),0)</f>
        <v>46</v>
      </c>
      <c r="T257" s="410">
        <f t="shared" si="7"/>
        <v>76.2</v>
      </c>
    </row>
    <row r="258" spans="1:20" hidden="1" x14ac:dyDescent="0.25">
      <c r="A258" s="410" t="s">
        <v>782</v>
      </c>
      <c r="B258" s="410" t="s">
        <v>1316</v>
      </c>
      <c r="C258" s="410" t="s">
        <v>1351</v>
      </c>
      <c r="E258" s="410">
        <v>26</v>
      </c>
      <c r="F258" s="410">
        <v>26</v>
      </c>
      <c r="G258" s="410">
        <v>66</v>
      </c>
      <c r="H258" s="410">
        <v>21</v>
      </c>
      <c r="L258" s="410">
        <v>1</v>
      </c>
      <c r="M258" s="410">
        <v>5</v>
      </c>
      <c r="O258" s="410">
        <v>44</v>
      </c>
      <c r="P258" s="410">
        <v>24</v>
      </c>
      <c r="Q258" s="410">
        <v>213</v>
      </c>
      <c r="R258" s="413">
        <f t="shared" si="6"/>
        <v>26.625</v>
      </c>
      <c r="S258" s="410">
        <f>IFERROR(VLOOKUP(C258,INVENTORY!C:H,6,FALSE),0)</f>
        <v>41</v>
      </c>
      <c r="T258" s="410">
        <f t="shared" si="7"/>
        <v>50.8</v>
      </c>
    </row>
    <row r="259" spans="1:20" hidden="1" x14ac:dyDescent="0.25">
      <c r="A259" s="410" t="s">
        <v>782</v>
      </c>
      <c r="B259" s="410" t="s">
        <v>1316</v>
      </c>
      <c r="C259" s="410" t="s">
        <v>1352</v>
      </c>
      <c r="E259" s="410">
        <v>26</v>
      </c>
      <c r="F259" s="410">
        <v>30</v>
      </c>
      <c r="G259" s="410">
        <v>29</v>
      </c>
      <c r="H259" s="410">
        <v>12</v>
      </c>
      <c r="I259" s="410">
        <v>8</v>
      </c>
      <c r="L259" s="410">
        <v>2</v>
      </c>
      <c r="N259" s="410">
        <v>16</v>
      </c>
      <c r="O259" s="410">
        <v>44</v>
      </c>
      <c r="P259" s="410">
        <v>54</v>
      </c>
      <c r="Q259" s="410">
        <v>221</v>
      </c>
      <c r="R259" s="413">
        <f t="shared" si="6"/>
        <v>24.555555555555557</v>
      </c>
      <c r="S259" s="410">
        <f>IFERROR(VLOOKUP(C259,INVENTORY!C:H,6,FALSE),0)</f>
        <v>48</v>
      </c>
      <c r="T259" s="410">
        <f t="shared" si="7"/>
        <v>53.8</v>
      </c>
    </row>
    <row r="260" spans="1:20" hidden="1" x14ac:dyDescent="0.25">
      <c r="A260" s="410" t="s">
        <v>782</v>
      </c>
      <c r="B260" s="410" t="s">
        <v>1316</v>
      </c>
      <c r="C260" s="410" t="s">
        <v>1353</v>
      </c>
      <c r="E260" s="410">
        <v>37</v>
      </c>
      <c r="F260" s="410">
        <v>50</v>
      </c>
      <c r="G260" s="410">
        <v>106</v>
      </c>
      <c r="H260" s="410">
        <v>53</v>
      </c>
      <c r="I260" s="410">
        <v>8</v>
      </c>
      <c r="L260" s="410">
        <v>2</v>
      </c>
      <c r="M260" s="410">
        <v>4</v>
      </c>
      <c r="N260" s="410">
        <v>12</v>
      </c>
      <c r="O260" s="410">
        <v>39</v>
      </c>
      <c r="P260" s="410">
        <v>148</v>
      </c>
      <c r="Q260" s="410">
        <v>459</v>
      </c>
      <c r="R260" s="413">
        <f t="shared" si="6"/>
        <v>45.9</v>
      </c>
      <c r="S260" s="410">
        <f>IFERROR(VLOOKUP(C260,INVENTORY!C:H,6,FALSE),0)</f>
        <v>59</v>
      </c>
      <c r="T260" s="410">
        <f t="shared" si="7"/>
        <v>103.6</v>
      </c>
    </row>
    <row r="261" spans="1:20" hidden="1" x14ac:dyDescent="0.25">
      <c r="A261" s="410" t="s">
        <v>782</v>
      </c>
      <c r="B261" s="410" t="s">
        <v>1316</v>
      </c>
      <c r="C261" s="410" t="s">
        <v>1354</v>
      </c>
      <c r="E261" s="410">
        <v>48</v>
      </c>
      <c r="F261" s="410">
        <v>49</v>
      </c>
      <c r="G261" s="410">
        <v>56</v>
      </c>
      <c r="H261" s="410">
        <v>24</v>
      </c>
      <c r="I261" s="410">
        <v>17</v>
      </c>
      <c r="L261" s="410">
        <v>1</v>
      </c>
      <c r="M261" s="410">
        <v>4</v>
      </c>
      <c r="N261" s="410">
        <v>48</v>
      </c>
      <c r="O261" s="410">
        <v>55</v>
      </c>
      <c r="P261" s="410">
        <v>54</v>
      </c>
      <c r="Q261" s="410">
        <v>356</v>
      </c>
      <c r="R261" s="413">
        <f t="shared" si="6"/>
        <v>35.6</v>
      </c>
      <c r="S261" s="410">
        <f>IFERROR(VLOOKUP(C261,INVENTORY!C:H,6,FALSE),0)</f>
        <v>61</v>
      </c>
      <c r="T261" s="410">
        <f t="shared" si="7"/>
        <v>83.4</v>
      </c>
    </row>
    <row r="262" spans="1:20" hidden="1" x14ac:dyDescent="0.25">
      <c r="A262" s="410" t="s">
        <v>782</v>
      </c>
      <c r="B262" s="410" t="s">
        <v>1316</v>
      </c>
      <c r="C262" s="410" t="s">
        <v>1355</v>
      </c>
      <c r="E262" s="410">
        <v>63</v>
      </c>
      <c r="F262" s="410">
        <v>43</v>
      </c>
      <c r="G262" s="410">
        <v>33</v>
      </c>
      <c r="H262" s="410">
        <v>33</v>
      </c>
      <c r="I262" s="410">
        <v>4</v>
      </c>
      <c r="K262" s="410">
        <v>4</v>
      </c>
      <c r="N262" s="410">
        <v>19</v>
      </c>
      <c r="O262" s="410">
        <v>63</v>
      </c>
      <c r="P262" s="410">
        <v>80</v>
      </c>
      <c r="Q262" s="410">
        <v>342</v>
      </c>
      <c r="R262" s="413">
        <f t="shared" ref="R262:R325" si="8">AVERAGE(E262:P262)</f>
        <v>38</v>
      </c>
      <c r="S262" s="410">
        <f>IFERROR(VLOOKUP(C262,INVENTORY!C:H,6,FALSE),0)</f>
        <v>62</v>
      </c>
      <c r="T262" s="410">
        <f t="shared" ref="T262:T325" si="9">(Q262+S262)/5</f>
        <v>80.8</v>
      </c>
    </row>
    <row r="263" spans="1:20" hidden="1" x14ac:dyDescent="0.25">
      <c r="A263" s="410" t="s">
        <v>782</v>
      </c>
      <c r="B263" s="410" t="s">
        <v>1316</v>
      </c>
      <c r="C263" s="410" t="s">
        <v>1356</v>
      </c>
      <c r="E263" s="410">
        <v>63</v>
      </c>
      <c r="F263" s="410">
        <v>60</v>
      </c>
      <c r="G263" s="410">
        <v>48</v>
      </c>
      <c r="H263" s="410">
        <v>36</v>
      </c>
      <c r="I263" s="410">
        <v>27</v>
      </c>
      <c r="K263" s="410">
        <v>1</v>
      </c>
      <c r="L263" s="410">
        <v>9</v>
      </c>
      <c r="M263" s="410">
        <v>9</v>
      </c>
      <c r="N263" s="410">
        <v>31</v>
      </c>
      <c r="O263" s="410">
        <v>110</v>
      </c>
      <c r="P263" s="410">
        <v>96</v>
      </c>
      <c r="Q263" s="410">
        <v>490</v>
      </c>
      <c r="R263" s="413">
        <f t="shared" si="8"/>
        <v>44.545454545454547</v>
      </c>
      <c r="S263" s="410">
        <f>IFERROR(VLOOKUP(C263,INVENTORY!C:H,6,FALSE),0)</f>
        <v>60</v>
      </c>
      <c r="T263" s="410">
        <f t="shared" si="9"/>
        <v>110</v>
      </c>
    </row>
    <row r="264" spans="1:20" hidden="1" x14ac:dyDescent="0.25">
      <c r="A264" s="410" t="s">
        <v>782</v>
      </c>
      <c r="B264" s="410" t="s">
        <v>1316</v>
      </c>
      <c r="C264" s="410" t="s">
        <v>1357</v>
      </c>
      <c r="E264" s="410">
        <v>58</v>
      </c>
      <c r="F264" s="410">
        <v>72</v>
      </c>
      <c r="G264" s="410">
        <v>58</v>
      </c>
      <c r="H264" s="410">
        <v>21</v>
      </c>
      <c r="I264" s="410">
        <v>29</v>
      </c>
      <c r="M264" s="410">
        <v>5</v>
      </c>
      <c r="N264" s="410">
        <v>43</v>
      </c>
      <c r="O264" s="410">
        <v>77</v>
      </c>
      <c r="P264" s="410">
        <v>130</v>
      </c>
      <c r="Q264" s="410">
        <v>493</v>
      </c>
      <c r="R264" s="413">
        <f t="shared" si="8"/>
        <v>54.777777777777779</v>
      </c>
      <c r="S264" s="410">
        <f>IFERROR(VLOOKUP(C264,INVENTORY!C:H,6,FALSE),0)</f>
        <v>86</v>
      </c>
      <c r="T264" s="410">
        <f t="shared" si="9"/>
        <v>115.8</v>
      </c>
    </row>
    <row r="265" spans="1:20" hidden="1" x14ac:dyDescent="0.25">
      <c r="A265" s="410" t="s">
        <v>782</v>
      </c>
      <c r="B265" s="410" t="s">
        <v>1316</v>
      </c>
      <c r="C265" s="410" t="s">
        <v>1358</v>
      </c>
      <c r="E265" s="410">
        <v>94</v>
      </c>
      <c r="F265" s="410">
        <v>83</v>
      </c>
      <c r="G265" s="410">
        <v>88</v>
      </c>
      <c r="H265" s="410">
        <v>54</v>
      </c>
      <c r="I265" s="410">
        <v>21</v>
      </c>
      <c r="L265" s="410">
        <v>4</v>
      </c>
      <c r="N265" s="410">
        <v>57</v>
      </c>
      <c r="O265" s="410">
        <v>99</v>
      </c>
      <c r="P265" s="410">
        <v>148</v>
      </c>
      <c r="Q265" s="410">
        <v>648</v>
      </c>
      <c r="R265" s="413">
        <f t="shared" si="8"/>
        <v>72</v>
      </c>
      <c r="S265" s="410">
        <f>IFERROR(VLOOKUP(C265,INVENTORY!C:H,6,FALSE),0)</f>
        <v>71</v>
      </c>
      <c r="T265" s="410">
        <f t="shared" si="9"/>
        <v>143.80000000000001</v>
      </c>
    </row>
    <row r="266" spans="1:20" hidden="1" x14ac:dyDescent="0.25">
      <c r="A266" s="410" t="s">
        <v>782</v>
      </c>
      <c r="B266" s="410" t="s">
        <v>1316</v>
      </c>
      <c r="C266" s="410" t="s">
        <v>1359</v>
      </c>
      <c r="E266" s="410">
        <v>27</v>
      </c>
      <c r="F266" s="410">
        <v>41</v>
      </c>
      <c r="G266" s="410">
        <v>38</v>
      </c>
      <c r="H266" s="410">
        <v>25</v>
      </c>
      <c r="I266" s="410">
        <v>24</v>
      </c>
      <c r="N266" s="410">
        <v>32</v>
      </c>
      <c r="O266" s="410">
        <v>47</v>
      </c>
      <c r="P266" s="410">
        <v>34</v>
      </c>
      <c r="Q266" s="410">
        <v>268</v>
      </c>
      <c r="R266" s="413">
        <f t="shared" si="8"/>
        <v>33.5</v>
      </c>
      <c r="S266" s="410">
        <f>IFERROR(VLOOKUP(C266,INVENTORY!C:H,6,FALSE),0)</f>
        <v>47</v>
      </c>
      <c r="T266" s="410">
        <f t="shared" si="9"/>
        <v>63</v>
      </c>
    </row>
    <row r="267" spans="1:20" hidden="1" x14ac:dyDescent="0.25">
      <c r="A267" s="410" t="s">
        <v>782</v>
      </c>
      <c r="B267" s="410" t="s">
        <v>1316</v>
      </c>
      <c r="C267" s="410" t="s">
        <v>1360</v>
      </c>
      <c r="E267" s="410">
        <v>88</v>
      </c>
      <c r="F267" s="410">
        <v>43</v>
      </c>
      <c r="G267" s="410">
        <v>33</v>
      </c>
      <c r="H267" s="410">
        <v>24</v>
      </c>
      <c r="I267" s="410">
        <v>14</v>
      </c>
      <c r="L267" s="410">
        <v>1</v>
      </c>
      <c r="N267" s="410">
        <v>22</v>
      </c>
      <c r="O267" s="410">
        <v>54</v>
      </c>
      <c r="P267" s="410">
        <v>69</v>
      </c>
      <c r="Q267" s="410">
        <v>348</v>
      </c>
      <c r="R267" s="413">
        <f t="shared" si="8"/>
        <v>38.666666666666664</v>
      </c>
      <c r="S267" s="410">
        <f>IFERROR(VLOOKUP(C267,INVENTORY!C:H,6,FALSE),0)</f>
        <v>51</v>
      </c>
      <c r="T267" s="410">
        <f t="shared" si="9"/>
        <v>79.8</v>
      </c>
    </row>
    <row r="268" spans="1:20" hidden="1" x14ac:dyDescent="0.25">
      <c r="A268" s="410" t="s">
        <v>782</v>
      </c>
      <c r="B268" s="410" t="s">
        <v>1316</v>
      </c>
      <c r="C268" s="410" t="s">
        <v>1361</v>
      </c>
      <c r="E268" s="410">
        <v>50</v>
      </c>
      <c r="F268" s="410">
        <v>60</v>
      </c>
      <c r="G268" s="410">
        <v>87</v>
      </c>
      <c r="H268" s="410">
        <v>40</v>
      </c>
      <c r="I268" s="410">
        <v>8</v>
      </c>
      <c r="J268" s="410">
        <v>4</v>
      </c>
      <c r="L268" s="410">
        <v>1</v>
      </c>
      <c r="M268" s="410">
        <v>8</v>
      </c>
      <c r="N268" s="410">
        <v>22</v>
      </c>
      <c r="O268" s="410">
        <v>48</v>
      </c>
      <c r="P268" s="410">
        <v>166</v>
      </c>
      <c r="Q268" s="410">
        <v>494</v>
      </c>
      <c r="R268" s="413">
        <f t="shared" si="8"/>
        <v>44.909090909090907</v>
      </c>
      <c r="S268" s="410">
        <f>IFERROR(VLOOKUP(C268,INVENTORY!C:H,6,FALSE),0)</f>
        <v>68</v>
      </c>
      <c r="T268" s="410">
        <f t="shared" si="9"/>
        <v>112.4</v>
      </c>
    </row>
    <row r="269" spans="1:20" hidden="1" x14ac:dyDescent="0.25">
      <c r="A269" s="410" t="s">
        <v>782</v>
      </c>
      <c r="B269" s="410" t="s">
        <v>1316</v>
      </c>
      <c r="C269" s="410" t="s">
        <v>1362</v>
      </c>
      <c r="E269" s="410">
        <v>43</v>
      </c>
      <c r="F269" s="410">
        <v>33</v>
      </c>
      <c r="G269" s="410">
        <v>29</v>
      </c>
      <c r="H269" s="410">
        <v>16</v>
      </c>
      <c r="I269" s="410">
        <v>14</v>
      </c>
      <c r="M269" s="410">
        <v>14</v>
      </c>
      <c r="N269" s="410">
        <v>39</v>
      </c>
      <c r="O269" s="410">
        <v>41</v>
      </c>
      <c r="P269" s="410">
        <v>95</v>
      </c>
      <c r="Q269" s="410">
        <v>324</v>
      </c>
      <c r="R269" s="413">
        <f t="shared" si="8"/>
        <v>36</v>
      </c>
      <c r="S269" s="410">
        <f>IFERROR(VLOOKUP(C269,INVENTORY!C:H,6,FALSE),0)</f>
        <v>59</v>
      </c>
      <c r="T269" s="410">
        <f t="shared" si="9"/>
        <v>76.599999999999994</v>
      </c>
    </row>
    <row r="270" spans="1:20" hidden="1" x14ac:dyDescent="0.25">
      <c r="A270" s="410" t="s">
        <v>782</v>
      </c>
      <c r="B270" s="410" t="s">
        <v>1316</v>
      </c>
      <c r="C270" s="410" t="s">
        <v>1363</v>
      </c>
      <c r="E270" s="410">
        <v>46</v>
      </c>
      <c r="F270" s="410">
        <v>30</v>
      </c>
      <c r="G270" s="410">
        <v>70</v>
      </c>
      <c r="H270" s="410">
        <v>29</v>
      </c>
      <c r="I270" s="410">
        <v>17</v>
      </c>
      <c r="M270" s="410">
        <v>5</v>
      </c>
      <c r="N270" s="410">
        <v>13</v>
      </c>
      <c r="O270" s="410">
        <v>63</v>
      </c>
      <c r="P270" s="410">
        <v>58</v>
      </c>
      <c r="Q270" s="410">
        <v>331</v>
      </c>
      <c r="R270" s="413">
        <f t="shared" si="8"/>
        <v>36.777777777777779</v>
      </c>
      <c r="S270" s="410">
        <f>IFERROR(VLOOKUP(C270,INVENTORY!C:H,6,FALSE),0)</f>
        <v>49</v>
      </c>
      <c r="T270" s="410">
        <f t="shared" si="9"/>
        <v>76</v>
      </c>
    </row>
    <row r="271" spans="1:20" hidden="1" x14ac:dyDescent="0.25">
      <c r="A271" s="410" t="s">
        <v>782</v>
      </c>
      <c r="B271" s="410" t="s">
        <v>1316</v>
      </c>
      <c r="C271" s="410" t="s">
        <v>1364</v>
      </c>
      <c r="E271" s="410">
        <v>23</v>
      </c>
      <c r="F271" s="410">
        <v>27</v>
      </c>
      <c r="G271" s="410">
        <v>23</v>
      </c>
      <c r="H271" s="410">
        <v>14</v>
      </c>
      <c r="I271" s="410">
        <v>8</v>
      </c>
      <c r="K271" s="410">
        <v>1</v>
      </c>
      <c r="L271" s="410">
        <v>1</v>
      </c>
      <c r="M271" s="410">
        <v>5</v>
      </c>
      <c r="N271" s="410">
        <v>15</v>
      </c>
      <c r="O271" s="410">
        <v>26</v>
      </c>
      <c r="P271" s="410">
        <v>43</v>
      </c>
      <c r="Q271" s="410">
        <v>186</v>
      </c>
      <c r="R271" s="413">
        <f t="shared" si="8"/>
        <v>16.90909090909091</v>
      </c>
      <c r="S271" s="410">
        <f>IFERROR(VLOOKUP(C271,INVENTORY!C:H,6,FALSE),0)</f>
        <v>56</v>
      </c>
      <c r="T271" s="410">
        <f t="shared" si="9"/>
        <v>48.4</v>
      </c>
    </row>
    <row r="272" spans="1:20" hidden="1" x14ac:dyDescent="0.25">
      <c r="A272" s="410" t="s">
        <v>782</v>
      </c>
      <c r="B272" s="410" t="s">
        <v>1316</v>
      </c>
      <c r="C272" s="410" t="s">
        <v>1365</v>
      </c>
      <c r="E272" s="410">
        <v>71</v>
      </c>
      <c r="F272" s="410">
        <v>26</v>
      </c>
      <c r="G272" s="410">
        <v>74</v>
      </c>
      <c r="H272" s="410">
        <v>20</v>
      </c>
      <c r="I272" s="410">
        <v>18</v>
      </c>
      <c r="M272" s="410">
        <v>1</v>
      </c>
      <c r="O272" s="410">
        <v>29</v>
      </c>
      <c r="P272" s="410">
        <v>24</v>
      </c>
      <c r="Q272" s="410">
        <v>263</v>
      </c>
      <c r="R272" s="413">
        <f t="shared" si="8"/>
        <v>32.875</v>
      </c>
      <c r="S272" s="410">
        <f>IFERROR(VLOOKUP(C272,INVENTORY!C:H,6,FALSE),0)</f>
        <v>48</v>
      </c>
      <c r="T272" s="410">
        <f t="shared" si="9"/>
        <v>62.2</v>
      </c>
    </row>
    <row r="273" spans="1:20" hidden="1" x14ac:dyDescent="0.25">
      <c r="A273" s="410" t="s">
        <v>782</v>
      </c>
      <c r="B273" s="410" t="s">
        <v>1316</v>
      </c>
      <c r="C273" s="410" t="s">
        <v>1366</v>
      </c>
      <c r="E273" s="410">
        <v>54</v>
      </c>
      <c r="F273" s="410">
        <v>26</v>
      </c>
      <c r="G273" s="410">
        <v>25</v>
      </c>
      <c r="H273" s="410">
        <v>31</v>
      </c>
      <c r="I273" s="410">
        <v>4</v>
      </c>
      <c r="M273" s="410">
        <v>1</v>
      </c>
      <c r="N273" s="410">
        <v>19</v>
      </c>
      <c r="O273" s="410">
        <v>48</v>
      </c>
      <c r="P273" s="410">
        <v>39</v>
      </c>
      <c r="Q273" s="410">
        <v>247</v>
      </c>
      <c r="R273" s="413">
        <f t="shared" si="8"/>
        <v>27.444444444444443</v>
      </c>
      <c r="S273" s="410">
        <f>IFERROR(VLOOKUP(C273,INVENTORY!C:H,6,FALSE),0)</f>
        <v>30</v>
      </c>
      <c r="T273" s="410">
        <f t="shared" si="9"/>
        <v>55.4</v>
      </c>
    </row>
    <row r="274" spans="1:20" hidden="1" x14ac:dyDescent="0.25">
      <c r="A274" s="410" t="s">
        <v>782</v>
      </c>
      <c r="B274" s="410" t="s">
        <v>1316</v>
      </c>
      <c r="C274" s="410" t="s">
        <v>1367</v>
      </c>
      <c r="E274" s="410">
        <v>35</v>
      </c>
      <c r="F274" s="410">
        <v>26</v>
      </c>
      <c r="G274" s="410">
        <v>64</v>
      </c>
      <c r="H274" s="410">
        <v>21</v>
      </c>
      <c r="I274" s="410">
        <v>15</v>
      </c>
      <c r="J274" s="410">
        <v>4</v>
      </c>
      <c r="M274" s="410">
        <v>1</v>
      </c>
      <c r="N274" s="410">
        <v>9</v>
      </c>
      <c r="O274" s="410">
        <v>45</v>
      </c>
      <c r="P274" s="410">
        <v>34</v>
      </c>
      <c r="Q274" s="410">
        <v>254</v>
      </c>
      <c r="R274" s="413">
        <f t="shared" si="8"/>
        <v>25.4</v>
      </c>
      <c r="S274" s="410">
        <f>IFERROR(VLOOKUP(C274,INVENTORY!C:H,6,FALSE),0)</f>
        <v>26</v>
      </c>
      <c r="T274" s="410">
        <f t="shared" si="9"/>
        <v>56</v>
      </c>
    </row>
    <row r="275" spans="1:20" hidden="1" x14ac:dyDescent="0.25">
      <c r="A275" s="410" t="s">
        <v>782</v>
      </c>
      <c r="B275" s="410" t="s">
        <v>1316</v>
      </c>
      <c r="C275" s="410" t="s">
        <v>1368</v>
      </c>
      <c r="E275" s="410">
        <v>22</v>
      </c>
      <c r="F275" s="410">
        <v>13</v>
      </c>
      <c r="G275" s="410">
        <v>18</v>
      </c>
      <c r="H275" s="410">
        <v>8</v>
      </c>
      <c r="I275" s="410">
        <v>29</v>
      </c>
      <c r="L275" s="410">
        <v>1</v>
      </c>
      <c r="N275" s="410">
        <v>4</v>
      </c>
      <c r="O275" s="410">
        <v>33</v>
      </c>
      <c r="P275" s="410">
        <v>19</v>
      </c>
      <c r="Q275" s="410">
        <v>147</v>
      </c>
      <c r="R275" s="413">
        <f t="shared" si="8"/>
        <v>16.333333333333332</v>
      </c>
      <c r="S275" s="410">
        <f>IFERROR(VLOOKUP(C275,INVENTORY!C:H,6,FALSE),0)</f>
        <v>34</v>
      </c>
      <c r="T275" s="410">
        <f t="shared" si="9"/>
        <v>36.200000000000003</v>
      </c>
    </row>
    <row r="276" spans="1:20" hidden="1" x14ac:dyDescent="0.25">
      <c r="A276" s="410" t="s">
        <v>782</v>
      </c>
      <c r="B276" s="410" t="s">
        <v>1316</v>
      </c>
      <c r="C276" s="410" t="s">
        <v>1369</v>
      </c>
      <c r="E276" s="410">
        <v>43</v>
      </c>
      <c r="F276" s="410">
        <v>44</v>
      </c>
      <c r="G276" s="410">
        <v>27</v>
      </c>
      <c r="H276" s="410">
        <v>32</v>
      </c>
      <c r="I276" s="410">
        <v>33</v>
      </c>
      <c r="N276" s="410">
        <v>8</v>
      </c>
      <c r="O276" s="410">
        <v>45</v>
      </c>
      <c r="P276" s="410">
        <v>44</v>
      </c>
      <c r="Q276" s="410">
        <v>276</v>
      </c>
      <c r="R276" s="413">
        <f t="shared" si="8"/>
        <v>34.5</v>
      </c>
      <c r="S276" s="410">
        <f>IFERROR(VLOOKUP(C276,INVENTORY!C:H,6,FALSE),0)</f>
        <v>38</v>
      </c>
      <c r="T276" s="410">
        <f t="shared" si="9"/>
        <v>62.8</v>
      </c>
    </row>
    <row r="277" spans="1:20" hidden="1" x14ac:dyDescent="0.25">
      <c r="A277" s="410" t="s">
        <v>782</v>
      </c>
      <c r="B277" s="410" t="s">
        <v>1316</v>
      </c>
      <c r="C277" s="410" t="s">
        <v>1370</v>
      </c>
      <c r="E277" s="410">
        <v>22</v>
      </c>
      <c r="F277" s="410">
        <v>17</v>
      </c>
      <c r="G277" s="410">
        <v>14</v>
      </c>
      <c r="H277" s="410">
        <v>17</v>
      </c>
      <c r="I277" s="410">
        <v>12</v>
      </c>
      <c r="L277" s="410">
        <v>1</v>
      </c>
      <c r="M277" s="410">
        <v>1</v>
      </c>
      <c r="N277" s="410">
        <v>18</v>
      </c>
      <c r="O277" s="410">
        <v>37</v>
      </c>
      <c r="P277" s="410">
        <v>47</v>
      </c>
      <c r="Q277" s="410">
        <v>186</v>
      </c>
      <c r="R277" s="413">
        <f t="shared" si="8"/>
        <v>18.600000000000001</v>
      </c>
      <c r="S277" s="410">
        <f>IFERROR(VLOOKUP(C277,INVENTORY!C:H,6,FALSE),0)</f>
        <v>37</v>
      </c>
      <c r="T277" s="410">
        <f t="shared" si="9"/>
        <v>44.6</v>
      </c>
    </row>
    <row r="278" spans="1:20" hidden="1" x14ac:dyDescent="0.25">
      <c r="A278" s="410" t="s">
        <v>782</v>
      </c>
      <c r="B278" s="410" t="s">
        <v>1316</v>
      </c>
      <c r="C278" s="410" t="s">
        <v>1371</v>
      </c>
      <c r="E278" s="410">
        <v>10</v>
      </c>
      <c r="F278" s="410">
        <v>28</v>
      </c>
      <c r="G278" s="410">
        <v>15</v>
      </c>
      <c r="H278" s="410">
        <v>8</v>
      </c>
      <c r="I278" s="410">
        <v>16</v>
      </c>
      <c r="M278" s="410">
        <v>11</v>
      </c>
      <c r="N278" s="410">
        <v>3</v>
      </c>
      <c r="O278" s="410">
        <v>35</v>
      </c>
      <c r="P278" s="410">
        <v>35</v>
      </c>
      <c r="Q278" s="410">
        <v>161</v>
      </c>
      <c r="R278" s="413">
        <f t="shared" si="8"/>
        <v>17.888888888888889</v>
      </c>
      <c r="S278" s="410">
        <f>IFERROR(VLOOKUP(C278,INVENTORY!C:H,6,FALSE),0)</f>
        <v>35</v>
      </c>
      <c r="T278" s="410">
        <f t="shared" si="9"/>
        <v>39.200000000000003</v>
      </c>
    </row>
    <row r="279" spans="1:20" hidden="1" x14ac:dyDescent="0.25">
      <c r="A279" s="410" t="s">
        <v>782</v>
      </c>
      <c r="B279" s="410" t="s">
        <v>1316</v>
      </c>
      <c r="C279" s="410" t="s">
        <v>1372</v>
      </c>
      <c r="E279" s="410">
        <v>37</v>
      </c>
      <c r="F279" s="410">
        <v>33</v>
      </c>
      <c r="G279" s="410">
        <v>23</v>
      </c>
      <c r="H279" s="410">
        <v>34</v>
      </c>
      <c r="I279" s="410">
        <v>16</v>
      </c>
      <c r="L279" s="410">
        <v>2</v>
      </c>
      <c r="M279" s="410">
        <v>8</v>
      </c>
      <c r="N279" s="410">
        <v>14</v>
      </c>
      <c r="O279" s="410">
        <v>39</v>
      </c>
      <c r="P279" s="410">
        <v>58</v>
      </c>
      <c r="Q279" s="410">
        <v>264</v>
      </c>
      <c r="R279" s="413">
        <f t="shared" si="8"/>
        <v>26.4</v>
      </c>
      <c r="S279" s="410">
        <f>IFERROR(VLOOKUP(C279,INVENTORY!C:H,6,FALSE),0)</f>
        <v>31</v>
      </c>
      <c r="T279" s="410">
        <f t="shared" si="9"/>
        <v>59</v>
      </c>
    </row>
    <row r="280" spans="1:20" hidden="1" x14ac:dyDescent="0.25">
      <c r="A280" s="410" t="s">
        <v>782</v>
      </c>
      <c r="B280" s="410" t="s">
        <v>1316</v>
      </c>
      <c r="C280" s="410" t="s">
        <v>1373</v>
      </c>
      <c r="E280" s="410">
        <v>81</v>
      </c>
      <c r="F280" s="410">
        <v>42</v>
      </c>
      <c r="G280" s="410">
        <v>45</v>
      </c>
      <c r="H280" s="410">
        <v>27</v>
      </c>
      <c r="I280" s="410">
        <v>16</v>
      </c>
      <c r="M280" s="410">
        <v>8</v>
      </c>
      <c r="N280" s="410">
        <v>13</v>
      </c>
      <c r="O280" s="410">
        <v>44</v>
      </c>
      <c r="P280" s="410">
        <v>57</v>
      </c>
      <c r="Q280" s="410">
        <v>333</v>
      </c>
      <c r="R280" s="413">
        <f t="shared" si="8"/>
        <v>37</v>
      </c>
      <c r="S280" s="410">
        <f>IFERROR(VLOOKUP(C280,INVENTORY!C:H,6,FALSE),0)</f>
        <v>44</v>
      </c>
      <c r="T280" s="410">
        <f t="shared" si="9"/>
        <v>75.400000000000006</v>
      </c>
    </row>
    <row r="281" spans="1:20" hidden="1" x14ac:dyDescent="0.25">
      <c r="A281" s="410" t="s">
        <v>782</v>
      </c>
      <c r="B281" s="410" t="s">
        <v>1316</v>
      </c>
      <c r="C281" s="410" t="s">
        <v>1374</v>
      </c>
      <c r="E281" s="410">
        <v>55</v>
      </c>
      <c r="F281" s="410">
        <v>32</v>
      </c>
      <c r="G281" s="410">
        <v>33</v>
      </c>
      <c r="H281" s="410">
        <v>29</v>
      </c>
      <c r="I281" s="410">
        <v>17</v>
      </c>
      <c r="K281" s="410">
        <v>2</v>
      </c>
      <c r="L281" s="410">
        <v>4</v>
      </c>
      <c r="M281" s="410">
        <v>2</v>
      </c>
      <c r="N281" s="410">
        <v>24</v>
      </c>
      <c r="O281" s="410">
        <v>57</v>
      </c>
      <c r="P281" s="410">
        <v>57</v>
      </c>
      <c r="Q281" s="410">
        <v>312</v>
      </c>
      <c r="R281" s="413">
        <f t="shared" si="8"/>
        <v>28.363636363636363</v>
      </c>
      <c r="S281" s="410">
        <f>IFERROR(VLOOKUP(C281,INVENTORY!C:H,6,FALSE),0)</f>
        <v>45</v>
      </c>
      <c r="T281" s="410">
        <f t="shared" si="9"/>
        <v>71.400000000000006</v>
      </c>
    </row>
    <row r="282" spans="1:20" hidden="1" x14ac:dyDescent="0.25">
      <c r="A282" s="410" t="s">
        <v>782</v>
      </c>
      <c r="B282" s="410" t="s">
        <v>1316</v>
      </c>
      <c r="C282" s="410" t="s">
        <v>1375</v>
      </c>
      <c r="E282" s="410">
        <v>96</v>
      </c>
      <c r="F282" s="410">
        <v>42</v>
      </c>
      <c r="G282" s="410">
        <v>35</v>
      </c>
      <c r="H282" s="410">
        <v>48</v>
      </c>
      <c r="I282" s="410">
        <v>30</v>
      </c>
      <c r="J282" s="410">
        <v>4</v>
      </c>
      <c r="M282" s="410">
        <v>4</v>
      </c>
      <c r="N282" s="410">
        <v>30</v>
      </c>
      <c r="O282" s="410">
        <v>42</v>
      </c>
      <c r="P282" s="410">
        <v>66</v>
      </c>
      <c r="Q282" s="410">
        <v>397</v>
      </c>
      <c r="R282" s="413">
        <f t="shared" si="8"/>
        <v>39.700000000000003</v>
      </c>
      <c r="S282" s="410">
        <f>IFERROR(VLOOKUP(C282,INVENTORY!C:H,6,FALSE),0)</f>
        <v>45</v>
      </c>
      <c r="T282" s="410">
        <f t="shared" si="9"/>
        <v>88.4</v>
      </c>
    </row>
    <row r="283" spans="1:20" hidden="1" x14ac:dyDescent="0.25">
      <c r="A283" s="410" t="s">
        <v>782</v>
      </c>
      <c r="B283" s="410" t="s">
        <v>1316</v>
      </c>
      <c r="C283" s="410" t="s">
        <v>1376</v>
      </c>
      <c r="E283" s="410">
        <v>39</v>
      </c>
      <c r="F283" s="410">
        <v>19</v>
      </c>
      <c r="G283" s="410">
        <v>42</v>
      </c>
      <c r="H283" s="410">
        <v>33</v>
      </c>
      <c r="I283" s="410">
        <v>17</v>
      </c>
      <c r="L283" s="410">
        <v>1</v>
      </c>
      <c r="M283" s="410">
        <v>14</v>
      </c>
      <c r="N283" s="410">
        <v>50</v>
      </c>
      <c r="O283" s="410">
        <v>86</v>
      </c>
      <c r="P283" s="410">
        <v>70</v>
      </c>
      <c r="Q283" s="410">
        <v>371</v>
      </c>
      <c r="R283" s="413">
        <f t="shared" si="8"/>
        <v>37.1</v>
      </c>
      <c r="S283" s="410">
        <f>IFERROR(VLOOKUP(C283,INVENTORY!C:H,6,FALSE),0)</f>
        <v>53</v>
      </c>
      <c r="T283" s="410">
        <f t="shared" si="9"/>
        <v>84.8</v>
      </c>
    </row>
    <row r="284" spans="1:20" hidden="1" x14ac:dyDescent="0.25">
      <c r="A284" s="410" t="s">
        <v>782</v>
      </c>
      <c r="B284" s="410" t="s">
        <v>1316</v>
      </c>
      <c r="C284" s="410" t="s">
        <v>1377</v>
      </c>
      <c r="E284" s="410">
        <v>40</v>
      </c>
      <c r="F284" s="410">
        <v>18</v>
      </c>
      <c r="G284" s="410">
        <v>34</v>
      </c>
      <c r="H284" s="410">
        <v>27</v>
      </c>
      <c r="I284" s="410">
        <v>12</v>
      </c>
      <c r="J284" s="410">
        <v>11</v>
      </c>
      <c r="L284" s="410">
        <v>4</v>
      </c>
      <c r="M284" s="410">
        <v>19</v>
      </c>
      <c r="N284" s="410">
        <v>23</v>
      </c>
      <c r="O284" s="410">
        <v>61</v>
      </c>
      <c r="P284" s="410">
        <v>105</v>
      </c>
      <c r="Q284" s="410">
        <v>354</v>
      </c>
      <c r="R284" s="413">
        <f t="shared" si="8"/>
        <v>32.18181818181818</v>
      </c>
      <c r="S284" s="410">
        <f>IFERROR(VLOOKUP(C284,INVENTORY!C:H,6,FALSE),0)</f>
        <v>50</v>
      </c>
      <c r="T284" s="410">
        <f t="shared" si="9"/>
        <v>80.8</v>
      </c>
    </row>
    <row r="285" spans="1:20" hidden="1" x14ac:dyDescent="0.25">
      <c r="A285" s="410" t="s">
        <v>782</v>
      </c>
      <c r="B285" s="410" t="s">
        <v>1382</v>
      </c>
      <c r="C285" s="410" t="s">
        <v>1383</v>
      </c>
      <c r="E285" s="410">
        <v>73</v>
      </c>
      <c r="F285" s="410">
        <v>46</v>
      </c>
      <c r="G285" s="410">
        <v>53</v>
      </c>
      <c r="H285" s="410">
        <v>32</v>
      </c>
      <c r="I285" s="410">
        <v>32</v>
      </c>
      <c r="J285" s="410">
        <v>7</v>
      </c>
      <c r="K285" s="410">
        <v>2</v>
      </c>
      <c r="L285" s="410">
        <v>4</v>
      </c>
      <c r="M285" s="410">
        <v>9</v>
      </c>
      <c r="N285" s="410">
        <v>39</v>
      </c>
      <c r="O285" s="410">
        <v>63</v>
      </c>
      <c r="P285" s="410">
        <v>98</v>
      </c>
      <c r="Q285" s="410">
        <v>458</v>
      </c>
      <c r="R285" s="413">
        <f t="shared" si="8"/>
        <v>38.166666666666664</v>
      </c>
      <c r="S285" s="410">
        <f>IFERROR(VLOOKUP(C285,INVENTORY!C:H,6,FALSE),0)</f>
        <v>50</v>
      </c>
      <c r="T285" s="410">
        <f t="shared" si="9"/>
        <v>101.6</v>
      </c>
    </row>
    <row r="286" spans="1:20" hidden="1" x14ac:dyDescent="0.25">
      <c r="A286" s="410" t="s">
        <v>782</v>
      </c>
      <c r="B286" s="410" t="s">
        <v>1382</v>
      </c>
      <c r="C286" s="410" t="s">
        <v>1384</v>
      </c>
      <c r="E286" s="410">
        <v>64</v>
      </c>
      <c r="F286" s="410">
        <v>164</v>
      </c>
      <c r="G286" s="410">
        <v>74</v>
      </c>
      <c r="H286" s="410">
        <v>33</v>
      </c>
      <c r="I286" s="410">
        <v>17</v>
      </c>
      <c r="L286" s="410">
        <v>5</v>
      </c>
      <c r="M286" s="410">
        <v>2</v>
      </c>
      <c r="N286" s="410">
        <v>19</v>
      </c>
      <c r="O286" s="410">
        <v>52</v>
      </c>
      <c r="P286" s="410">
        <v>146</v>
      </c>
      <c r="Q286" s="410">
        <v>576</v>
      </c>
      <c r="R286" s="413">
        <f t="shared" si="8"/>
        <v>57.6</v>
      </c>
      <c r="S286" s="410">
        <f>IFERROR(VLOOKUP(C286,INVENTORY!C:H,6,FALSE),0)</f>
        <v>41</v>
      </c>
      <c r="T286" s="410">
        <f t="shared" si="9"/>
        <v>123.4</v>
      </c>
    </row>
    <row r="287" spans="1:20" hidden="1" x14ac:dyDescent="0.25">
      <c r="A287" s="410" t="s">
        <v>782</v>
      </c>
      <c r="B287" s="410" t="s">
        <v>1382</v>
      </c>
      <c r="C287" s="410" t="s">
        <v>1385</v>
      </c>
      <c r="E287" s="410">
        <v>70</v>
      </c>
      <c r="F287" s="410">
        <v>42</v>
      </c>
      <c r="G287" s="410">
        <v>42</v>
      </c>
      <c r="H287" s="410">
        <v>45</v>
      </c>
      <c r="I287" s="410">
        <v>34</v>
      </c>
      <c r="J287" s="410">
        <v>1</v>
      </c>
      <c r="K287" s="410">
        <v>4</v>
      </c>
      <c r="L287" s="410">
        <v>4</v>
      </c>
      <c r="M287" s="410">
        <v>10</v>
      </c>
      <c r="N287" s="410">
        <v>41</v>
      </c>
      <c r="O287" s="410">
        <v>60</v>
      </c>
      <c r="P287" s="410">
        <v>71</v>
      </c>
      <c r="Q287" s="410">
        <v>424</v>
      </c>
      <c r="R287" s="413">
        <f t="shared" si="8"/>
        <v>35.333333333333336</v>
      </c>
      <c r="S287" s="410">
        <f>IFERROR(VLOOKUP(C287,INVENTORY!C:H,6,FALSE),0)</f>
        <v>42</v>
      </c>
      <c r="T287" s="410">
        <f t="shared" si="9"/>
        <v>93.2</v>
      </c>
    </row>
    <row r="288" spans="1:20" hidden="1" x14ac:dyDescent="0.25">
      <c r="A288" s="410" t="s">
        <v>782</v>
      </c>
      <c r="B288" s="410" t="s">
        <v>1382</v>
      </c>
      <c r="C288" s="410" t="s">
        <v>1386</v>
      </c>
      <c r="E288" s="410">
        <v>82</v>
      </c>
      <c r="F288" s="410">
        <v>58</v>
      </c>
      <c r="G288" s="410">
        <v>47</v>
      </c>
      <c r="H288" s="410">
        <v>51</v>
      </c>
      <c r="I288" s="410">
        <v>45</v>
      </c>
      <c r="J288" s="410">
        <v>5</v>
      </c>
      <c r="K288" s="410">
        <v>2</v>
      </c>
      <c r="L288" s="410">
        <v>4</v>
      </c>
      <c r="M288" s="410">
        <v>8</v>
      </c>
      <c r="N288" s="410">
        <v>42</v>
      </c>
      <c r="O288" s="410">
        <v>92</v>
      </c>
      <c r="P288" s="410">
        <v>64</v>
      </c>
      <c r="Q288" s="410">
        <v>500</v>
      </c>
      <c r="R288" s="413">
        <f t="shared" si="8"/>
        <v>41.666666666666664</v>
      </c>
      <c r="S288" s="410">
        <f>IFERROR(VLOOKUP(C288,INVENTORY!C:H,6,FALSE),0)</f>
        <v>44</v>
      </c>
      <c r="T288" s="410">
        <f t="shared" si="9"/>
        <v>108.8</v>
      </c>
    </row>
    <row r="289" spans="1:20" hidden="1" x14ac:dyDescent="0.25">
      <c r="A289" s="410" t="s">
        <v>782</v>
      </c>
      <c r="B289" s="410" t="s">
        <v>1382</v>
      </c>
      <c r="C289" s="410" t="s">
        <v>1387</v>
      </c>
      <c r="E289" s="410">
        <v>118</v>
      </c>
      <c r="F289" s="410">
        <v>50</v>
      </c>
      <c r="G289" s="410">
        <v>39</v>
      </c>
      <c r="H289" s="410">
        <v>48</v>
      </c>
      <c r="I289" s="410">
        <v>30</v>
      </c>
      <c r="J289" s="410">
        <v>1</v>
      </c>
      <c r="M289" s="410">
        <v>8</v>
      </c>
      <c r="N289" s="410">
        <v>44</v>
      </c>
      <c r="O289" s="410">
        <v>93</v>
      </c>
      <c r="P289" s="410">
        <v>97</v>
      </c>
      <c r="Q289" s="410">
        <v>528</v>
      </c>
      <c r="R289" s="413">
        <f t="shared" si="8"/>
        <v>52.8</v>
      </c>
      <c r="S289" s="410">
        <f>IFERROR(VLOOKUP(C289,INVENTORY!C:H,6,FALSE),0)</f>
        <v>67</v>
      </c>
      <c r="T289" s="410">
        <f t="shared" si="9"/>
        <v>119</v>
      </c>
    </row>
    <row r="290" spans="1:20" hidden="1" x14ac:dyDescent="0.25">
      <c r="A290" s="410" t="s">
        <v>782</v>
      </c>
      <c r="B290" s="410" t="s">
        <v>1382</v>
      </c>
      <c r="C290" s="410" t="s">
        <v>1388</v>
      </c>
      <c r="E290" s="410">
        <v>93</v>
      </c>
      <c r="F290" s="410">
        <v>79</v>
      </c>
      <c r="G290" s="410">
        <v>93</v>
      </c>
      <c r="H290" s="410">
        <v>193</v>
      </c>
      <c r="I290" s="410">
        <v>34</v>
      </c>
      <c r="L290" s="410">
        <v>18</v>
      </c>
      <c r="M290" s="410">
        <v>41</v>
      </c>
      <c r="N290" s="410">
        <v>87</v>
      </c>
      <c r="O290" s="410">
        <v>190</v>
      </c>
      <c r="P290" s="410">
        <v>178</v>
      </c>
      <c r="Q290" s="410">
        <v>1006</v>
      </c>
      <c r="R290" s="413">
        <f t="shared" si="8"/>
        <v>100.6</v>
      </c>
      <c r="S290" s="410">
        <f>IFERROR(VLOOKUP(C290,INVENTORY!C:H,6,FALSE),0)</f>
        <v>114</v>
      </c>
      <c r="T290" s="410">
        <f t="shared" si="9"/>
        <v>224</v>
      </c>
    </row>
    <row r="291" spans="1:20" hidden="1" x14ac:dyDescent="0.25">
      <c r="A291" s="410" t="s">
        <v>782</v>
      </c>
      <c r="B291" s="410" t="s">
        <v>1382</v>
      </c>
      <c r="C291" s="410" t="s">
        <v>1389</v>
      </c>
      <c r="E291" s="410">
        <v>68</v>
      </c>
      <c r="F291" s="410">
        <v>48</v>
      </c>
      <c r="G291" s="410">
        <v>64</v>
      </c>
      <c r="H291" s="410">
        <v>34</v>
      </c>
      <c r="I291" s="410">
        <v>10</v>
      </c>
      <c r="J291" s="410">
        <v>9</v>
      </c>
      <c r="K291" s="410">
        <v>9</v>
      </c>
      <c r="L291" s="410">
        <v>18</v>
      </c>
      <c r="M291" s="410">
        <v>10</v>
      </c>
      <c r="N291" s="410">
        <v>69</v>
      </c>
      <c r="O291" s="410">
        <v>69</v>
      </c>
      <c r="P291" s="410">
        <v>86</v>
      </c>
      <c r="Q291" s="410">
        <v>494</v>
      </c>
      <c r="R291" s="413">
        <f t="shared" si="8"/>
        <v>41.166666666666664</v>
      </c>
      <c r="S291" s="410">
        <f>IFERROR(VLOOKUP(C291,INVENTORY!C:H,6,FALSE),0)</f>
        <v>55</v>
      </c>
      <c r="T291" s="410">
        <f t="shared" si="9"/>
        <v>109.8</v>
      </c>
    </row>
    <row r="292" spans="1:20" hidden="1" x14ac:dyDescent="0.25">
      <c r="A292" s="410" t="s">
        <v>782</v>
      </c>
      <c r="B292" s="410" t="s">
        <v>1382</v>
      </c>
      <c r="C292" s="410" t="s">
        <v>1390</v>
      </c>
      <c r="E292" s="410">
        <v>73</v>
      </c>
      <c r="F292" s="410">
        <v>41</v>
      </c>
      <c r="G292" s="410">
        <v>39</v>
      </c>
      <c r="H292" s="410">
        <v>44</v>
      </c>
      <c r="I292" s="410">
        <v>5</v>
      </c>
      <c r="J292" s="410">
        <v>11</v>
      </c>
      <c r="K292" s="410">
        <v>3</v>
      </c>
      <c r="L292" s="410">
        <v>10</v>
      </c>
      <c r="M292" s="410">
        <v>4</v>
      </c>
      <c r="N292" s="410">
        <v>36</v>
      </c>
      <c r="O292" s="410">
        <v>99</v>
      </c>
      <c r="P292" s="410">
        <v>100</v>
      </c>
      <c r="Q292" s="410">
        <v>465</v>
      </c>
      <c r="R292" s="413">
        <f t="shared" si="8"/>
        <v>38.75</v>
      </c>
      <c r="S292" s="410">
        <f>IFERROR(VLOOKUP(C292,INVENTORY!C:H,6,FALSE),0)</f>
        <v>53</v>
      </c>
      <c r="T292" s="410">
        <f t="shared" si="9"/>
        <v>103.6</v>
      </c>
    </row>
    <row r="293" spans="1:20" hidden="1" x14ac:dyDescent="0.25">
      <c r="A293" s="410" t="s">
        <v>782</v>
      </c>
      <c r="B293" s="410" t="s">
        <v>1382</v>
      </c>
      <c r="C293" s="410" t="s">
        <v>1391</v>
      </c>
      <c r="E293" s="410">
        <v>37</v>
      </c>
      <c r="F293" s="410">
        <v>39</v>
      </c>
      <c r="G293" s="410">
        <v>31</v>
      </c>
      <c r="H293" s="410">
        <v>37</v>
      </c>
      <c r="I293" s="410">
        <v>9</v>
      </c>
      <c r="L293" s="410">
        <v>2</v>
      </c>
      <c r="M293" s="410">
        <v>1</v>
      </c>
      <c r="N293" s="410">
        <v>21</v>
      </c>
      <c r="O293" s="410">
        <v>67</v>
      </c>
      <c r="P293" s="410">
        <v>70</v>
      </c>
      <c r="Q293" s="410">
        <v>314</v>
      </c>
      <c r="R293" s="413">
        <f t="shared" si="8"/>
        <v>31.4</v>
      </c>
      <c r="S293" s="410">
        <f>IFERROR(VLOOKUP(C293,INVENTORY!C:H,6,FALSE),0)</f>
        <v>40</v>
      </c>
      <c r="T293" s="410">
        <f t="shared" si="9"/>
        <v>70.8</v>
      </c>
    </row>
    <row r="294" spans="1:20" hidden="1" x14ac:dyDescent="0.25">
      <c r="A294" s="410" t="s">
        <v>782</v>
      </c>
      <c r="B294" s="410" t="s">
        <v>1382</v>
      </c>
      <c r="C294" s="410" t="s">
        <v>1392</v>
      </c>
      <c r="E294" s="410">
        <v>42</v>
      </c>
      <c r="F294" s="410">
        <v>42</v>
      </c>
      <c r="G294" s="410">
        <v>90</v>
      </c>
      <c r="H294" s="410">
        <v>24</v>
      </c>
      <c r="I294" s="410">
        <v>13</v>
      </c>
      <c r="L294" s="410">
        <v>1</v>
      </c>
      <c r="M294" s="410">
        <v>4</v>
      </c>
      <c r="N294" s="410">
        <v>10</v>
      </c>
      <c r="O294" s="410">
        <v>65</v>
      </c>
      <c r="P294" s="410">
        <v>56</v>
      </c>
      <c r="Q294" s="410">
        <v>347</v>
      </c>
      <c r="R294" s="413">
        <f t="shared" si="8"/>
        <v>34.700000000000003</v>
      </c>
      <c r="S294" s="410">
        <f>IFERROR(VLOOKUP(C294,INVENTORY!C:H,6,FALSE),0)</f>
        <v>34</v>
      </c>
      <c r="T294" s="410">
        <f t="shared" si="9"/>
        <v>76.2</v>
      </c>
    </row>
    <row r="295" spans="1:20" hidden="1" x14ac:dyDescent="0.25">
      <c r="A295" s="410" t="s">
        <v>782</v>
      </c>
      <c r="B295" s="410" t="s">
        <v>1382</v>
      </c>
      <c r="C295" s="410" t="s">
        <v>1393</v>
      </c>
      <c r="E295" s="410">
        <v>36</v>
      </c>
      <c r="F295" s="410">
        <v>26</v>
      </c>
      <c r="G295" s="410">
        <v>26</v>
      </c>
      <c r="H295" s="410">
        <v>10</v>
      </c>
      <c r="I295" s="410">
        <v>20</v>
      </c>
      <c r="M295" s="410">
        <v>5</v>
      </c>
      <c r="N295" s="410">
        <v>6</v>
      </c>
      <c r="O295" s="410">
        <v>13</v>
      </c>
      <c r="P295" s="410">
        <v>33</v>
      </c>
      <c r="Q295" s="410">
        <v>175</v>
      </c>
      <c r="R295" s="413">
        <f t="shared" si="8"/>
        <v>19.444444444444443</v>
      </c>
      <c r="S295" s="410">
        <f>IFERROR(VLOOKUP(C295,INVENTORY!C:H,6,FALSE),0)</f>
        <v>29</v>
      </c>
      <c r="T295" s="410">
        <f t="shared" si="9"/>
        <v>40.799999999999997</v>
      </c>
    </row>
    <row r="296" spans="1:20" hidden="1" x14ac:dyDescent="0.25">
      <c r="A296" s="410" t="s">
        <v>782</v>
      </c>
      <c r="B296" s="410" t="s">
        <v>1382</v>
      </c>
      <c r="C296" s="410" t="s">
        <v>1394</v>
      </c>
      <c r="E296" s="410">
        <v>12</v>
      </c>
      <c r="F296" s="410">
        <v>13</v>
      </c>
      <c r="G296" s="410">
        <v>75</v>
      </c>
      <c r="H296" s="410">
        <v>12</v>
      </c>
      <c r="I296" s="410">
        <v>5</v>
      </c>
      <c r="L296" s="410">
        <v>1</v>
      </c>
      <c r="M296" s="410">
        <v>5</v>
      </c>
      <c r="N296" s="410">
        <v>5</v>
      </c>
      <c r="O296" s="410">
        <v>27</v>
      </c>
      <c r="P296" s="410">
        <v>37</v>
      </c>
      <c r="Q296" s="410">
        <v>192</v>
      </c>
      <c r="R296" s="413">
        <f t="shared" si="8"/>
        <v>19.2</v>
      </c>
      <c r="S296" s="410">
        <f>IFERROR(VLOOKUP(C296,INVENTORY!C:H,6,FALSE),0)</f>
        <v>33</v>
      </c>
      <c r="T296" s="410">
        <f t="shared" si="9"/>
        <v>45</v>
      </c>
    </row>
    <row r="297" spans="1:20" hidden="1" x14ac:dyDescent="0.25">
      <c r="A297" s="410" t="s">
        <v>782</v>
      </c>
      <c r="B297" s="410" t="s">
        <v>1382</v>
      </c>
      <c r="C297" s="410" t="s">
        <v>1395</v>
      </c>
      <c r="E297" s="410">
        <v>38</v>
      </c>
      <c r="F297" s="410">
        <v>44</v>
      </c>
      <c r="G297" s="410">
        <v>27</v>
      </c>
      <c r="H297" s="410">
        <v>43</v>
      </c>
      <c r="I297" s="410">
        <v>1</v>
      </c>
      <c r="M297" s="410">
        <v>8</v>
      </c>
      <c r="N297" s="410">
        <v>6</v>
      </c>
      <c r="O297" s="410">
        <v>68</v>
      </c>
      <c r="P297" s="410">
        <v>54</v>
      </c>
      <c r="Q297" s="410">
        <v>289</v>
      </c>
      <c r="R297" s="413">
        <f t="shared" si="8"/>
        <v>32.111111111111114</v>
      </c>
      <c r="S297" s="410">
        <f>IFERROR(VLOOKUP(C297,INVENTORY!C:H,6,FALSE),0)</f>
        <v>22</v>
      </c>
      <c r="T297" s="410">
        <f t="shared" si="9"/>
        <v>62.2</v>
      </c>
    </row>
    <row r="298" spans="1:20" hidden="1" x14ac:dyDescent="0.25">
      <c r="A298" s="410" t="s">
        <v>782</v>
      </c>
      <c r="B298" s="410" t="s">
        <v>1382</v>
      </c>
      <c r="C298" s="410" t="s">
        <v>1396</v>
      </c>
      <c r="E298" s="410">
        <v>41</v>
      </c>
      <c r="F298" s="410">
        <v>45</v>
      </c>
      <c r="G298" s="410">
        <v>28</v>
      </c>
      <c r="H298" s="410">
        <v>43</v>
      </c>
      <c r="I298" s="410">
        <v>9</v>
      </c>
      <c r="K298" s="410">
        <v>4</v>
      </c>
      <c r="L298" s="410">
        <v>1</v>
      </c>
      <c r="N298" s="410">
        <v>13</v>
      </c>
      <c r="O298" s="410">
        <v>51</v>
      </c>
      <c r="P298" s="410">
        <v>79</v>
      </c>
      <c r="Q298" s="410">
        <v>314</v>
      </c>
      <c r="R298" s="413">
        <f t="shared" si="8"/>
        <v>31.4</v>
      </c>
      <c r="S298" s="410">
        <f>IFERROR(VLOOKUP(C298,INVENTORY!C:H,6,FALSE),0)</f>
        <v>36</v>
      </c>
      <c r="T298" s="410">
        <f t="shared" si="9"/>
        <v>70</v>
      </c>
    </row>
    <row r="299" spans="1:20" hidden="1" x14ac:dyDescent="0.25">
      <c r="A299" s="410" t="s">
        <v>782</v>
      </c>
      <c r="B299" s="410" t="s">
        <v>1382</v>
      </c>
      <c r="C299" s="410" t="s">
        <v>1397</v>
      </c>
      <c r="E299" s="410">
        <v>8</v>
      </c>
      <c r="F299" s="410">
        <v>16</v>
      </c>
      <c r="G299" s="410">
        <v>2</v>
      </c>
      <c r="H299" s="410">
        <v>13</v>
      </c>
      <c r="I299" s="410">
        <v>13</v>
      </c>
      <c r="K299" s="410">
        <v>1</v>
      </c>
      <c r="M299" s="410">
        <v>1</v>
      </c>
      <c r="N299" s="410">
        <v>2</v>
      </c>
      <c r="O299" s="410">
        <v>31</v>
      </c>
      <c r="P299" s="410">
        <v>7</v>
      </c>
      <c r="Q299" s="410">
        <v>94</v>
      </c>
      <c r="R299" s="413">
        <f t="shared" si="8"/>
        <v>9.4</v>
      </c>
      <c r="S299" s="410">
        <f>IFERROR(VLOOKUP(C299,INVENTORY!C:H,6,FALSE),0)</f>
        <v>29</v>
      </c>
      <c r="T299" s="410">
        <f t="shared" si="9"/>
        <v>24.6</v>
      </c>
    </row>
    <row r="300" spans="1:20" hidden="1" x14ac:dyDescent="0.25">
      <c r="A300" s="410" t="s">
        <v>782</v>
      </c>
      <c r="B300" s="410" t="s">
        <v>1382</v>
      </c>
      <c r="C300" s="410" t="s">
        <v>1398</v>
      </c>
      <c r="E300" s="410">
        <v>46</v>
      </c>
      <c r="F300" s="410">
        <v>54</v>
      </c>
      <c r="G300" s="410">
        <v>35</v>
      </c>
      <c r="H300" s="410">
        <v>47</v>
      </c>
      <c r="I300" s="410">
        <v>35</v>
      </c>
      <c r="J300" s="410">
        <v>18</v>
      </c>
      <c r="M300" s="410">
        <v>16</v>
      </c>
      <c r="N300" s="410">
        <v>28</v>
      </c>
      <c r="O300" s="410">
        <v>73</v>
      </c>
      <c r="P300" s="410">
        <v>95</v>
      </c>
      <c r="Q300" s="410">
        <v>447</v>
      </c>
      <c r="R300" s="413">
        <f t="shared" si="8"/>
        <v>44.7</v>
      </c>
      <c r="S300" s="410">
        <f>IFERROR(VLOOKUP(C300,INVENTORY!C:H,6,FALSE),0)</f>
        <v>46</v>
      </c>
      <c r="T300" s="410">
        <f t="shared" si="9"/>
        <v>98.6</v>
      </c>
    </row>
    <row r="301" spans="1:20" hidden="1" x14ac:dyDescent="0.25">
      <c r="A301" s="410" t="s">
        <v>782</v>
      </c>
      <c r="B301" s="410" t="s">
        <v>1382</v>
      </c>
      <c r="C301" s="410" t="s">
        <v>1399</v>
      </c>
      <c r="E301" s="410">
        <v>42</v>
      </c>
      <c r="F301" s="410">
        <v>42</v>
      </c>
      <c r="G301" s="410">
        <v>38</v>
      </c>
      <c r="H301" s="410">
        <v>30</v>
      </c>
      <c r="I301" s="410">
        <v>16</v>
      </c>
      <c r="J301" s="410">
        <v>4</v>
      </c>
      <c r="K301" s="410">
        <v>2</v>
      </c>
      <c r="L301" s="410">
        <v>1</v>
      </c>
      <c r="M301" s="410">
        <v>4</v>
      </c>
      <c r="N301" s="410">
        <v>14</v>
      </c>
      <c r="O301" s="410">
        <v>49</v>
      </c>
      <c r="P301" s="410">
        <v>69</v>
      </c>
      <c r="Q301" s="410">
        <v>311</v>
      </c>
      <c r="R301" s="413">
        <f t="shared" si="8"/>
        <v>25.916666666666668</v>
      </c>
      <c r="S301" s="410">
        <f>IFERROR(VLOOKUP(C301,INVENTORY!C:H,6,FALSE),0)</f>
        <v>45</v>
      </c>
      <c r="T301" s="410">
        <f t="shared" si="9"/>
        <v>71.2</v>
      </c>
    </row>
    <row r="302" spans="1:20" hidden="1" x14ac:dyDescent="0.25">
      <c r="A302" s="410" t="s">
        <v>782</v>
      </c>
      <c r="B302" s="410" t="s">
        <v>1382</v>
      </c>
      <c r="C302" s="410" t="s">
        <v>1400</v>
      </c>
      <c r="E302" s="410">
        <v>40</v>
      </c>
      <c r="F302" s="410">
        <v>28</v>
      </c>
      <c r="G302" s="410">
        <v>42</v>
      </c>
      <c r="H302" s="410">
        <v>31</v>
      </c>
      <c r="I302" s="410">
        <v>46</v>
      </c>
      <c r="M302" s="410">
        <v>16</v>
      </c>
      <c r="N302" s="410">
        <v>7</v>
      </c>
      <c r="O302" s="410">
        <v>99</v>
      </c>
      <c r="P302" s="410">
        <v>62</v>
      </c>
      <c r="Q302" s="410">
        <v>371</v>
      </c>
      <c r="R302" s="413">
        <f t="shared" si="8"/>
        <v>41.222222222222221</v>
      </c>
      <c r="S302" s="410">
        <f>IFERROR(VLOOKUP(C302,INVENTORY!C:H,6,FALSE),0)</f>
        <v>38</v>
      </c>
      <c r="T302" s="410">
        <f t="shared" si="9"/>
        <v>81.8</v>
      </c>
    </row>
    <row r="303" spans="1:20" hidden="1" x14ac:dyDescent="0.25">
      <c r="A303" s="410" t="s">
        <v>782</v>
      </c>
      <c r="B303" s="410" t="s">
        <v>1382</v>
      </c>
      <c r="C303" s="410" t="s">
        <v>1401</v>
      </c>
      <c r="E303" s="410">
        <v>31</v>
      </c>
      <c r="F303" s="410">
        <v>26</v>
      </c>
      <c r="G303" s="410">
        <v>28</v>
      </c>
      <c r="H303" s="410">
        <v>17</v>
      </c>
      <c r="I303" s="410">
        <v>22</v>
      </c>
      <c r="J303" s="410">
        <v>9</v>
      </c>
      <c r="M303" s="410">
        <v>17</v>
      </c>
      <c r="N303" s="410">
        <v>14</v>
      </c>
      <c r="O303" s="410">
        <v>78</v>
      </c>
      <c r="P303" s="410">
        <v>43</v>
      </c>
      <c r="Q303" s="410">
        <v>285</v>
      </c>
      <c r="R303" s="413">
        <f t="shared" si="8"/>
        <v>28.5</v>
      </c>
      <c r="S303" s="410">
        <f>IFERROR(VLOOKUP(C303,INVENTORY!C:H,6,FALSE),0)</f>
        <v>51</v>
      </c>
      <c r="T303" s="410">
        <f t="shared" si="9"/>
        <v>67.2</v>
      </c>
    </row>
    <row r="304" spans="1:20" hidden="1" x14ac:dyDescent="0.25">
      <c r="A304" s="410" t="s">
        <v>782</v>
      </c>
      <c r="B304" s="410" t="s">
        <v>1382</v>
      </c>
      <c r="C304" s="410" t="s">
        <v>1402</v>
      </c>
      <c r="E304" s="410">
        <v>63</v>
      </c>
      <c r="F304" s="410">
        <v>78</v>
      </c>
      <c r="G304" s="410">
        <v>34</v>
      </c>
      <c r="H304" s="410">
        <v>45</v>
      </c>
      <c r="I304" s="410">
        <v>33</v>
      </c>
      <c r="K304" s="410">
        <v>13</v>
      </c>
      <c r="L304" s="410">
        <v>22</v>
      </c>
      <c r="M304" s="410">
        <v>20</v>
      </c>
      <c r="N304" s="410">
        <v>48</v>
      </c>
      <c r="O304" s="410">
        <v>164</v>
      </c>
      <c r="P304" s="410">
        <v>130</v>
      </c>
      <c r="Q304" s="410">
        <v>650</v>
      </c>
      <c r="R304" s="413">
        <f t="shared" si="8"/>
        <v>59.090909090909093</v>
      </c>
      <c r="S304" s="410">
        <f>IFERROR(VLOOKUP(C304,INVENTORY!C:H,6,FALSE),0)</f>
        <v>57</v>
      </c>
      <c r="T304" s="410">
        <f t="shared" si="9"/>
        <v>141.4</v>
      </c>
    </row>
    <row r="305" spans="1:20" hidden="1" x14ac:dyDescent="0.25">
      <c r="A305" s="410" t="s">
        <v>782</v>
      </c>
      <c r="B305" s="410" t="s">
        <v>1382</v>
      </c>
      <c r="C305" s="410" t="s">
        <v>1403</v>
      </c>
      <c r="E305" s="410">
        <v>41</v>
      </c>
      <c r="F305" s="410">
        <v>46</v>
      </c>
      <c r="G305" s="410">
        <v>37</v>
      </c>
      <c r="H305" s="410">
        <v>36</v>
      </c>
      <c r="I305" s="410">
        <v>32</v>
      </c>
      <c r="M305" s="410">
        <v>13</v>
      </c>
      <c r="N305" s="410">
        <v>19</v>
      </c>
      <c r="O305" s="410">
        <v>67</v>
      </c>
      <c r="P305" s="410">
        <v>59</v>
      </c>
      <c r="Q305" s="410">
        <v>350</v>
      </c>
      <c r="R305" s="413">
        <f t="shared" si="8"/>
        <v>38.888888888888886</v>
      </c>
      <c r="S305" s="410">
        <f>IFERROR(VLOOKUP(C305,INVENTORY!C:H,6,FALSE),0)</f>
        <v>58</v>
      </c>
      <c r="T305" s="410">
        <f t="shared" si="9"/>
        <v>81.599999999999994</v>
      </c>
    </row>
    <row r="306" spans="1:20" hidden="1" x14ac:dyDescent="0.25">
      <c r="A306" s="410" t="s">
        <v>782</v>
      </c>
      <c r="B306" s="410" t="s">
        <v>1382</v>
      </c>
      <c r="C306" s="410" t="s">
        <v>1404</v>
      </c>
      <c r="E306" s="410">
        <v>75</v>
      </c>
      <c r="F306" s="410">
        <v>75</v>
      </c>
      <c r="G306" s="410">
        <v>42</v>
      </c>
      <c r="H306" s="410">
        <v>43</v>
      </c>
      <c r="I306" s="410">
        <v>19</v>
      </c>
      <c r="L306" s="410">
        <v>6</v>
      </c>
      <c r="M306" s="410">
        <v>17</v>
      </c>
      <c r="N306" s="410">
        <v>95</v>
      </c>
      <c r="O306" s="410">
        <v>87</v>
      </c>
      <c r="P306" s="410">
        <v>107</v>
      </c>
      <c r="Q306" s="410">
        <v>566</v>
      </c>
      <c r="R306" s="413">
        <f t="shared" si="8"/>
        <v>56.6</v>
      </c>
      <c r="S306" s="410">
        <f>IFERROR(VLOOKUP(C306,INVENTORY!C:H,6,FALSE),0)</f>
        <v>68</v>
      </c>
      <c r="T306" s="410">
        <f t="shared" si="9"/>
        <v>126.8</v>
      </c>
    </row>
    <row r="307" spans="1:20" hidden="1" x14ac:dyDescent="0.25">
      <c r="A307" s="410" t="s">
        <v>782</v>
      </c>
      <c r="B307" s="410" t="s">
        <v>1382</v>
      </c>
      <c r="C307" s="410" t="s">
        <v>1405</v>
      </c>
      <c r="E307" s="410">
        <v>65</v>
      </c>
      <c r="F307" s="410">
        <v>52</v>
      </c>
      <c r="G307" s="410">
        <v>28</v>
      </c>
      <c r="H307" s="410">
        <v>43</v>
      </c>
      <c r="I307" s="410">
        <v>9</v>
      </c>
      <c r="M307" s="410">
        <v>8</v>
      </c>
      <c r="N307" s="410">
        <v>54</v>
      </c>
      <c r="O307" s="410">
        <v>57</v>
      </c>
      <c r="P307" s="410">
        <v>77</v>
      </c>
      <c r="Q307" s="410">
        <v>393</v>
      </c>
      <c r="R307" s="413">
        <f t="shared" si="8"/>
        <v>43.666666666666664</v>
      </c>
      <c r="S307" s="410">
        <f>IFERROR(VLOOKUP(C307,INVENTORY!C:H,6,FALSE),0)</f>
        <v>49</v>
      </c>
      <c r="T307" s="410">
        <f t="shared" si="9"/>
        <v>88.4</v>
      </c>
    </row>
    <row r="308" spans="1:20" hidden="1" x14ac:dyDescent="0.25">
      <c r="A308" s="410" t="s">
        <v>782</v>
      </c>
      <c r="B308" s="410" t="s">
        <v>1382</v>
      </c>
      <c r="C308" s="410" t="s">
        <v>1406</v>
      </c>
      <c r="E308" s="410">
        <v>59</v>
      </c>
      <c r="F308" s="410">
        <v>40</v>
      </c>
      <c r="G308" s="410">
        <v>33</v>
      </c>
      <c r="H308" s="410">
        <v>38</v>
      </c>
      <c r="I308" s="410">
        <v>4</v>
      </c>
      <c r="M308" s="410">
        <v>9</v>
      </c>
      <c r="N308" s="410">
        <v>31</v>
      </c>
      <c r="O308" s="410">
        <v>71</v>
      </c>
      <c r="P308" s="410">
        <v>61</v>
      </c>
      <c r="Q308" s="410">
        <v>346</v>
      </c>
      <c r="R308" s="413">
        <f t="shared" si="8"/>
        <v>38.444444444444443</v>
      </c>
      <c r="S308" s="410">
        <f>IFERROR(VLOOKUP(C308,INVENTORY!C:H,6,FALSE),0)</f>
        <v>50</v>
      </c>
      <c r="T308" s="410">
        <f t="shared" si="9"/>
        <v>79.2</v>
      </c>
    </row>
    <row r="309" spans="1:20" hidden="1" x14ac:dyDescent="0.25">
      <c r="A309" s="410" t="s">
        <v>782</v>
      </c>
      <c r="B309" s="410" t="s">
        <v>1382</v>
      </c>
      <c r="C309" s="410" t="s">
        <v>1407</v>
      </c>
      <c r="E309" s="410">
        <v>49</v>
      </c>
      <c r="F309" s="410">
        <v>37</v>
      </c>
      <c r="G309" s="410">
        <v>21</v>
      </c>
      <c r="H309" s="410">
        <v>28</v>
      </c>
      <c r="I309" s="410">
        <v>16</v>
      </c>
      <c r="L309" s="410">
        <v>8</v>
      </c>
      <c r="M309" s="410">
        <v>8</v>
      </c>
      <c r="N309" s="410">
        <v>37</v>
      </c>
      <c r="O309" s="410">
        <v>89</v>
      </c>
      <c r="P309" s="410">
        <v>91</v>
      </c>
      <c r="Q309" s="410">
        <v>384</v>
      </c>
      <c r="R309" s="413">
        <f t="shared" si="8"/>
        <v>38.4</v>
      </c>
      <c r="S309" s="410">
        <f>IFERROR(VLOOKUP(C309,INVENTORY!C:H,6,FALSE),0)</f>
        <v>57</v>
      </c>
      <c r="T309" s="410">
        <f t="shared" si="9"/>
        <v>88.2</v>
      </c>
    </row>
    <row r="310" spans="1:20" hidden="1" x14ac:dyDescent="0.25">
      <c r="A310" s="410" t="s">
        <v>782</v>
      </c>
      <c r="B310" s="410" t="s">
        <v>1382</v>
      </c>
      <c r="C310" s="410" t="s">
        <v>1408</v>
      </c>
      <c r="E310" s="410">
        <v>82</v>
      </c>
      <c r="F310" s="410">
        <v>66</v>
      </c>
      <c r="G310" s="410">
        <v>38</v>
      </c>
      <c r="H310" s="410">
        <v>48</v>
      </c>
      <c r="I310" s="410">
        <v>28</v>
      </c>
      <c r="L310" s="410">
        <v>5</v>
      </c>
      <c r="M310" s="410">
        <v>8</v>
      </c>
      <c r="N310" s="410">
        <v>67</v>
      </c>
      <c r="O310" s="410">
        <v>96</v>
      </c>
      <c r="P310" s="410">
        <v>119</v>
      </c>
      <c r="Q310" s="410">
        <v>557</v>
      </c>
      <c r="R310" s="413">
        <f t="shared" si="8"/>
        <v>55.7</v>
      </c>
      <c r="S310" s="410">
        <f>IFERROR(VLOOKUP(C310,INVENTORY!C:H,6,FALSE),0)</f>
        <v>51</v>
      </c>
      <c r="T310" s="410">
        <f t="shared" si="9"/>
        <v>121.6</v>
      </c>
    </row>
    <row r="311" spans="1:20" hidden="1" x14ac:dyDescent="0.25">
      <c r="A311" s="410" t="s">
        <v>782</v>
      </c>
      <c r="B311" s="410" t="s">
        <v>1382</v>
      </c>
      <c r="C311" s="410" t="s">
        <v>1409</v>
      </c>
      <c r="E311" s="410">
        <v>76</v>
      </c>
      <c r="F311" s="410">
        <v>52</v>
      </c>
      <c r="G311" s="410">
        <v>32</v>
      </c>
      <c r="H311" s="410">
        <v>38</v>
      </c>
      <c r="I311" s="410">
        <v>23</v>
      </c>
      <c r="L311" s="410">
        <v>13</v>
      </c>
      <c r="M311" s="410">
        <v>21</v>
      </c>
      <c r="N311" s="410">
        <v>75</v>
      </c>
      <c r="O311" s="410">
        <v>130</v>
      </c>
      <c r="P311" s="410">
        <v>93</v>
      </c>
      <c r="Q311" s="410">
        <v>553</v>
      </c>
      <c r="R311" s="413">
        <f t="shared" si="8"/>
        <v>55.3</v>
      </c>
      <c r="S311" s="410">
        <f>IFERROR(VLOOKUP(C311,INVENTORY!C:H,6,FALSE),0)</f>
        <v>73</v>
      </c>
      <c r="T311" s="410">
        <f t="shared" si="9"/>
        <v>125.2</v>
      </c>
    </row>
    <row r="312" spans="1:20" hidden="1" x14ac:dyDescent="0.25">
      <c r="A312" s="410" t="s">
        <v>782</v>
      </c>
      <c r="B312" s="410" t="s">
        <v>1382</v>
      </c>
      <c r="C312" s="410" t="s">
        <v>1410</v>
      </c>
      <c r="E312" s="410">
        <v>82</v>
      </c>
      <c r="F312" s="410">
        <v>65</v>
      </c>
      <c r="G312" s="410">
        <v>50</v>
      </c>
      <c r="H312" s="410">
        <v>47</v>
      </c>
      <c r="I312" s="410">
        <v>45</v>
      </c>
      <c r="K312" s="410">
        <v>4</v>
      </c>
      <c r="M312" s="410">
        <v>23</v>
      </c>
      <c r="N312" s="410">
        <v>66</v>
      </c>
      <c r="O312" s="410">
        <v>102</v>
      </c>
      <c r="P312" s="410">
        <v>116</v>
      </c>
      <c r="Q312" s="410">
        <v>600</v>
      </c>
      <c r="R312" s="413">
        <f t="shared" si="8"/>
        <v>60</v>
      </c>
      <c r="S312" s="410">
        <f>IFERROR(VLOOKUP(C312,INVENTORY!C:H,6,FALSE),0)</f>
        <v>67</v>
      </c>
      <c r="T312" s="410">
        <f t="shared" si="9"/>
        <v>133.4</v>
      </c>
    </row>
    <row r="313" spans="1:20" hidden="1" x14ac:dyDescent="0.25">
      <c r="A313" s="410" t="s">
        <v>782</v>
      </c>
      <c r="B313" s="410" t="s">
        <v>1382</v>
      </c>
      <c r="C313" s="410" t="s">
        <v>1411</v>
      </c>
      <c r="E313" s="410">
        <v>110</v>
      </c>
      <c r="F313" s="410">
        <v>90</v>
      </c>
      <c r="G313" s="410">
        <v>52</v>
      </c>
      <c r="H313" s="410">
        <v>43</v>
      </c>
      <c r="I313" s="410">
        <v>47</v>
      </c>
      <c r="K313" s="410">
        <v>1</v>
      </c>
      <c r="L313" s="410">
        <v>13</v>
      </c>
      <c r="M313" s="410">
        <v>22</v>
      </c>
      <c r="N313" s="410">
        <v>43</v>
      </c>
      <c r="O313" s="410">
        <v>108</v>
      </c>
      <c r="P313" s="410">
        <v>160</v>
      </c>
      <c r="Q313" s="410">
        <v>689</v>
      </c>
      <c r="R313" s="413">
        <f t="shared" si="8"/>
        <v>62.636363636363633</v>
      </c>
      <c r="S313" s="410">
        <f>IFERROR(VLOOKUP(C313,INVENTORY!C:H,6,FALSE),0)</f>
        <v>82</v>
      </c>
      <c r="T313" s="410">
        <f t="shared" si="9"/>
        <v>154.19999999999999</v>
      </c>
    </row>
    <row r="314" spans="1:20" hidden="1" x14ac:dyDescent="0.25">
      <c r="A314" s="410" t="s">
        <v>782</v>
      </c>
      <c r="B314" s="410" t="s">
        <v>1382</v>
      </c>
      <c r="C314" s="410" t="s">
        <v>1412</v>
      </c>
      <c r="E314" s="410">
        <v>109</v>
      </c>
      <c r="F314" s="410">
        <v>58</v>
      </c>
      <c r="G314" s="410">
        <v>62</v>
      </c>
      <c r="H314" s="410">
        <v>39</v>
      </c>
      <c r="I314" s="410">
        <v>50</v>
      </c>
      <c r="J314" s="410">
        <v>2</v>
      </c>
      <c r="K314" s="410">
        <v>2</v>
      </c>
      <c r="L314" s="410">
        <v>10</v>
      </c>
      <c r="M314" s="410">
        <v>30</v>
      </c>
      <c r="N314" s="410">
        <v>52</v>
      </c>
      <c r="O314" s="410">
        <v>83</v>
      </c>
      <c r="P314" s="410">
        <v>115</v>
      </c>
      <c r="Q314" s="410">
        <v>612</v>
      </c>
      <c r="R314" s="413">
        <f t="shared" si="8"/>
        <v>51</v>
      </c>
      <c r="S314" s="410">
        <f>IFERROR(VLOOKUP(C314,INVENTORY!C:H,6,FALSE),0)</f>
        <v>85</v>
      </c>
      <c r="T314" s="410">
        <f t="shared" si="9"/>
        <v>139.4</v>
      </c>
    </row>
    <row r="315" spans="1:20" hidden="1" x14ac:dyDescent="0.25">
      <c r="A315" s="410" t="s">
        <v>782</v>
      </c>
      <c r="B315" s="410" t="s">
        <v>1382</v>
      </c>
      <c r="C315" s="410" t="s">
        <v>1413</v>
      </c>
      <c r="E315" s="410">
        <v>170</v>
      </c>
      <c r="F315" s="410">
        <v>140</v>
      </c>
      <c r="G315" s="410">
        <v>118</v>
      </c>
      <c r="H315" s="410">
        <v>62</v>
      </c>
      <c r="I315" s="410">
        <v>31</v>
      </c>
      <c r="J315" s="410">
        <v>9</v>
      </c>
      <c r="K315" s="410">
        <v>13</v>
      </c>
      <c r="L315" s="410">
        <v>33</v>
      </c>
      <c r="M315" s="410">
        <v>53</v>
      </c>
      <c r="N315" s="410">
        <v>100</v>
      </c>
      <c r="O315" s="410">
        <v>201</v>
      </c>
      <c r="P315" s="410">
        <v>243</v>
      </c>
      <c r="Q315" s="410">
        <v>1173</v>
      </c>
      <c r="R315" s="413">
        <f t="shared" si="8"/>
        <v>97.75</v>
      </c>
      <c r="S315" s="410">
        <f>IFERROR(VLOOKUP(C315,INVENTORY!C:H,6,FALSE),0)</f>
        <v>159</v>
      </c>
      <c r="T315" s="410">
        <f t="shared" si="9"/>
        <v>266.39999999999998</v>
      </c>
    </row>
    <row r="316" spans="1:20" hidden="1" x14ac:dyDescent="0.25">
      <c r="A316" s="410" t="s">
        <v>782</v>
      </c>
      <c r="B316" s="410" t="s">
        <v>1382</v>
      </c>
      <c r="C316" s="410" t="s">
        <v>1414</v>
      </c>
      <c r="E316" s="410">
        <v>121</v>
      </c>
      <c r="F316" s="410">
        <v>76</v>
      </c>
      <c r="G316" s="410">
        <v>56</v>
      </c>
      <c r="H316" s="410">
        <v>64</v>
      </c>
      <c r="I316" s="410">
        <v>66</v>
      </c>
      <c r="J316" s="410">
        <v>24</v>
      </c>
      <c r="K316" s="410">
        <v>24</v>
      </c>
      <c r="L316" s="410">
        <v>40</v>
      </c>
      <c r="M316" s="410">
        <v>58</v>
      </c>
      <c r="N316" s="410">
        <v>97</v>
      </c>
      <c r="O316" s="410">
        <v>152</v>
      </c>
      <c r="P316" s="410">
        <v>189</v>
      </c>
      <c r="Q316" s="410">
        <v>967</v>
      </c>
      <c r="R316" s="413">
        <f t="shared" si="8"/>
        <v>80.583333333333329</v>
      </c>
      <c r="S316" s="410">
        <f>IFERROR(VLOOKUP(C316,INVENTORY!C:H,6,FALSE),0)</f>
        <v>125</v>
      </c>
      <c r="T316" s="410">
        <f t="shared" si="9"/>
        <v>218.4</v>
      </c>
    </row>
    <row r="317" spans="1:20" hidden="1" x14ac:dyDescent="0.25">
      <c r="A317" s="410" t="s">
        <v>782</v>
      </c>
      <c r="B317" s="410" t="s">
        <v>1382</v>
      </c>
      <c r="C317" s="410" t="s">
        <v>1415</v>
      </c>
      <c r="E317" s="410">
        <v>75</v>
      </c>
      <c r="F317" s="410">
        <v>44</v>
      </c>
      <c r="G317" s="410">
        <v>43</v>
      </c>
      <c r="H317" s="410">
        <v>32</v>
      </c>
      <c r="I317" s="410">
        <v>10</v>
      </c>
      <c r="J317" s="410">
        <v>9</v>
      </c>
      <c r="L317" s="410">
        <v>15</v>
      </c>
      <c r="M317" s="410">
        <v>17</v>
      </c>
      <c r="N317" s="410">
        <v>42</v>
      </c>
      <c r="O317" s="410">
        <v>104</v>
      </c>
      <c r="P317" s="410">
        <v>121</v>
      </c>
      <c r="Q317" s="410">
        <v>512</v>
      </c>
      <c r="R317" s="413">
        <f t="shared" si="8"/>
        <v>46.545454545454547</v>
      </c>
      <c r="S317" s="410">
        <f>IFERROR(VLOOKUP(C317,INVENTORY!C:H,6,FALSE),0)</f>
        <v>107</v>
      </c>
      <c r="T317" s="410">
        <f t="shared" si="9"/>
        <v>123.8</v>
      </c>
    </row>
    <row r="318" spans="1:20" hidden="1" x14ac:dyDescent="0.25">
      <c r="A318" s="410" t="s">
        <v>782</v>
      </c>
      <c r="B318" s="410" t="s">
        <v>1382</v>
      </c>
      <c r="C318" s="410" t="s">
        <v>1416</v>
      </c>
      <c r="E318" s="410">
        <v>76</v>
      </c>
      <c r="F318" s="410">
        <v>73</v>
      </c>
      <c r="G318" s="410">
        <v>40</v>
      </c>
      <c r="H318" s="410">
        <v>59</v>
      </c>
      <c r="I318" s="410">
        <v>42</v>
      </c>
      <c r="L318" s="410">
        <v>23</v>
      </c>
      <c r="M318" s="410">
        <v>15</v>
      </c>
      <c r="N318" s="410">
        <v>55</v>
      </c>
      <c r="O318" s="410">
        <v>90</v>
      </c>
      <c r="P318" s="410">
        <v>172</v>
      </c>
      <c r="Q318" s="410">
        <v>645</v>
      </c>
      <c r="R318" s="413">
        <f t="shared" si="8"/>
        <v>64.5</v>
      </c>
      <c r="S318" s="410">
        <f>IFERROR(VLOOKUP(C318,INVENTORY!C:H,6,FALSE),0)</f>
        <v>86</v>
      </c>
      <c r="T318" s="410">
        <f t="shared" si="9"/>
        <v>146.19999999999999</v>
      </c>
    </row>
    <row r="319" spans="1:20" hidden="1" x14ac:dyDescent="0.25">
      <c r="A319" s="410" t="s">
        <v>782</v>
      </c>
      <c r="B319" s="410" t="s">
        <v>1382</v>
      </c>
      <c r="C319" s="410" t="s">
        <v>1417</v>
      </c>
      <c r="E319" s="410">
        <v>61</v>
      </c>
      <c r="F319" s="410">
        <v>36</v>
      </c>
      <c r="G319" s="410">
        <v>26</v>
      </c>
      <c r="H319" s="410">
        <v>24</v>
      </c>
      <c r="L319" s="410">
        <v>1</v>
      </c>
      <c r="M319" s="410">
        <v>13</v>
      </c>
      <c r="N319" s="410">
        <v>51</v>
      </c>
      <c r="O319" s="410">
        <v>122</v>
      </c>
      <c r="P319" s="410">
        <v>84</v>
      </c>
      <c r="Q319" s="410">
        <v>418</v>
      </c>
      <c r="R319" s="413">
        <f t="shared" si="8"/>
        <v>46.444444444444443</v>
      </c>
      <c r="S319" s="410">
        <f>IFERROR(VLOOKUP(C319,INVENTORY!C:H,6,FALSE),0)</f>
        <v>81</v>
      </c>
      <c r="T319" s="410">
        <f t="shared" si="9"/>
        <v>99.8</v>
      </c>
    </row>
    <row r="320" spans="1:20" hidden="1" x14ac:dyDescent="0.25">
      <c r="A320" s="410" t="s">
        <v>782</v>
      </c>
      <c r="B320" s="410" t="s">
        <v>1382</v>
      </c>
      <c r="C320" s="410" t="s">
        <v>1418</v>
      </c>
      <c r="E320" s="410">
        <v>73</v>
      </c>
      <c r="F320" s="410">
        <v>80</v>
      </c>
      <c r="G320" s="410">
        <v>46</v>
      </c>
      <c r="H320" s="410">
        <v>46</v>
      </c>
      <c r="I320" s="410">
        <v>23</v>
      </c>
      <c r="K320" s="410">
        <v>1</v>
      </c>
      <c r="L320" s="410">
        <v>6</v>
      </c>
      <c r="M320" s="410">
        <v>19</v>
      </c>
      <c r="N320" s="410">
        <v>208</v>
      </c>
      <c r="O320" s="410">
        <v>122</v>
      </c>
      <c r="P320" s="410">
        <v>161</v>
      </c>
      <c r="Q320" s="410">
        <v>785</v>
      </c>
      <c r="R320" s="413">
        <f t="shared" si="8"/>
        <v>71.36363636363636</v>
      </c>
      <c r="S320" s="410">
        <f>IFERROR(VLOOKUP(C320,INVENTORY!C:H,6,FALSE),0)</f>
        <v>84</v>
      </c>
      <c r="T320" s="410">
        <f t="shared" si="9"/>
        <v>173.8</v>
      </c>
    </row>
    <row r="321" spans="1:20" hidden="1" x14ac:dyDescent="0.25">
      <c r="A321" s="410" t="s">
        <v>782</v>
      </c>
      <c r="B321" s="410" t="s">
        <v>1382</v>
      </c>
      <c r="C321" s="410" t="s">
        <v>1419</v>
      </c>
      <c r="E321" s="410">
        <v>92</v>
      </c>
      <c r="F321" s="410">
        <v>63</v>
      </c>
      <c r="G321" s="410">
        <v>51</v>
      </c>
      <c r="H321" s="410">
        <v>49</v>
      </c>
      <c r="I321" s="410">
        <v>29</v>
      </c>
      <c r="J321" s="410">
        <v>1</v>
      </c>
      <c r="K321" s="410">
        <v>1</v>
      </c>
      <c r="L321" s="410">
        <v>23</v>
      </c>
      <c r="M321" s="410">
        <v>17</v>
      </c>
      <c r="N321" s="410">
        <v>44</v>
      </c>
      <c r="O321" s="410">
        <v>123</v>
      </c>
      <c r="P321" s="410">
        <v>148</v>
      </c>
      <c r="Q321" s="410">
        <v>641</v>
      </c>
      <c r="R321" s="413">
        <f t="shared" si="8"/>
        <v>53.416666666666664</v>
      </c>
      <c r="S321" s="410">
        <f>IFERROR(VLOOKUP(C321,INVENTORY!C:H,6,FALSE),0)</f>
        <v>89</v>
      </c>
      <c r="T321" s="410">
        <f t="shared" si="9"/>
        <v>146</v>
      </c>
    </row>
    <row r="322" spans="1:20" hidden="1" x14ac:dyDescent="0.25">
      <c r="A322" s="410" t="s">
        <v>782</v>
      </c>
      <c r="B322" s="410" t="s">
        <v>1382</v>
      </c>
      <c r="C322" s="410" t="s">
        <v>1420</v>
      </c>
      <c r="E322" s="410">
        <v>59</v>
      </c>
      <c r="F322" s="410">
        <v>36</v>
      </c>
      <c r="G322" s="410">
        <v>34</v>
      </c>
      <c r="H322" s="410">
        <v>30</v>
      </c>
      <c r="I322" s="410">
        <v>10</v>
      </c>
      <c r="L322" s="410">
        <v>4</v>
      </c>
      <c r="M322" s="410">
        <v>5</v>
      </c>
      <c r="N322" s="410">
        <v>24</v>
      </c>
      <c r="O322" s="410">
        <v>80</v>
      </c>
      <c r="P322" s="410">
        <v>100</v>
      </c>
      <c r="Q322" s="410">
        <v>382</v>
      </c>
      <c r="R322" s="413">
        <f t="shared" si="8"/>
        <v>38.200000000000003</v>
      </c>
      <c r="S322" s="410">
        <f>IFERROR(VLOOKUP(C322,INVENTORY!C:H,6,FALSE),0)</f>
        <v>70</v>
      </c>
      <c r="T322" s="410">
        <f t="shared" si="9"/>
        <v>90.4</v>
      </c>
    </row>
    <row r="323" spans="1:20" hidden="1" x14ac:dyDescent="0.25">
      <c r="A323" s="410" t="s">
        <v>782</v>
      </c>
      <c r="B323" s="410" t="s">
        <v>1316</v>
      </c>
      <c r="C323" s="410" t="s">
        <v>1378</v>
      </c>
      <c r="E323" s="410">
        <v>9</v>
      </c>
      <c r="H323" s="410">
        <v>4</v>
      </c>
      <c r="M323" s="410">
        <v>9</v>
      </c>
      <c r="N323" s="410">
        <v>4</v>
      </c>
      <c r="O323" s="410">
        <v>17</v>
      </c>
      <c r="P323" s="410">
        <v>89</v>
      </c>
      <c r="Q323" s="410">
        <v>132</v>
      </c>
      <c r="R323" s="413">
        <f t="shared" si="8"/>
        <v>22</v>
      </c>
      <c r="S323" s="410">
        <f>IFERROR(VLOOKUP(C323,INVENTORY!C:H,6,FALSE),0)</f>
        <v>6</v>
      </c>
      <c r="T323" s="410">
        <f t="shared" si="9"/>
        <v>27.6</v>
      </c>
    </row>
    <row r="324" spans="1:20" hidden="1" x14ac:dyDescent="0.25">
      <c r="A324" s="410" t="s">
        <v>782</v>
      </c>
      <c r="B324" s="410" t="s">
        <v>1316</v>
      </c>
      <c r="C324" s="410" t="s">
        <v>1379</v>
      </c>
      <c r="E324" s="410">
        <v>8</v>
      </c>
      <c r="O324" s="410">
        <v>4</v>
      </c>
      <c r="P324" s="410">
        <v>21</v>
      </c>
      <c r="Q324" s="410">
        <v>33</v>
      </c>
      <c r="R324" s="413">
        <f t="shared" si="8"/>
        <v>11</v>
      </c>
      <c r="S324" s="410">
        <f>IFERROR(VLOOKUP(C324,INVENTORY!C:H,6,FALSE),0)</f>
        <v>12</v>
      </c>
      <c r="T324" s="410">
        <f t="shared" si="9"/>
        <v>9</v>
      </c>
    </row>
    <row r="325" spans="1:20" hidden="1" x14ac:dyDescent="0.25">
      <c r="A325" s="410" t="s">
        <v>782</v>
      </c>
      <c r="B325" s="410" t="s">
        <v>1316</v>
      </c>
      <c r="C325" s="410" t="s">
        <v>1380</v>
      </c>
      <c r="F325" s="410">
        <v>4</v>
      </c>
      <c r="I325" s="410">
        <v>9</v>
      </c>
      <c r="O325" s="410">
        <v>9</v>
      </c>
      <c r="Q325" s="410">
        <v>22</v>
      </c>
      <c r="R325" s="413">
        <f t="shared" si="8"/>
        <v>7.333333333333333</v>
      </c>
      <c r="S325" s="410">
        <f>IFERROR(VLOOKUP(C325,INVENTORY!C:H,6,FALSE),0)</f>
        <v>6</v>
      </c>
      <c r="T325" s="410">
        <f t="shared" si="9"/>
        <v>5.6</v>
      </c>
    </row>
    <row r="326" spans="1:20" hidden="1" x14ac:dyDescent="0.25">
      <c r="A326" s="410" t="s">
        <v>782</v>
      </c>
      <c r="B326" s="410" t="s">
        <v>1316</v>
      </c>
      <c r="C326" s="410" t="s">
        <v>1381</v>
      </c>
      <c r="F326" s="410">
        <v>4</v>
      </c>
      <c r="O326" s="410">
        <v>4</v>
      </c>
      <c r="Q326" s="410">
        <v>8</v>
      </c>
      <c r="R326" s="413">
        <f t="shared" ref="R326:R389" si="10">AVERAGE(E326:P326)</f>
        <v>4</v>
      </c>
      <c r="S326" s="410">
        <f>IFERROR(VLOOKUP(C326,INVENTORY!C:H,6,FALSE),0)</f>
        <v>4</v>
      </c>
      <c r="T326" s="410">
        <f t="shared" ref="T326:T389" si="11">(Q326+S326)/5</f>
        <v>2.4</v>
      </c>
    </row>
    <row r="327" spans="1:20" hidden="1" x14ac:dyDescent="0.25">
      <c r="A327" s="410" t="s">
        <v>782</v>
      </c>
      <c r="B327" s="410" t="s">
        <v>1382</v>
      </c>
      <c r="C327" s="410" t="s">
        <v>1421</v>
      </c>
      <c r="E327" s="410">
        <v>47</v>
      </c>
      <c r="F327" s="410">
        <v>18</v>
      </c>
      <c r="G327" s="410">
        <v>26</v>
      </c>
      <c r="H327" s="410">
        <v>25</v>
      </c>
      <c r="I327" s="410">
        <v>1</v>
      </c>
      <c r="J327" s="410">
        <v>1</v>
      </c>
      <c r="M327" s="410">
        <v>1</v>
      </c>
      <c r="N327" s="410">
        <v>42</v>
      </c>
      <c r="O327" s="410">
        <v>72</v>
      </c>
      <c r="P327" s="410">
        <v>97</v>
      </c>
      <c r="Q327" s="410">
        <v>330</v>
      </c>
      <c r="R327" s="413">
        <f t="shared" si="10"/>
        <v>33</v>
      </c>
      <c r="S327" s="410">
        <f>IFERROR(VLOOKUP(C327,INVENTORY!C:H,6,FALSE),0)</f>
        <v>64</v>
      </c>
      <c r="T327" s="410">
        <f t="shared" si="11"/>
        <v>78.8</v>
      </c>
    </row>
    <row r="328" spans="1:20" hidden="1" x14ac:dyDescent="0.25">
      <c r="A328" s="410" t="s">
        <v>782</v>
      </c>
      <c r="B328" s="410" t="s">
        <v>1382</v>
      </c>
      <c r="C328" s="410" t="s">
        <v>1422</v>
      </c>
      <c r="E328" s="410">
        <v>91</v>
      </c>
      <c r="F328" s="410">
        <v>51</v>
      </c>
      <c r="G328" s="410">
        <v>25</v>
      </c>
      <c r="H328" s="410">
        <v>34</v>
      </c>
      <c r="I328" s="410">
        <v>5</v>
      </c>
      <c r="L328" s="410">
        <v>8</v>
      </c>
      <c r="M328" s="410">
        <v>7</v>
      </c>
      <c r="N328" s="410">
        <v>22</v>
      </c>
      <c r="O328" s="410">
        <v>88</v>
      </c>
      <c r="P328" s="410">
        <v>118</v>
      </c>
      <c r="Q328" s="410">
        <v>449</v>
      </c>
      <c r="R328" s="413">
        <f t="shared" si="10"/>
        <v>44.9</v>
      </c>
      <c r="S328" s="410">
        <f>IFERROR(VLOOKUP(C328,INVENTORY!C:H,6,FALSE),0)</f>
        <v>56</v>
      </c>
      <c r="T328" s="410">
        <f t="shared" si="11"/>
        <v>101</v>
      </c>
    </row>
    <row r="329" spans="1:20" hidden="1" x14ac:dyDescent="0.25">
      <c r="A329" s="410" t="s">
        <v>782</v>
      </c>
      <c r="B329" s="410" t="s">
        <v>1382</v>
      </c>
      <c r="C329" s="410" t="s">
        <v>1423</v>
      </c>
      <c r="E329" s="410">
        <v>27</v>
      </c>
      <c r="F329" s="410">
        <v>11</v>
      </c>
      <c r="G329" s="410">
        <v>22</v>
      </c>
      <c r="H329" s="410">
        <v>16</v>
      </c>
      <c r="K329" s="410">
        <v>9</v>
      </c>
      <c r="L329" s="410">
        <v>1</v>
      </c>
      <c r="M329" s="410">
        <v>6</v>
      </c>
      <c r="N329" s="410">
        <v>15</v>
      </c>
      <c r="O329" s="410">
        <v>38</v>
      </c>
      <c r="P329" s="410">
        <v>52</v>
      </c>
      <c r="Q329" s="410">
        <v>197</v>
      </c>
      <c r="R329" s="413">
        <f t="shared" si="10"/>
        <v>19.7</v>
      </c>
      <c r="S329" s="410">
        <f>IFERROR(VLOOKUP(C329,INVENTORY!C:H,6,FALSE),0)</f>
        <v>55</v>
      </c>
      <c r="T329" s="410">
        <f t="shared" si="11"/>
        <v>50.4</v>
      </c>
    </row>
    <row r="330" spans="1:20" hidden="1" x14ac:dyDescent="0.25">
      <c r="A330" s="410" t="s">
        <v>782</v>
      </c>
      <c r="B330" s="410" t="s">
        <v>1382</v>
      </c>
      <c r="C330" s="410" t="s">
        <v>1424</v>
      </c>
      <c r="E330" s="410">
        <v>116</v>
      </c>
      <c r="F330" s="410">
        <v>47</v>
      </c>
      <c r="G330" s="410">
        <v>34</v>
      </c>
      <c r="H330" s="410">
        <v>35</v>
      </c>
      <c r="I330" s="410">
        <v>8</v>
      </c>
      <c r="J330" s="410">
        <v>9</v>
      </c>
      <c r="K330" s="410">
        <v>9</v>
      </c>
      <c r="L330" s="410">
        <v>5</v>
      </c>
      <c r="M330" s="410">
        <v>3</v>
      </c>
      <c r="N330" s="410">
        <v>23</v>
      </c>
      <c r="O330" s="410">
        <v>72</v>
      </c>
      <c r="P330" s="410">
        <v>75</v>
      </c>
      <c r="Q330" s="410">
        <v>436</v>
      </c>
      <c r="R330" s="413">
        <f t="shared" si="10"/>
        <v>36.333333333333336</v>
      </c>
      <c r="S330" s="410">
        <f>IFERROR(VLOOKUP(C330,INVENTORY!C:H,6,FALSE),0)</f>
        <v>54</v>
      </c>
      <c r="T330" s="410">
        <f t="shared" si="11"/>
        <v>98</v>
      </c>
    </row>
    <row r="331" spans="1:20" hidden="1" x14ac:dyDescent="0.25">
      <c r="A331" s="410" t="s">
        <v>782</v>
      </c>
      <c r="B331" s="410" t="s">
        <v>1382</v>
      </c>
      <c r="C331" s="410" t="s">
        <v>1425</v>
      </c>
      <c r="E331" s="410">
        <v>37</v>
      </c>
      <c r="F331" s="410">
        <v>10</v>
      </c>
      <c r="G331" s="410">
        <v>24</v>
      </c>
      <c r="H331" s="410">
        <v>9</v>
      </c>
      <c r="J331" s="410">
        <v>9</v>
      </c>
      <c r="L331" s="410">
        <v>4</v>
      </c>
      <c r="M331" s="410">
        <v>6</v>
      </c>
      <c r="N331" s="410">
        <v>27</v>
      </c>
      <c r="O331" s="410">
        <v>62</v>
      </c>
      <c r="P331" s="410">
        <v>50</v>
      </c>
      <c r="Q331" s="410">
        <v>238</v>
      </c>
      <c r="R331" s="413">
        <f t="shared" si="10"/>
        <v>23.8</v>
      </c>
      <c r="S331" s="410">
        <f>IFERROR(VLOOKUP(C331,INVENTORY!C:H,6,FALSE),0)</f>
        <v>61</v>
      </c>
      <c r="T331" s="410">
        <f t="shared" si="11"/>
        <v>59.8</v>
      </c>
    </row>
    <row r="332" spans="1:20" hidden="1" x14ac:dyDescent="0.25">
      <c r="A332" s="410" t="s">
        <v>782</v>
      </c>
      <c r="B332" s="410" t="s">
        <v>1289</v>
      </c>
      <c r="C332" s="410" t="s">
        <v>1290</v>
      </c>
      <c r="E332" s="410">
        <v>69</v>
      </c>
      <c r="F332" s="410">
        <v>71</v>
      </c>
      <c r="G332" s="410">
        <v>44</v>
      </c>
      <c r="H332" s="410">
        <v>46</v>
      </c>
      <c r="I332" s="410">
        <v>22</v>
      </c>
      <c r="L332" s="410">
        <v>8</v>
      </c>
      <c r="M332" s="410">
        <v>29</v>
      </c>
      <c r="N332" s="410">
        <v>49</v>
      </c>
      <c r="O332" s="410">
        <v>74</v>
      </c>
      <c r="P332" s="410">
        <v>129</v>
      </c>
      <c r="Q332" s="410">
        <v>541</v>
      </c>
      <c r="R332" s="413">
        <f t="shared" si="10"/>
        <v>54.1</v>
      </c>
      <c r="S332" s="410">
        <f>IFERROR(VLOOKUP(C332,INVENTORY!C:H,6,FALSE),0)</f>
        <v>75</v>
      </c>
      <c r="T332" s="410">
        <f t="shared" si="11"/>
        <v>123.2</v>
      </c>
    </row>
    <row r="333" spans="1:20" hidden="1" x14ac:dyDescent="0.25">
      <c r="A333" s="410" t="s">
        <v>782</v>
      </c>
      <c r="B333" s="410" t="s">
        <v>1289</v>
      </c>
      <c r="C333" s="410" t="s">
        <v>1291</v>
      </c>
      <c r="E333" s="410">
        <v>90</v>
      </c>
      <c r="F333" s="410">
        <v>52</v>
      </c>
      <c r="G333" s="410">
        <v>38</v>
      </c>
      <c r="H333" s="410">
        <v>38</v>
      </c>
      <c r="I333" s="410">
        <v>12</v>
      </c>
      <c r="K333" s="410">
        <v>4</v>
      </c>
      <c r="L333" s="410">
        <v>10</v>
      </c>
      <c r="M333" s="410">
        <v>17</v>
      </c>
      <c r="N333" s="410">
        <v>40</v>
      </c>
      <c r="O333" s="410">
        <v>65</v>
      </c>
      <c r="P333" s="410">
        <v>103</v>
      </c>
      <c r="Q333" s="410">
        <v>469</v>
      </c>
      <c r="R333" s="413">
        <f t="shared" si="10"/>
        <v>42.636363636363633</v>
      </c>
      <c r="S333" s="410">
        <f>IFERROR(VLOOKUP(C333,INVENTORY!C:H,6,FALSE),0)</f>
        <v>67</v>
      </c>
      <c r="T333" s="410">
        <f t="shared" si="11"/>
        <v>107.2</v>
      </c>
    </row>
    <row r="334" spans="1:20" hidden="1" x14ac:dyDescent="0.25">
      <c r="A334" s="410" t="s">
        <v>782</v>
      </c>
      <c r="B334" s="410" t="s">
        <v>1289</v>
      </c>
      <c r="C334" s="410" t="s">
        <v>1292</v>
      </c>
      <c r="E334" s="410">
        <v>46</v>
      </c>
      <c r="F334" s="410">
        <v>49</v>
      </c>
      <c r="G334" s="410">
        <v>33</v>
      </c>
      <c r="H334" s="410">
        <v>22</v>
      </c>
      <c r="I334" s="410">
        <v>4</v>
      </c>
      <c r="L334" s="410">
        <v>14</v>
      </c>
      <c r="M334" s="410">
        <v>4</v>
      </c>
      <c r="N334" s="410">
        <v>42</v>
      </c>
      <c r="O334" s="410">
        <v>62</v>
      </c>
      <c r="P334" s="410">
        <v>86</v>
      </c>
      <c r="Q334" s="410">
        <v>362</v>
      </c>
      <c r="R334" s="413">
        <f t="shared" si="10"/>
        <v>36.200000000000003</v>
      </c>
      <c r="S334" s="410">
        <f>IFERROR(VLOOKUP(C334,INVENTORY!C:H,6,FALSE),0)</f>
        <v>50</v>
      </c>
      <c r="T334" s="410">
        <f t="shared" si="11"/>
        <v>82.4</v>
      </c>
    </row>
    <row r="335" spans="1:20" hidden="1" x14ac:dyDescent="0.25">
      <c r="A335" s="410" t="s">
        <v>782</v>
      </c>
      <c r="B335" s="410" t="s">
        <v>1289</v>
      </c>
      <c r="C335" s="410" t="s">
        <v>1293</v>
      </c>
      <c r="E335" s="410">
        <v>86</v>
      </c>
      <c r="F335" s="410">
        <v>49</v>
      </c>
      <c r="G335" s="410">
        <v>47</v>
      </c>
      <c r="H335" s="410">
        <v>34</v>
      </c>
      <c r="I335" s="410">
        <v>14</v>
      </c>
      <c r="J335" s="410">
        <v>9</v>
      </c>
      <c r="K335" s="410">
        <v>1</v>
      </c>
      <c r="L335" s="410">
        <v>14</v>
      </c>
      <c r="M335" s="410">
        <v>22</v>
      </c>
      <c r="N335" s="410">
        <v>60</v>
      </c>
      <c r="O335" s="410">
        <v>121</v>
      </c>
      <c r="P335" s="410">
        <v>276</v>
      </c>
      <c r="Q335" s="410">
        <v>733</v>
      </c>
      <c r="R335" s="413">
        <f t="shared" si="10"/>
        <v>61.083333333333336</v>
      </c>
      <c r="S335" s="410">
        <f>IFERROR(VLOOKUP(C335,INVENTORY!C:H,6,FALSE),0)</f>
        <v>65</v>
      </c>
      <c r="T335" s="410">
        <f t="shared" si="11"/>
        <v>159.6</v>
      </c>
    </row>
    <row r="336" spans="1:20" hidden="1" x14ac:dyDescent="0.25">
      <c r="A336" s="410" t="s">
        <v>782</v>
      </c>
      <c r="B336" s="410" t="s">
        <v>1289</v>
      </c>
      <c r="C336" s="410" t="s">
        <v>1294</v>
      </c>
      <c r="E336" s="410">
        <v>65</v>
      </c>
      <c r="F336" s="410">
        <v>79</v>
      </c>
      <c r="G336" s="410">
        <v>47</v>
      </c>
      <c r="H336" s="410">
        <v>34</v>
      </c>
      <c r="I336" s="410">
        <v>23</v>
      </c>
      <c r="J336" s="410">
        <v>9</v>
      </c>
      <c r="L336" s="410">
        <v>1</v>
      </c>
      <c r="M336" s="410">
        <v>11</v>
      </c>
      <c r="N336" s="410">
        <v>49</v>
      </c>
      <c r="O336" s="410">
        <v>74</v>
      </c>
      <c r="P336" s="410">
        <v>141</v>
      </c>
      <c r="Q336" s="410">
        <v>533</v>
      </c>
      <c r="R336" s="413">
        <f t="shared" si="10"/>
        <v>48.454545454545453</v>
      </c>
      <c r="S336" s="410">
        <f>IFERROR(VLOOKUP(C336,INVENTORY!C:H,6,FALSE),0)</f>
        <v>78</v>
      </c>
      <c r="T336" s="410">
        <f t="shared" si="11"/>
        <v>122.2</v>
      </c>
    </row>
    <row r="337" spans="1:20" hidden="1" x14ac:dyDescent="0.25">
      <c r="A337" s="410" t="s">
        <v>782</v>
      </c>
      <c r="B337" s="410" t="s">
        <v>1289</v>
      </c>
      <c r="C337" s="410" t="s">
        <v>1295</v>
      </c>
      <c r="E337" s="410">
        <v>55</v>
      </c>
      <c r="F337" s="410">
        <v>99</v>
      </c>
      <c r="G337" s="410">
        <v>41</v>
      </c>
      <c r="H337" s="410">
        <v>37</v>
      </c>
      <c r="I337" s="410">
        <v>13</v>
      </c>
      <c r="M337" s="410">
        <v>16</v>
      </c>
      <c r="N337" s="410">
        <v>44</v>
      </c>
      <c r="O337" s="410">
        <v>64</v>
      </c>
      <c r="P337" s="410">
        <v>111</v>
      </c>
      <c r="Q337" s="410">
        <v>480</v>
      </c>
      <c r="R337" s="413">
        <f t="shared" si="10"/>
        <v>53.333333333333336</v>
      </c>
      <c r="S337" s="410">
        <f>IFERROR(VLOOKUP(C337,INVENTORY!C:H,6,FALSE),0)</f>
        <v>77</v>
      </c>
      <c r="T337" s="410">
        <f t="shared" si="11"/>
        <v>111.4</v>
      </c>
    </row>
    <row r="338" spans="1:20" hidden="1" x14ac:dyDescent="0.25">
      <c r="A338" s="410" t="s">
        <v>782</v>
      </c>
      <c r="B338" s="410" t="s">
        <v>1289</v>
      </c>
      <c r="C338" s="410" t="s">
        <v>1296</v>
      </c>
      <c r="E338" s="410">
        <v>72</v>
      </c>
      <c r="F338" s="410">
        <v>37</v>
      </c>
      <c r="G338" s="410">
        <v>33</v>
      </c>
      <c r="H338" s="410">
        <v>48</v>
      </c>
      <c r="I338" s="410">
        <v>18</v>
      </c>
      <c r="K338" s="410">
        <v>4</v>
      </c>
      <c r="L338" s="410">
        <v>10</v>
      </c>
      <c r="M338" s="410">
        <v>25</v>
      </c>
      <c r="N338" s="410">
        <v>62</v>
      </c>
      <c r="O338" s="410">
        <v>93</v>
      </c>
      <c r="P338" s="410">
        <v>114</v>
      </c>
      <c r="Q338" s="410">
        <v>516</v>
      </c>
      <c r="R338" s="413">
        <f t="shared" si="10"/>
        <v>46.909090909090907</v>
      </c>
      <c r="S338" s="410">
        <f>IFERROR(VLOOKUP(C338,INVENTORY!C:H,6,FALSE),0)</f>
        <v>69</v>
      </c>
      <c r="T338" s="410">
        <f t="shared" si="11"/>
        <v>117</v>
      </c>
    </row>
    <row r="339" spans="1:20" hidden="1" x14ac:dyDescent="0.25">
      <c r="A339" s="410" t="s">
        <v>782</v>
      </c>
      <c r="B339" s="410" t="s">
        <v>1289</v>
      </c>
      <c r="C339" s="410" t="s">
        <v>1297</v>
      </c>
      <c r="E339" s="410">
        <v>45</v>
      </c>
      <c r="F339" s="410">
        <v>54</v>
      </c>
      <c r="G339" s="410">
        <v>35</v>
      </c>
      <c r="H339" s="410">
        <v>36</v>
      </c>
      <c r="I339" s="410">
        <v>17</v>
      </c>
      <c r="L339" s="410">
        <v>1</v>
      </c>
      <c r="M339" s="410">
        <v>18</v>
      </c>
      <c r="N339" s="410">
        <v>27</v>
      </c>
      <c r="O339" s="410">
        <v>70</v>
      </c>
      <c r="P339" s="410">
        <v>92</v>
      </c>
      <c r="Q339" s="410">
        <v>395</v>
      </c>
      <c r="R339" s="413">
        <f t="shared" si="10"/>
        <v>39.5</v>
      </c>
      <c r="S339" s="410">
        <f>IFERROR(VLOOKUP(C339,INVENTORY!C:H,6,FALSE),0)</f>
        <v>64</v>
      </c>
      <c r="T339" s="410">
        <f t="shared" si="11"/>
        <v>91.8</v>
      </c>
    </row>
    <row r="340" spans="1:20" hidden="1" x14ac:dyDescent="0.25">
      <c r="A340" s="410" t="s">
        <v>782</v>
      </c>
      <c r="B340" s="410" t="s">
        <v>1289</v>
      </c>
      <c r="C340" s="410" t="s">
        <v>1298</v>
      </c>
      <c r="E340" s="410">
        <v>211</v>
      </c>
      <c r="F340" s="410">
        <v>25</v>
      </c>
      <c r="G340" s="410">
        <v>14</v>
      </c>
      <c r="H340" s="410">
        <v>18</v>
      </c>
      <c r="I340" s="410">
        <v>18</v>
      </c>
      <c r="M340" s="410">
        <v>4</v>
      </c>
      <c r="N340" s="410">
        <v>37</v>
      </c>
      <c r="O340" s="410">
        <v>64</v>
      </c>
      <c r="P340" s="410">
        <v>76</v>
      </c>
      <c r="Q340" s="410">
        <v>467</v>
      </c>
      <c r="R340" s="413">
        <f t="shared" si="10"/>
        <v>51.888888888888886</v>
      </c>
      <c r="S340" s="410">
        <f>IFERROR(VLOOKUP(C340,INVENTORY!C:H,6,FALSE),0)</f>
        <v>62</v>
      </c>
      <c r="T340" s="410">
        <f t="shared" si="11"/>
        <v>105.8</v>
      </c>
    </row>
    <row r="341" spans="1:20" hidden="1" x14ac:dyDescent="0.25">
      <c r="A341" s="410" t="s">
        <v>782</v>
      </c>
      <c r="B341" s="410" t="s">
        <v>1289</v>
      </c>
      <c r="C341" s="410" t="s">
        <v>1299</v>
      </c>
      <c r="E341" s="410">
        <v>51</v>
      </c>
      <c r="F341" s="410">
        <v>53</v>
      </c>
      <c r="G341" s="410">
        <v>26</v>
      </c>
      <c r="H341" s="410">
        <v>37</v>
      </c>
      <c r="I341" s="410">
        <v>9</v>
      </c>
      <c r="L341" s="410">
        <v>1</v>
      </c>
      <c r="M341" s="410">
        <v>14</v>
      </c>
      <c r="N341" s="410">
        <v>54</v>
      </c>
      <c r="O341" s="410">
        <v>102</v>
      </c>
      <c r="P341" s="410">
        <v>83</v>
      </c>
      <c r="Q341" s="410">
        <v>430</v>
      </c>
      <c r="R341" s="413">
        <f t="shared" si="10"/>
        <v>43</v>
      </c>
      <c r="S341" s="410">
        <f>IFERROR(VLOOKUP(C341,INVENTORY!C:H,6,FALSE),0)</f>
        <v>59</v>
      </c>
      <c r="T341" s="410">
        <f t="shared" si="11"/>
        <v>97.8</v>
      </c>
    </row>
    <row r="342" spans="1:20" hidden="1" x14ac:dyDescent="0.25">
      <c r="A342" s="410" t="s">
        <v>782</v>
      </c>
      <c r="B342" s="410" t="s">
        <v>1289</v>
      </c>
      <c r="C342" s="410" t="s">
        <v>1300</v>
      </c>
      <c r="E342" s="410">
        <v>87</v>
      </c>
      <c r="F342" s="410">
        <v>46</v>
      </c>
      <c r="G342" s="410">
        <v>18</v>
      </c>
      <c r="H342" s="410">
        <v>52</v>
      </c>
      <c r="I342" s="410">
        <v>33</v>
      </c>
      <c r="J342" s="410">
        <v>1</v>
      </c>
      <c r="K342" s="410">
        <v>8</v>
      </c>
      <c r="L342" s="410">
        <v>5</v>
      </c>
      <c r="M342" s="410">
        <v>17</v>
      </c>
      <c r="N342" s="410">
        <v>66</v>
      </c>
      <c r="O342" s="410">
        <v>122</v>
      </c>
      <c r="P342" s="410">
        <v>117</v>
      </c>
      <c r="Q342" s="410">
        <v>572</v>
      </c>
      <c r="R342" s="413">
        <f t="shared" si="10"/>
        <v>47.666666666666664</v>
      </c>
      <c r="S342" s="410">
        <f>IFERROR(VLOOKUP(C342,INVENTORY!C:H,6,FALSE),0)</f>
        <v>76</v>
      </c>
      <c r="T342" s="410">
        <f t="shared" si="11"/>
        <v>129.6</v>
      </c>
    </row>
    <row r="343" spans="1:20" hidden="1" x14ac:dyDescent="0.25">
      <c r="A343" s="410" t="s">
        <v>782</v>
      </c>
      <c r="B343" s="410" t="s">
        <v>1289</v>
      </c>
      <c r="C343" s="410" t="s">
        <v>1301</v>
      </c>
      <c r="E343" s="410">
        <v>78</v>
      </c>
      <c r="F343" s="410">
        <v>43</v>
      </c>
      <c r="G343" s="410">
        <v>27</v>
      </c>
      <c r="H343" s="410">
        <v>60</v>
      </c>
      <c r="I343" s="410">
        <v>26</v>
      </c>
      <c r="L343" s="410">
        <v>4</v>
      </c>
      <c r="M343" s="410">
        <v>12</v>
      </c>
      <c r="N343" s="410">
        <v>35</v>
      </c>
      <c r="O343" s="410">
        <v>59</v>
      </c>
      <c r="P343" s="410">
        <v>109</v>
      </c>
      <c r="Q343" s="410">
        <v>453</v>
      </c>
      <c r="R343" s="413">
        <f t="shared" si="10"/>
        <v>45.3</v>
      </c>
      <c r="S343" s="410">
        <f>IFERROR(VLOOKUP(C343,INVENTORY!C:H,6,FALSE),0)</f>
        <v>69</v>
      </c>
      <c r="T343" s="410">
        <f t="shared" si="11"/>
        <v>104.4</v>
      </c>
    </row>
    <row r="344" spans="1:20" hidden="1" x14ac:dyDescent="0.25">
      <c r="A344" s="410" t="s">
        <v>782</v>
      </c>
      <c r="B344" s="410" t="s">
        <v>1289</v>
      </c>
      <c r="C344" s="410" t="s">
        <v>1302</v>
      </c>
      <c r="E344" s="410">
        <v>76</v>
      </c>
      <c r="F344" s="410">
        <v>86</v>
      </c>
      <c r="G344" s="410">
        <v>83</v>
      </c>
      <c r="H344" s="410">
        <v>75</v>
      </c>
      <c r="I344" s="410">
        <v>42</v>
      </c>
      <c r="J344" s="410">
        <v>1</v>
      </c>
      <c r="K344" s="410">
        <v>15</v>
      </c>
      <c r="L344" s="410">
        <v>16</v>
      </c>
      <c r="M344" s="410">
        <v>16</v>
      </c>
      <c r="N344" s="410">
        <v>69</v>
      </c>
      <c r="O344" s="410">
        <v>100</v>
      </c>
      <c r="P344" s="410">
        <v>141</v>
      </c>
      <c r="Q344" s="410">
        <v>720</v>
      </c>
      <c r="R344" s="413">
        <f t="shared" si="10"/>
        <v>60</v>
      </c>
      <c r="S344" s="410">
        <f>IFERROR(VLOOKUP(C344,INVENTORY!C:H,6,FALSE),0)</f>
        <v>100</v>
      </c>
      <c r="T344" s="410">
        <f t="shared" si="11"/>
        <v>164</v>
      </c>
    </row>
    <row r="345" spans="1:20" hidden="1" x14ac:dyDescent="0.25">
      <c r="A345" s="410" t="s">
        <v>782</v>
      </c>
      <c r="B345" s="410" t="s">
        <v>1289</v>
      </c>
      <c r="C345" s="410" t="s">
        <v>1303</v>
      </c>
      <c r="E345" s="410">
        <v>63</v>
      </c>
      <c r="F345" s="410">
        <v>57</v>
      </c>
      <c r="G345" s="410">
        <v>24</v>
      </c>
      <c r="H345" s="410">
        <v>35</v>
      </c>
      <c r="I345" s="410">
        <v>5</v>
      </c>
      <c r="M345" s="410">
        <v>29</v>
      </c>
      <c r="N345" s="410">
        <v>47</v>
      </c>
      <c r="O345" s="410">
        <v>76</v>
      </c>
      <c r="P345" s="410">
        <v>137</v>
      </c>
      <c r="Q345" s="410">
        <v>473</v>
      </c>
      <c r="R345" s="413">
        <f t="shared" si="10"/>
        <v>52.555555555555557</v>
      </c>
      <c r="S345" s="410">
        <f>IFERROR(VLOOKUP(C345,INVENTORY!C:H,6,FALSE),0)</f>
        <v>66</v>
      </c>
      <c r="T345" s="410">
        <f t="shared" si="11"/>
        <v>107.8</v>
      </c>
    </row>
    <row r="346" spans="1:20" hidden="1" x14ac:dyDescent="0.25">
      <c r="A346" s="410" t="s">
        <v>782</v>
      </c>
      <c r="B346" s="410" t="s">
        <v>1289</v>
      </c>
      <c r="C346" s="410" t="s">
        <v>1304</v>
      </c>
      <c r="E346" s="410">
        <v>176</v>
      </c>
      <c r="F346" s="410">
        <v>53</v>
      </c>
      <c r="G346" s="410">
        <v>41</v>
      </c>
      <c r="H346" s="410">
        <v>32</v>
      </c>
      <c r="I346" s="410">
        <v>17</v>
      </c>
      <c r="L346" s="410">
        <v>14</v>
      </c>
      <c r="M346" s="410">
        <v>26</v>
      </c>
      <c r="N346" s="410">
        <v>58</v>
      </c>
      <c r="O346" s="410">
        <v>73</v>
      </c>
      <c r="P346" s="410">
        <v>162</v>
      </c>
      <c r="Q346" s="410">
        <v>652</v>
      </c>
      <c r="R346" s="413">
        <f t="shared" si="10"/>
        <v>65.2</v>
      </c>
      <c r="S346" s="410">
        <f>IFERROR(VLOOKUP(C346,INVENTORY!C:H,6,FALSE),0)</f>
        <v>72</v>
      </c>
      <c r="T346" s="410">
        <f t="shared" si="11"/>
        <v>144.80000000000001</v>
      </c>
    </row>
    <row r="347" spans="1:20" hidden="1" x14ac:dyDescent="0.25">
      <c r="A347" s="410" t="s">
        <v>782</v>
      </c>
      <c r="B347" s="410" t="s">
        <v>1289</v>
      </c>
      <c r="C347" s="410" t="s">
        <v>1305</v>
      </c>
      <c r="E347" s="410">
        <v>52</v>
      </c>
      <c r="F347" s="410">
        <v>36</v>
      </c>
      <c r="G347" s="410">
        <v>22</v>
      </c>
      <c r="H347" s="410">
        <v>26</v>
      </c>
      <c r="I347" s="410">
        <v>12</v>
      </c>
      <c r="L347" s="410">
        <v>5</v>
      </c>
      <c r="M347" s="410">
        <v>11</v>
      </c>
      <c r="N347" s="410">
        <v>26</v>
      </c>
      <c r="O347" s="410">
        <v>56</v>
      </c>
      <c r="P347" s="410">
        <v>93</v>
      </c>
      <c r="Q347" s="410">
        <v>339</v>
      </c>
      <c r="R347" s="413">
        <f t="shared" si="10"/>
        <v>33.9</v>
      </c>
      <c r="S347" s="410">
        <f>IFERROR(VLOOKUP(C347,INVENTORY!C:H,6,FALSE),0)</f>
        <v>38</v>
      </c>
      <c r="T347" s="410">
        <f t="shared" si="11"/>
        <v>75.400000000000006</v>
      </c>
    </row>
    <row r="348" spans="1:20" hidden="1" x14ac:dyDescent="0.25">
      <c r="A348" s="410" t="s">
        <v>782</v>
      </c>
      <c r="B348" s="410" t="s">
        <v>1289</v>
      </c>
      <c r="C348" s="410" t="s">
        <v>1306</v>
      </c>
      <c r="E348" s="410">
        <v>52</v>
      </c>
      <c r="F348" s="410">
        <v>28</v>
      </c>
      <c r="G348" s="410">
        <v>38</v>
      </c>
      <c r="H348" s="410">
        <v>36</v>
      </c>
      <c r="I348" s="410">
        <v>27</v>
      </c>
      <c r="L348" s="410">
        <v>4</v>
      </c>
      <c r="M348" s="410">
        <v>5</v>
      </c>
      <c r="N348" s="410">
        <v>42</v>
      </c>
      <c r="O348" s="410">
        <v>68</v>
      </c>
      <c r="P348" s="410">
        <v>81</v>
      </c>
      <c r="Q348" s="410">
        <v>381</v>
      </c>
      <c r="R348" s="413">
        <f t="shared" si="10"/>
        <v>38.1</v>
      </c>
      <c r="S348" s="410">
        <f>IFERROR(VLOOKUP(C348,INVENTORY!C:H,6,FALSE),0)</f>
        <v>55</v>
      </c>
      <c r="T348" s="410">
        <f t="shared" si="11"/>
        <v>87.2</v>
      </c>
    </row>
    <row r="349" spans="1:20" hidden="1" x14ac:dyDescent="0.25">
      <c r="A349" s="410" t="s">
        <v>782</v>
      </c>
      <c r="B349" s="410" t="s">
        <v>1289</v>
      </c>
      <c r="C349" s="410" t="s">
        <v>1307</v>
      </c>
      <c r="E349" s="410">
        <v>80</v>
      </c>
      <c r="F349" s="410">
        <v>51</v>
      </c>
      <c r="G349" s="410">
        <v>36</v>
      </c>
      <c r="H349" s="410">
        <v>70</v>
      </c>
      <c r="I349" s="410">
        <v>13</v>
      </c>
      <c r="K349" s="410">
        <v>4</v>
      </c>
      <c r="L349" s="410">
        <v>5</v>
      </c>
      <c r="M349" s="410">
        <v>21</v>
      </c>
      <c r="N349" s="410">
        <v>39</v>
      </c>
      <c r="O349" s="410">
        <v>66</v>
      </c>
      <c r="P349" s="410">
        <v>116</v>
      </c>
      <c r="Q349" s="410">
        <v>501</v>
      </c>
      <c r="R349" s="413">
        <f t="shared" si="10"/>
        <v>45.545454545454547</v>
      </c>
      <c r="S349" s="410">
        <f>IFERROR(VLOOKUP(C349,INVENTORY!C:H,6,FALSE),0)</f>
        <v>66</v>
      </c>
      <c r="T349" s="410">
        <f t="shared" si="11"/>
        <v>113.4</v>
      </c>
    </row>
    <row r="350" spans="1:20" hidden="1" x14ac:dyDescent="0.25">
      <c r="A350" s="410" t="s">
        <v>782</v>
      </c>
      <c r="B350" s="410" t="s">
        <v>1289</v>
      </c>
      <c r="C350" s="410" t="s">
        <v>1308</v>
      </c>
      <c r="E350" s="410">
        <v>94</v>
      </c>
      <c r="F350" s="410">
        <v>92</v>
      </c>
      <c r="G350" s="410">
        <v>74</v>
      </c>
      <c r="H350" s="410">
        <v>77</v>
      </c>
      <c r="I350" s="410">
        <v>39</v>
      </c>
      <c r="J350" s="410">
        <v>4</v>
      </c>
      <c r="K350" s="410">
        <v>2</v>
      </c>
      <c r="L350" s="410">
        <v>52</v>
      </c>
      <c r="M350" s="410">
        <v>43</v>
      </c>
      <c r="N350" s="410">
        <v>57</v>
      </c>
      <c r="O350" s="410">
        <v>125</v>
      </c>
      <c r="P350" s="410">
        <v>155</v>
      </c>
      <c r="Q350" s="410">
        <v>814</v>
      </c>
      <c r="R350" s="413">
        <f t="shared" si="10"/>
        <v>67.833333333333329</v>
      </c>
      <c r="S350" s="410">
        <f>IFERROR(VLOOKUP(C350,INVENTORY!C:H,6,FALSE),0)</f>
        <v>121</v>
      </c>
      <c r="T350" s="410">
        <f t="shared" si="11"/>
        <v>187</v>
      </c>
    </row>
    <row r="351" spans="1:20" hidden="1" x14ac:dyDescent="0.25">
      <c r="A351" s="410" t="s">
        <v>782</v>
      </c>
      <c r="B351" s="410" t="s">
        <v>1289</v>
      </c>
      <c r="C351" s="410" t="s">
        <v>1309</v>
      </c>
      <c r="E351" s="410">
        <v>101</v>
      </c>
      <c r="F351" s="410">
        <v>60</v>
      </c>
      <c r="G351" s="410">
        <v>21</v>
      </c>
      <c r="H351" s="410">
        <v>34</v>
      </c>
      <c r="I351" s="410">
        <v>41</v>
      </c>
      <c r="J351" s="410">
        <v>4</v>
      </c>
      <c r="L351" s="410">
        <v>28</v>
      </c>
      <c r="M351" s="410">
        <v>49</v>
      </c>
      <c r="N351" s="410">
        <v>77</v>
      </c>
      <c r="O351" s="410">
        <v>122</v>
      </c>
      <c r="P351" s="410">
        <v>202</v>
      </c>
      <c r="Q351" s="410">
        <v>739</v>
      </c>
      <c r="R351" s="413">
        <f t="shared" si="10"/>
        <v>67.181818181818187</v>
      </c>
      <c r="S351" s="410">
        <f>IFERROR(VLOOKUP(C351,INVENTORY!C:H,6,FALSE),0)</f>
        <v>76</v>
      </c>
      <c r="T351" s="410">
        <f t="shared" si="11"/>
        <v>163</v>
      </c>
    </row>
    <row r="352" spans="1:20" hidden="1" x14ac:dyDescent="0.25">
      <c r="A352" s="410" t="s">
        <v>782</v>
      </c>
      <c r="B352" s="410" t="s">
        <v>1289</v>
      </c>
      <c r="C352" s="410" t="s">
        <v>1310</v>
      </c>
      <c r="E352" s="410">
        <v>80</v>
      </c>
      <c r="F352" s="410">
        <v>59</v>
      </c>
      <c r="G352" s="410">
        <v>28</v>
      </c>
      <c r="H352" s="410">
        <v>47</v>
      </c>
      <c r="I352" s="410">
        <v>40</v>
      </c>
      <c r="K352" s="410">
        <v>4</v>
      </c>
      <c r="L352" s="410">
        <v>9</v>
      </c>
      <c r="M352" s="410">
        <v>34</v>
      </c>
      <c r="N352" s="410">
        <v>52</v>
      </c>
      <c r="O352" s="410">
        <v>80</v>
      </c>
      <c r="P352" s="410">
        <v>92</v>
      </c>
      <c r="Q352" s="410">
        <v>525</v>
      </c>
      <c r="R352" s="413">
        <f t="shared" si="10"/>
        <v>47.727272727272727</v>
      </c>
      <c r="S352" s="410">
        <f>IFERROR(VLOOKUP(C352,INVENTORY!C:H,6,FALSE),0)</f>
        <v>96</v>
      </c>
      <c r="T352" s="410">
        <f t="shared" si="11"/>
        <v>124.2</v>
      </c>
    </row>
    <row r="353" spans="1:20" hidden="1" x14ac:dyDescent="0.25">
      <c r="A353" s="410" t="s">
        <v>782</v>
      </c>
      <c r="B353" s="410" t="s">
        <v>1289</v>
      </c>
      <c r="C353" s="410" t="s">
        <v>1311</v>
      </c>
      <c r="E353" s="410">
        <v>77</v>
      </c>
      <c r="F353" s="410">
        <v>55</v>
      </c>
      <c r="G353" s="410">
        <v>26</v>
      </c>
      <c r="H353" s="410">
        <v>34</v>
      </c>
      <c r="I353" s="410">
        <v>1</v>
      </c>
      <c r="J353" s="410">
        <v>9</v>
      </c>
      <c r="L353" s="410">
        <v>14</v>
      </c>
      <c r="M353" s="410">
        <v>111</v>
      </c>
      <c r="N353" s="410">
        <v>71</v>
      </c>
      <c r="O353" s="410">
        <v>100</v>
      </c>
      <c r="P353" s="410">
        <v>93</v>
      </c>
      <c r="Q353" s="410">
        <v>591</v>
      </c>
      <c r="R353" s="413">
        <f t="shared" si="10"/>
        <v>53.727272727272727</v>
      </c>
      <c r="S353" s="410">
        <f>IFERROR(VLOOKUP(C353,INVENTORY!C:H,6,FALSE),0)</f>
        <v>96</v>
      </c>
      <c r="T353" s="410">
        <f t="shared" si="11"/>
        <v>137.4</v>
      </c>
    </row>
    <row r="354" spans="1:20" hidden="1" x14ac:dyDescent="0.25">
      <c r="A354" s="410" t="s">
        <v>782</v>
      </c>
      <c r="B354" s="410" t="s">
        <v>1289</v>
      </c>
      <c r="C354" s="410" t="s">
        <v>1312</v>
      </c>
      <c r="E354" s="410">
        <v>108</v>
      </c>
      <c r="F354" s="410">
        <v>85</v>
      </c>
      <c r="G354" s="410">
        <v>35</v>
      </c>
      <c r="H354" s="410">
        <v>51</v>
      </c>
      <c r="I354" s="410">
        <v>22</v>
      </c>
      <c r="J354" s="410">
        <v>1</v>
      </c>
      <c r="L354" s="410">
        <v>17</v>
      </c>
      <c r="M354" s="410">
        <v>28</v>
      </c>
      <c r="N354" s="410">
        <v>49</v>
      </c>
      <c r="O354" s="410">
        <v>102</v>
      </c>
      <c r="P354" s="410">
        <v>109</v>
      </c>
      <c r="Q354" s="410">
        <v>607</v>
      </c>
      <c r="R354" s="413">
        <f t="shared" si="10"/>
        <v>55.18181818181818</v>
      </c>
      <c r="S354" s="410">
        <f>IFERROR(VLOOKUP(C354,INVENTORY!C:H,6,FALSE),0)</f>
        <v>118</v>
      </c>
      <c r="T354" s="410">
        <f t="shared" si="11"/>
        <v>145</v>
      </c>
    </row>
    <row r="355" spans="1:20" hidden="1" x14ac:dyDescent="0.25">
      <c r="A355" s="410" t="s">
        <v>782</v>
      </c>
      <c r="B355" s="410" t="s">
        <v>1289</v>
      </c>
      <c r="C355" s="410" t="s">
        <v>1313</v>
      </c>
      <c r="E355" s="410">
        <v>100</v>
      </c>
      <c r="F355" s="410">
        <v>28</v>
      </c>
      <c r="G355" s="410">
        <v>34</v>
      </c>
      <c r="H355" s="410">
        <v>37</v>
      </c>
      <c r="I355" s="410">
        <v>33</v>
      </c>
      <c r="J355" s="410">
        <v>1</v>
      </c>
      <c r="K355" s="410">
        <v>7</v>
      </c>
      <c r="L355" s="410">
        <v>21</v>
      </c>
      <c r="M355" s="410">
        <v>27</v>
      </c>
      <c r="N355" s="410">
        <v>60</v>
      </c>
      <c r="O355" s="410">
        <v>104</v>
      </c>
      <c r="P355" s="410">
        <v>137</v>
      </c>
      <c r="Q355" s="410">
        <v>589</v>
      </c>
      <c r="R355" s="413">
        <f t="shared" si="10"/>
        <v>49.083333333333336</v>
      </c>
      <c r="S355" s="410">
        <f>IFERROR(VLOOKUP(C355,INVENTORY!C:H,6,FALSE),0)</f>
        <v>118</v>
      </c>
      <c r="T355" s="410">
        <f t="shared" si="11"/>
        <v>141.4</v>
      </c>
    </row>
    <row r="356" spans="1:20" hidden="1" x14ac:dyDescent="0.25">
      <c r="A356" s="410" t="s">
        <v>782</v>
      </c>
      <c r="B356" s="410" t="s">
        <v>1289</v>
      </c>
      <c r="C356" s="410" t="s">
        <v>1314</v>
      </c>
      <c r="E356" s="410">
        <v>117</v>
      </c>
      <c r="F356" s="410">
        <v>56</v>
      </c>
      <c r="G356" s="410">
        <v>41</v>
      </c>
      <c r="H356" s="410">
        <v>42</v>
      </c>
      <c r="I356" s="410">
        <v>26</v>
      </c>
      <c r="J356" s="410">
        <v>4</v>
      </c>
      <c r="K356" s="410">
        <v>10</v>
      </c>
      <c r="L356" s="410">
        <v>33</v>
      </c>
      <c r="M356" s="410">
        <v>31</v>
      </c>
      <c r="N356" s="410">
        <v>66</v>
      </c>
      <c r="O356" s="410">
        <v>130</v>
      </c>
      <c r="P356" s="410">
        <v>163</v>
      </c>
      <c r="Q356" s="410">
        <v>719</v>
      </c>
      <c r="R356" s="413">
        <f t="shared" si="10"/>
        <v>59.916666666666664</v>
      </c>
      <c r="S356" s="410">
        <f>IFERROR(VLOOKUP(C356,INVENTORY!C:H,6,FALSE),0)</f>
        <v>114</v>
      </c>
      <c r="T356" s="410">
        <f t="shared" si="11"/>
        <v>166.6</v>
      </c>
    </row>
    <row r="357" spans="1:20" hidden="1" x14ac:dyDescent="0.25">
      <c r="A357" s="410" t="s">
        <v>782</v>
      </c>
      <c r="B357" s="410" t="s">
        <v>1289</v>
      </c>
      <c r="C357" s="410" t="s">
        <v>1315</v>
      </c>
      <c r="E357" s="410">
        <v>161</v>
      </c>
      <c r="F357" s="410">
        <v>107</v>
      </c>
      <c r="G357" s="410">
        <v>82</v>
      </c>
      <c r="H357" s="410">
        <v>79</v>
      </c>
      <c r="I357" s="410">
        <v>78</v>
      </c>
      <c r="J357" s="410">
        <v>5</v>
      </c>
      <c r="K357" s="410">
        <v>9</v>
      </c>
      <c r="L357" s="410">
        <v>43</v>
      </c>
      <c r="M357" s="410">
        <v>72</v>
      </c>
      <c r="N357" s="410">
        <v>133</v>
      </c>
      <c r="O357" s="410">
        <v>149</v>
      </c>
      <c r="P357" s="410">
        <v>215</v>
      </c>
      <c r="Q357" s="410">
        <v>1133</v>
      </c>
      <c r="R357" s="413">
        <f t="shared" si="10"/>
        <v>94.416666666666671</v>
      </c>
      <c r="S357" s="410">
        <f>IFERROR(VLOOKUP(C357,INVENTORY!C:H,6,FALSE),0)</f>
        <v>156</v>
      </c>
      <c r="T357" s="410">
        <f t="shared" si="11"/>
        <v>257.8</v>
      </c>
    </row>
    <row r="358" spans="1:20" hidden="1" x14ac:dyDescent="0.25">
      <c r="A358" s="410" t="s">
        <v>782</v>
      </c>
      <c r="B358" s="410" t="s">
        <v>1283</v>
      </c>
      <c r="C358" s="410" t="s">
        <v>1284</v>
      </c>
      <c r="E358" s="410">
        <v>27</v>
      </c>
      <c r="F358" s="410">
        <v>24</v>
      </c>
      <c r="G358" s="410">
        <v>19</v>
      </c>
      <c r="H358" s="410">
        <v>14</v>
      </c>
      <c r="I358" s="410">
        <v>16</v>
      </c>
      <c r="M358" s="410">
        <v>8</v>
      </c>
      <c r="N358" s="410">
        <v>13</v>
      </c>
      <c r="O358" s="410">
        <v>35</v>
      </c>
      <c r="P358" s="410">
        <v>22</v>
      </c>
      <c r="Q358" s="410">
        <v>178</v>
      </c>
      <c r="R358" s="413">
        <f t="shared" si="10"/>
        <v>19.777777777777779</v>
      </c>
      <c r="S358" s="410">
        <f>IFERROR(VLOOKUP(C358,INVENTORY!C:H,6,FALSE),0)</f>
        <v>0</v>
      </c>
      <c r="T358" s="410">
        <f t="shared" si="11"/>
        <v>35.6</v>
      </c>
    </row>
    <row r="359" spans="1:20" hidden="1" x14ac:dyDescent="0.25">
      <c r="A359" s="410" t="s">
        <v>782</v>
      </c>
      <c r="B359" s="410" t="s">
        <v>1283</v>
      </c>
      <c r="C359" s="410" t="s">
        <v>1285</v>
      </c>
      <c r="E359" s="410">
        <v>16</v>
      </c>
      <c r="F359" s="410">
        <v>22</v>
      </c>
      <c r="G359" s="410">
        <v>26</v>
      </c>
      <c r="H359" s="410">
        <v>20</v>
      </c>
      <c r="I359" s="410">
        <v>8</v>
      </c>
      <c r="J359" s="410">
        <v>4</v>
      </c>
      <c r="M359" s="410">
        <v>8</v>
      </c>
      <c r="N359" s="410">
        <v>21</v>
      </c>
      <c r="O359" s="410">
        <v>38</v>
      </c>
      <c r="P359" s="410">
        <v>53</v>
      </c>
      <c r="Q359" s="410">
        <v>216</v>
      </c>
      <c r="R359" s="413">
        <f t="shared" si="10"/>
        <v>21.6</v>
      </c>
      <c r="S359" s="410">
        <f>IFERROR(VLOOKUP(C359,INVENTORY!C:H,6,FALSE),0)</f>
        <v>0</v>
      </c>
      <c r="T359" s="410">
        <f t="shared" si="11"/>
        <v>43.2</v>
      </c>
    </row>
    <row r="360" spans="1:20" hidden="1" x14ac:dyDescent="0.25">
      <c r="A360" s="410" t="s">
        <v>782</v>
      </c>
      <c r="B360" s="410" t="s">
        <v>1283</v>
      </c>
      <c r="C360" s="410" t="s">
        <v>1286</v>
      </c>
      <c r="E360" s="410">
        <v>46</v>
      </c>
      <c r="F360" s="410">
        <v>31</v>
      </c>
      <c r="G360" s="410">
        <v>32</v>
      </c>
      <c r="H360" s="410">
        <v>8</v>
      </c>
      <c r="I360" s="410">
        <v>8</v>
      </c>
      <c r="J360" s="410">
        <v>4</v>
      </c>
      <c r="M360" s="410">
        <v>4</v>
      </c>
      <c r="N360" s="410">
        <v>21</v>
      </c>
      <c r="O360" s="410">
        <v>228</v>
      </c>
      <c r="P360" s="410">
        <v>29</v>
      </c>
      <c r="Q360" s="410">
        <v>411</v>
      </c>
      <c r="R360" s="413">
        <f t="shared" si="10"/>
        <v>41.1</v>
      </c>
      <c r="S360" s="410">
        <f>IFERROR(VLOOKUP(C360,INVENTORY!C:H,6,FALSE),0)</f>
        <v>0</v>
      </c>
      <c r="T360" s="410">
        <f t="shared" si="11"/>
        <v>82.2</v>
      </c>
    </row>
    <row r="361" spans="1:20" hidden="1" x14ac:dyDescent="0.25">
      <c r="A361" s="410" t="s">
        <v>782</v>
      </c>
      <c r="B361" s="410" t="s">
        <v>1283</v>
      </c>
      <c r="C361" s="410" t="s">
        <v>1287</v>
      </c>
      <c r="E361" s="410">
        <v>20</v>
      </c>
      <c r="F361" s="410">
        <v>39</v>
      </c>
      <c r="G361" s="410">
        <v>24</v>
      </c>
      <c r="H361" s="410">
        <v>8</v>
      </c>
      <c r="I361" s="410">
        <v>8</v>
      </c>
      <c r="J361" s="410">
        <v>4</v>
      </c>
      <c r="M361" s="410">
        <v>12</v>
      </c>
      <c r="N361" s="410">
        <v>24</v>
      </c>
      <c r="O361" s="410">
        <v>40</v>
      </c>
      <c r="P361" s="410">
        <v>16</v>
      </c>
      <c r="Q361" s="410">
        <v>195</v>
      </c>
      <c r="R361" s="413">
        <f t="shared" si="10"/>
        <v>19.5</v>
      </c>
      <c r="S361" s="410">
        <f>IFERROR(VLOOKUP(C361,INVENTORY!C:H,6,FALSE),0)</f>
        <v>0</v>
      </c>
      <c r="T361" s="410">
        <f t="shared" si="11"/>
        <v>39</v>
      </c>
    </row>
    <row r="362" spans="1:20" hidden="1" x14ac:dyDescent="0.25">
      <c r="A362" s="410" t="s">
        <v>782</v>
      </c>
      <c r="B362" s="410" t="s">
        <v>1283</v>
      </c>
      <c r="C362" s="410" t="s">
        <v>1288</v>
      </c>
      <c r="E362" s="410">
        <v>5</v>
      </c>
      <c r="F362" s="410">
        <v>25</v>
      </c>
      <c r="G362" s="410">
        <v>14</v>
      </c>
      <c r="H362" s="410">
        <v>12</v>
      </c>
      <c r="I362" s="410">
        <v>8</v>
      </c>
      <c r="M362" s="410">
        <v>4</v>
      </c>
      <c r="N362" s="410">
        <v>24</v>
      </c>
      <c r="O362" s="410">
        <v>31</v>
      </c>
      <c r="P362" s="410">
        <v>18</v>
      </c>
      <c r="Q362" s="410">
        <v>141</v>
      </c>
      <c r="R362" s="413">
        <f t="shared" si="10"/>
        <v>15.666666666666666</v>
      </c>
      <c r="S362" s="410">
        <f>IFERROR(VLOOKUP(C362,INVENTORY!C:H,6,FALSE),0)</f>
        <v>0</v>
      </c>
      <c r="T362" s="410">
        <f t="shared" si="11"/>
        <v>28.2</v>
      </c>
    </row>
    <row r="363" spans="1:20" hidden="1" x14ac:dyDescent="0.25">
      <c r="A363" s="410" t="s">
        <v>1055</v>
      </c>
      <c r="B363" s="410" t="s">
        <v>1426</v>
      </c>
      <c r="C363" s="410" t="s">
        <v>1427</v>
      </c>
      <c r="E363" s="410">
        <v>220</v>
      </c>
      <c r="F363" s="410">
        <v>100</v>
      </c>
      <c r="G363" s="410">
        <v>66</v>
      </c>
      <c r="H363" s="410">
        <v>127</v>
      </c>
      <c r="I363" s="410">
        <v>196</v>
      </c>
      <c r="J363" s="410">
        <v>38</v>
      </c>
      <c r="K363" s="410">
        <v>37</v>
      </c>
      <c r="L363" s="410">
        <v>117</v>
      </c>
      <c r="M363" s="410">
        <v>107</v>
      </c>
      <c r="N363" s="410">
        <v>129</v>
      </c>
      <c r="O363" s="410">
        <v>189</v>
      </c>
      <c r="P363" s="410">
        <v>265</v>
      </c>
      <c r="Q363" s="410">
        <v>1591</v>
      </c>
      <c r="R363" s="413">
        <f t="shared" si="10"/>
        <v>132.58333333333334</v>
      </c>
      <c r="S363" s="410">
        <f>IFERROR(VLOOKUP(C363,INVENTORY!C:H,6,FALSE),0)</f>
        <v>117</v>
      </c>
      <c r="T363" s="410">
        <f t="shared" si="11"/>
        <v>341.6</v>
      </c>
    </row>
    <row r="364" spans="1:20" hidden="1" x14ac:dyDescent="0.25">
      <c r="A364" s="410" t="s">
        <v>1055</v>
      </c>
      <c r="B364" s="410" t="s">
        <v>1426</v>
      </c>
      <c r="C364" s="410" t="s">
        <v>1428</v>
      </c>
      <c r="E364" s="410">
        <v>64</v>
      </c>
      <c r="F364" s="410">
        <v>30</v>
      </c>
      <c r="G364" s="410">
        <v>29</v>
      </c>
      <c r="H364" s="410">
        <v>37</v>
      </c>
      <c r="I364" s="410">
        <v>16</v>
      </c>
      <c r="J364" s="410">
        <v>3</v>
      </c>
      <c r="K364" s="410">
        <v>8</v>
      </c>
      <c r="L364" s="410">
        <v>56</v>
      </c>
      <c r="M364" s="410">
        <v>28</v>
      </c>
      <c r="N364" s="410">
        <v>37</v>
      </c>
      <c r="O364" s="410">
        <v>27</v>
      </c>
      <c r="P364" s="410">
        <v>47</v>
      </c>
      <c r="Q364" s="410">
        <v>382</v>
      </c>
      <c r="R364" s="413">
        <f t="shared" si="10"/>
        <v>31.833333333333332</v>
      </c>
      <c r="S364" s="410">
        <f>IFERROR(VLOOKUP(C364,INVENTORY!C:H,6,FALSE),0)</f>
        <v>84</v>
      </c>
      <c r="T364" s="410">
        <f t="shared" si="11"/>
        <v>93.2</v>
      </c>
    </row>
    <row r="365" spans="1:20" hidden="1" x14ac:dyDescent="0.25">
      <c r="A365" s="410" t="s">
        <v>1055</v>
      </c>
      <c r="B365" s="410" t="s">
        <v>1426</v>
      </c>
      <c r="C365" s="410" t="s">
        <v>1429</v>
      </c>
      <c r="E365" s="410">
        <v>44</v>
      </c>
      <c r="F365" s="410">
        <v>47</v>
      </c>
      <c r="G365" s="410">
        <v>39</v>
      </c>
      <c r="H365" s="410">
        <v>23</v>
      </c>
      <c r="I365" s="410">
        <v>34</v>
      </c>
      <c r="J365" s="410">
        <v>9</v>
      </c>
      <c r="K365" s="410">
        <v>4</v>
      </c>
      <c r="L365" s="410">
        <v>73</v>
      </c>
      <c r="M365" s="410">
        <v>10</v>
      </c>
      <c r="N365" s="410">
        <v>32</v>
      </c>
      <c r="O365" s="410">
        <v>40</v>
      </c>
      <c r="P365" s="410">
        <v>68</v>
      </c>
      <c r="Q365" s="410">
        <v>423</v>
      </c>
      <c r="R365" s="413">
        <f t="shared" si="10"/>
        <v>35.25</v>
      </c>
      <c r="S365" s="410">
        <f>IFERROR(VLOOKUP(C365,INVENTORY!C:H,6,FALSE),0)</f>
        <v>62</v>
      </c>
      <c r="T365" s="410">
        <f t="shared" si="11"/>
        <v>97</v>
      </c>
    </row>
    <row r="366" spans="1:20" hidden="1" x14ac:dyDescent="0.25">
      <c r="A366" s="410" t="s">
        <v>1055</v>
      </c>
      <c r="B366" s="410" t="s">
        <v>1426</v>
      </c>
      <c r="C366" s="410" t="s">
        <v>1430</v>
      </c>
      <c r="E366" s="410">
        <v>127</v>
      </c>
      <c r="F366" s="410">
        <v>81</v>
      </c>
      <c r="G366" s="410">
        <v>56</v>
      </c>
      <c r="H366" s="410">
        <v>34</v>
      </c>
      <c r="I366" s="410">
        <v>35</v>
      </c>
      <c r="J366" s="410">
        <v>10</v>
      </c>
      <c r="K366" s="410">
        <v>5</v>
      </c>
      <c r="L366" s="410">
        <v>10</v>
      </c>
      <c r="M366" s="410">
        <v>15</v>
      </c>
      <c r="N366" s="410">
        <v>48</v>
      </c>
      <c r="O366" s="410">
        <v>42</v>
      </c>
      <c r="P366" s="410">
        <v>124</v>
      </c>
      <c r="Q366" s="410">
        <v>587</v>
      </c>
      <c r="R366" s="413">
        <f t="shared" si="10"/>
        <v>48.916666666666664</v>
      </c>
      <c r="S366" s="410">
        <f>IFERROR(VLOOKUP(C366,INVENTORY!C:H,6,FALSE),0)</f>
        <v>66</v>
      </c>
      <c r="T366" s="410">
        <f t="shared" si="11"/>
        <v>130.6</v>
      </c>
    </row>
    <row r="367" spans="1:20" hidden="1" x14ac:dyDescent="0.25">
      <c r="A367" s="410" t="s">
        <v>1055</v>
      </c>
      <c r="B367" s="410" t="s">
        <v>1426</v>
      </c>
      <c r="C367" s="410" t="s">
        <v>1431</v>
      </c>
      <c r="E367" s="410">
        <v>50</v>
      </c>
      <c r="F367" s="410">
        <v>24</v>
      </c>
      <c r="G367" s="410">
        <v>28</v>
      </c>
      <c r="H367" s="410">
        <v>31</v>
      </c>
      <c r="I367" s="410">
        <v>19</v>
      </c>
      <c r="J367" s="410">
        <v>9</v>
      </c>
      <c r="L367" s="410">
        <v>5</v>
      </c>
      <c r="M367" s="410">
        <v>5</v>
      </c>
      <c r="N367" s="410">
        <v>29</v>
      </c>
      <c r="O367" s="410">
        <v>45</v>
      </c>
      <c r="P367" s="410">
        <v>93</v>
      </c>
      <c r="Q367" s="410">
        <v>338</v>
      </c>
      <c r="R367" s="413">
        <f t="shared" si="10"/>
        <v>30.727272727272727</v>
      </c>
      <c r="S367" s="410">
        <f>IFERROR(VLOOKUP(C367,INVENTORY!C:H,6,FALSE),0)</f>
        <v>73</v>
      </c>
      <c r="T367" s="410">
        <f t="shared" si="11"/>
        <v>82.2</v>
      </c>
    </row>
    <row r="368" spans="1:20" hidden="1" x14ac:dyDescent="0.25">
      <c r="A368" s="410" t="s">
        <v>1055</v>
      </c>
      <c r="B368" s="410" t="s">
        <v>1426</v>
      </c>
      <c r="C368" s="410" t="s">
        <v>1432</v>
      </c>
      <c r="E368" s="410">
        <v>157</v>
      </c>
      <c r="F368" s="410">
        <v>92</v>
      </c>
      <c r="G368" s="410">
        <v>56</v>
      </c>
      <c r="H368" s="410">
        <v>66</v>
      </c>
      <c r="I368" s="410">
        <v>41</v>
      </c>
      <c r="J368" s="410">
        <v>23</v>
      </c>
      <c r="K368" s="410">
        <v>3</v>
      </c>
      <c r="L368" s="410">
        <v>17</v>
      </c>
      <c r="M368" s="410">
        <v>28</v>
      </c>
      <c r="N368" s="410">
        <v>48</v>
      </c>
      <c r="O368" s="410">
        <v>54</v>
      </c>
      <c r="P368" s="410">
        <v>120</v>
      </c>
      <c r="Q368" s="410">
        <v>705</v>
      </c>
      <c r="R368" s="413">
        <f t="shared" si="10"/>
        <v>58.75</v>
      </c>
      <c r="S368" s="410">
        <f>IFERROR(VLOOKUP(C368,INVENTORY!C:H,6,FALSE),0)</f>
        <v>87</v>
      </c>
      <c r="T368" s="410">
        <f t="shared" si="11"/>
        <v>158.4</v>
      </c>
    </row>
    <row r="369" spans="1:20" hidden="1" x14ac:dyDescent="0.25">
      <c r="A369" s="410" t="s">
        <v>1055</v>
      </c>
      <c r="B369" s="410" t="s">
        <v>1426</v>
      </c>
      <c r="C369" s="410" t="s">
        <v>1433</v>
      </c>
      <c r="E369" s="410">
        <v>79</v>
      </c>
      <c r="F369" s="410">
        <v>59</v>
      </c>
      <c r="G369" s="410">
        <v>45</v>
      </c>
      <c r="H369" s="410">
        <v>38</v>
      </c>
      <c r="I369" s="410">
        <v>31</v>
      </c>
      <c r="J369" s="410">
        <v>17</v>
      </c>
      <c r="K369" s="410">
        <v>1</v>
      </c>
      <c r="L369" s="410">
        <v>12</v>
      </c>
      <c r="M369" s="410">
        <v>5</v>
      </c>
      <c r="N369" s="410">
        <v>54</v>
      </c>
      <c r="O369" s="410">
        <v>44</v>
      </c>
      <c r="P369" s="410">
        <v>92</v>
      </c>
      <c r="Q369" s="410">
        <v>477</v>
      </c>
      <c r="R369" s="413">
        <f t="shared" si="10"/>
        <v>39.75</v>
      </c>
      <c r="S369" s="410">
        <f>IFERROR(VLOOKUP(C369,INVENTORY!C:H,6,FALSE),0)</f>
        <v>69</v>
      </c>
      <c r="T369" s="410">
        <f t="shared" si="11"/>
        <v>109.2</v>
      </c>
    </row>
    <row r="370" spans="1:20" hidden="1" x14ac:dyDescent="0.25">
      <c r="A370" s="410" t="s">
        <v>1055</v>
      </c>
      <c r="B370" s="410" t="s">
        <v>1426</v>
      </c>
      <c r="C370" s="410" t="s">
        <v>1434</v>
      </c>
      <c r="E370" s="410">
        <v>54</v>
      </c>
      <c r="F370" s="410">
        <v>35</v>
      </c>
      <c r="G370" s="410">
        <v>26</v>
      </c>
      <c r="H370" s="410">
        <v>18</v>
      </c>
      <c r="I370" s="410">
        <v>13</v>
      </c>
      <c r="L370" s="410">
        <v>4</v>
      </c>
      <c r="M370" s="410">
        <v>1</v>
      </c>
      <c r="N370" s="410">
        <v>21</v>
      </c>
      <c r="O370" s="410">
        <v>44</v>
      </c>
      <c r="P370" s="410">
        <v>136</v>
      </c>
      <c r="Q370" s="410">
        <v>352</v>
      </c>
      <c r="R370" s="413">
        <f t="shared" si="10"/>
        <v>35.200000000000003</v>
      </c>
      <c r="S370" s="410">
        <f>IFERROR(VLOOKUP(C370,INVENTORY!C:H,6,FALSE),0)</f>
        <v>58</v>
      </c>
      <c r="T370" s="410">
        <f t="shared" si="11"/>
        <v>82</v>
      </c>
    </row>
    <row r="371" spans="1:20" hidden="1" x14ac:dyDescent="0.25">
      <c r="A371" s="410" t="s">
        <v>1055</v>
      </c>
      <c r="B371" s="410" t="s">
        <v>1426</v>
      </c>
      <c r="C371" s="410" t="s">
        <v>1435</v>
      </c>
      <c r="E371" s="410">
        <v>123</v>
      </c>
      <c r="F371" s="410">
        <v>117</v>
      </c>
      <c r="G371" s="410">
        <v>118</v>
      </c>
      <c r="H371" s="410">
        <v>127</v>
      </c>
      <c r="I371" s="410">
        <v>83</v>
      </c>
      <c r="J371" s="410">
        <v>19</v>
      </c>
      <c r="K371" s="410">
        <v>11</v>
      </c>
      <c r="L371" s="410">
        <v>13</v>
      </c>
      <c r="M371" s="410">
        <v>34</v>
      </c>
      <c r="N371" s="410">
        <v>100</v>
      </c>
      <c r="O371" s="410">
        <v>194</v>
      </c>
      <c r="P371" s="410">
        <v>191</v>
      </c>
      <c r="Q371" s="410">
        <v>1130</v>
      </c>
      <c r="R371" s="413">
        <f t="shared" si="10"/>
        <v>94.166666666666671</v>
      </c>
      <c r="S371" s="410">
        <f>IFERROR(VLOOKUP(C371,INVENTORY!C:H,6,FALSE),0)</f>
        <v>119</v>
      </c>
      <c r="T371" s="410">
        <f t="shared" si="11"/>
        <v>249.8</v>
      </c>
    </row>
    <row r="372" spans="1:20" hidden="1" x14ac:dyDescent="0.25">
      <c r="A372" s="410" t="s">
        <v>1055</v>
      </c>
      <c r="B372" s="410" t="s">
        <v>1426</v>
      </c>
      <c r="C372" s="410" t="s">
        <v>1436</v>
      </c>
      <c r="E372" s="410">
        <v>97</v>
      </c>
      <c r="F372" s="410">
        <v>64</v>
      </c>
      <c r="G372" s="410">
        <v>45</v>
      </c>
      <c r="H372" s="410">
        <v>32</v>
      </c>
      <c r="I372" s="410">
        <v>29</v>
      </c>
      <c r="J372" s="410">
        <v>4</v>
      </c>
      <c r="K372" s="410">
        <v>4</v>
      </c>
      <c r="L372" s="410">
        <v>3</v>
      </c>
      <c r="M372" s="410">
        <v>8</v>
      </c>
      <c r="N372" s="410">
        <v>62</v>
      </c>
      <c r="O372" s="410">
        <v>158</v>
      </c>
      <c r="P372" s="410">
        <v>83</v>
      </c>
      <c r="Q372" s="410">
        <v>589</v>
      </c>
      <c r="R372" s="413">
        <f t="shared" si="10"/>
        <v>49.083333333333336</v>
      </c>
      <c r="S372" s="410">
        <f>IFERROR(VLOOKUP(C372,INVENTORY!C:H,6,FALSE),0)</f>
        <v>79</v>
      </c>
      <c r="T372" s="410">
        <f t="shared" si="11"/>
        <v>133.6</v>
      </c>
    </row>
    <row r="373" spans="1:20" hidden="1" x14ac:dyDescent="0.25">
      <c r="A373" s="410" t="s">
        <v>1055</v>
      </c>
      <c r="B373" s="410" t="s">
        <v>1426</v>
      </c>
      <c r="C373" s="410" t="s">
        <v>1437</v>
      </c>
      <c r="E373" s="410">
        <v>84</v>
      </c>
      <c r="F373" s="410">
        <v>180</v>
      </c>
      <c r="G373" s="410">
        <v>67</v>
      </c>
      <c r="H373" s="410">
        <v>53</v>
      </c>
      <c r="I373" s="410">
        <v>16</v>
      </c>
      <c r="J373" s="410">
        <v>11</v>
      </c>
      <c r="K373" s="410">
        <v>2</v>
      </c>
      <c r="L373" s="410">
        <v>7</v>
      </c>
      <c r="M373" s="410">
        <v>7</v>
      </c>
      <c r="N373" s="410">
        <v>57</v>
      </c>
      <c r="O373" s="410">
        <v>145</v>
      </c>
      <c r="P373" s="410">
        <v>152</v>
      </c>
      <c r="Q373" s="410">
        <v>781</v>
      </c>
      <c r="R373" s="413">
        <f t="shared" si="10"/>
        <v>65.083333333333329</v>
      </c>
      <c r="S373" s="410">
        <f>IFERROR(VLOOKUP(C373,INVENTORY!C:H,6,FALSE),0)</f>
        <v>76</v>
      </c>
      <c r="T373" s="410">
        <f t="shared" si="11"/>
        <v>171.4</v>
      </c>
    </row>
    <row r="374" spans="1:20" hidden="1" x14ac:dyDescent="0.25">
      <c r="A374" s="410" t="s">
        <v>1055</v>
      </c>
      <c r="B374" s="410" t="s">
        <v>1426</v>
      </c>
      <c r="C374" s="410" t="s">
        <v>1438</v>
      </c>
      <c r="E374" s="410">
        <v>237</v>
      </c>
      <c r="F374" s="410">
        <v>26</v>
      </c>
      <c r="G374" s="410">
        <v>43</v>
      </c>
      <c r="H374" s="410">
        <v>33</v>
      </c>
      <c r="I374" s="410">
        <v>13</v>
      </c>
      <c r="J374" s="410">
        <v>14</v>
      </c>
      <c r="K374" s="410">
        <v>11</v>
      </c>
      <c r="L374" s="410">
        <v>11</v>
      </c>
      <c r="M374" s="410">
        <v>7</v>
      </c>
      <c r="N374" s="410">
        <v>64</v>
      </c>
      <c r="O374" s="410">
        <v>198</v>
      </c>
      <c r="P374" s="410">
        <v>93</v>
      </c>
      <c r="Q374" s="410">
        <v>750</v>
      </c>
      <c r="R374" s="413">
        <f t="shared" si="10"/>
        <v>62.5</v>
      </c>
      <c r="S374" s="410">
        <f>IFERROR(VLOOKUP(C374,INVENTORY!C:H,6,FALSE),0)</f>
        <v>70</v>
      </c>
      <c r="T374" s="410">
        <f t="shared" si="11"/>
        <v>164</v>
      </c>
    </row>
    <row r="375" spans="1:20" hidden="1" x14ac:dyDescent="0.25">
      <c r="A375" s="410" t="s">
        <v>1055</v>
      </c>
      <c r="B375" s="410" t="s">
        <v>1426</v>
      </c>
      <c r="C375" s="410" t="s">
        <v>1439</v>
      </c>
      <c r="E375" s="410">
        <v>104</v>
      </c>
      <c r="F375" s="410">
        <v>67</v>
      </c>
      <c r="G375" s="410">
        <v>56</v>
      </c>
      <c r="H375" s="410">
        <v>60</v>
      </c>
      <c r="I375" s="410">
        <v>49</v>
      </c>
      <c r="J375" s="410">
        <v>10</v>
      </c>
      <c r="K375" s="410">
        <v>8</v>
      </c>
      <c r="L375" s="410">
        <v>13</v>
      </c>
      <c r="M375" s="410">
        <v>23</v>
      </c>
      <c r="N375" s="410">
        <v>44</v>
      </c>
      <c r="O375" s="410">
        <v>173</v>
      </c>
      <c r="P375" s="410">
        <v>154</v>
      </c>
      <c r="Q375" s="410">
        <v>761</v>
      </c>
      <c r="R375" s="413">
        <f t="shared" si="10"/>
        <v>63.416666666666664</v>
      </c>
      <c r="S375" s="410">
        <f>IFERROR(VLOOKUP(C375,INVENTORY!C:H,6,FALSE),0)</f>
        <v>72</v>
      </c>
      <c r="T375" s="410">
        <f t="shared" si="11"/>
        <v>166.6</v>
      </c>
    </row>
    <row r="376" spans="1:20" hidden="1" x14ac:dyDescent="0.25">
      <c r="A376" s="410" t="s">
        <v>1055</v>
      </c>
      <c r="B376" s="410" t="s">
        <v>1426</v>
      </c>
      <c r="C376" s="410" t="s">
        <v>1440</v>
      </c>
      <c r="E376" s="410">
        <v>62</v>
      </c>
      <c r="F376" s="410">
        <v>38</v>
      </c>
      <c r="G376" s="410">
        <v>46</v>
      </c>
      <c r="H376" s="410">
        <v>29</v>
      </c>
      <c r="I376" s="410">
        <v>31</v>
      </c>
      <c r="J376" s="410">
        <v>4</v>
      </c>
      <c r="K376" s="410">
        <v>1</v>
      </c>
      <c r="L376" s="410">
        <v>5</v>
      </c>
      <c r="M376" s="410">
        <v>1</v>
      </c>
      <c r="N376" s="410">
        <v>81</v>
      </c>
      <c r="O376" s="410">
        <v>52</v>
      </c>
      <c r="P376" s="410">
        <v>96</v>
      </c>
      <c r="Q376" s="410">
        <v>446</v>
      </c>
      <c r="R376" s="413">
        <f t="shared" si="10"/>
        <v>37.166666666666664</v>
      </c>
      <c r="S376" s="410">
        <f>IFERROR(VLOOKUP(C376,INVENTORY!C:H,6,FALSE),0)</f>
        <v>68</v>
      </c>
      <c r="T376" s="410">
        <f t="shared" si="11"/>
        <v>102.8</v>
      </c>
    </row>
    <row r="377" spans="1:20" hidden="1" x14ac:dyDescent="0.25">
      <c r="A377" s="410" t="s">
        <v>1055</v>
      </c>
      <c r="B377" s="410" t="s">
        <v>1426</v>
      </c>
      <c r="C377" s="410" t="s">
        <v>1441</v>
      </c>
      <c r="E377" s="410">
        <v>128</v>
      </c>
      <c r="F377" s="410">
        <v>87</v>
      </c>
      <c r="G377" s="410">
        <v>94</v>
      </c>
      <c r="H377" s="410">
        <v>86</v>
      </c>
      <c r="I377" s="410">
        <v>74</v>
      </c>
      <c r="J377" s="410">
        <v>8</v>
      </c>
      <c r="K377" s="410">
        <v>7</v>
      </c>
      <c r="L377" s="410">
        <v>41</v>
      </c>
      <c r="M377" s="410">
        <v>50</v>
      </c>
      <c r="N377" s="410">
        <v>54</v>
      </c>
      <c r="O377" s="410">
        <v>126</v>
      </c>
      <c r="P377" s="410">
        <v>191</v>
      </c>
      <c r="Q377" s="410">
        <v>946</v>
      </c>
      <c r="R377" s="413">
        <f t="shared" si="10"/>
        <v>78.833333333333329</v>
      </c>
      <c r="S377" s="410">
        <f>IFERROR(VLOOKUP(C377,INVENTORY!C:H,6,FALSE),0)</f>
        <v>133</v>
      </c>
      <c r="T377" s="410">
        <f t="shared" si="11"/>
        <v>215.8</v>
      </c>
    </row>
    <row r="378" spans="1:20" hidden="1" x14ac:dyDescent="0.25">
      <c r="A378" s="410" t="s">
        <v>1055</v>
      </c>
      <c r="B378" s="410" t="s">
        <v>1426</v>
      </c>
      <c r="C378" s="410" t="s">
        <v>1442</v>
      </c>
      <c r="E378" s="410">
        <v>92</v>
      </c>
      <c r="F378" s="410">
        <v>54</v>
      </c>
      <c r="G378" s="410">
        <v>45</v>
      </c>
      <c r="H378" s="410">
        <v>52</v>
      </c>
      <c r="I378" s="410">
        <v>33</v>
      </c>
      <c r="J378" s="410">
        <v>6</v>
      </c>
      <c r="K378" s="410">
        <v>4</v>
      </c>
      <c r="L378" s="410">
        <v>13</v>
      </c>
      <c r="M378" s="410">
        <v>20</v>
      </c>
      <c r="N378" s="410">
        <v>57</v>
      </c>
      <c r="O378" s="410">
        <v>79</v>
      </c>
      <c r="P378" s="410">
        <v>102</v>
      </c>
      <c r="Q378" s="410">
        <v>557</v>
      </c>
      <c r="R378" s="413">
        <f t="shared" si="10"/>
        <v>46.416666666666664</v>
      </c>
      <c r="S378" s="410">
        <f>IFERROR(VLOOKUP(C378,INVENTORY!C:H,6,FALSE),0)</f>
        <v>81</v>
      </c>
      <c r="T378" s="410">
        <f t="shared" si="11"/>
        <v>127.6</v>
      </c>
    </row>
    <row r="379" spans="1:20" hidden="1" x14ac:dyDescent="0.25">
      <c r="A379" s="410" t="s">
        <v>1055</v>
      </c>
      <c r="B379" s="410" t="s">
        <v>1426</v>
      </c>
      <c r="C379" s="410" t="s">
        <v>1443</v>
      </c>
      <c r="E379" s="410">
        <v>89</v>
      </c>
      <c r="F379" s="410">
        <v>86</v>
      </c>
      <c r="G379" s="410">
        <v>63</v>
      </c>
      <c r="H379" s="410">
        <v>60</v>
      </c>
      <c r="I379" s="410">
        <v>53</v>
      </c>
      <c r="J379" s="410">
        <v>9</v>
      </c>
      <c r="K379" s="410">
        <v>4</v>
      </c>
      <c r="L379" s="410">
        <v>28</v>
      </c>
      <c r="M379" s="410">
        <v>47</v>
      </c>
      <c r="N379" s="410">
        <v>44</v>
      </c>
      <c r="O379" s="410">
        <v>88</v>
      </c>
      <c r="P379" s="410">
        <v>95</v>
      </c>
      <c r="Q379" s="410">
        <v>666</v>
      </c>
      <c r="R379" s="413">
        <f t="shared" si="10"/>
        <v>55.5</v>
      </c>
      <c r="S379" s="410">
        <f>IFERROR(VLOOKUP(C379,INVENTORY!C:H,6,FALSE),0)</f>
        <v>64</v>
      </c>
      <c r="T379" s="410">
        <f t="shared" si="11"/>
        <v>146</v>
      </c>
    </row>
    <row r="380" spans="1:20" hidden="1" x14ac:dyDescent="0.25">
      <c r="A380" s="410" t="s">
        <v>1055</v>
      </c>
      <c r="B380" s="410" t="s">
        <v>1426</v>
      </c>
      <c r="C380" s="410" t="s">
        <v>1444</v>
      </c>
      <c r="E380" s="410">
        <v>73</v>
      </c>
      <c r="F380" s="410">
        <v>33</v>
      </c>
      <c r="G380" s="410">
        <v>77</v>
      </c>
      <c r="H380" s="410">
        <v>63</v>
      </c>
      <c r="I380" s="410">
        <v>23</v>
      </c>
      <c r="J380" s="410">
        <v>9</v>
      </c>
      <c r="K380" s="410">
        <v>6</v>
      </c>
      <c r="L380" s="410">
        <v>2</v>
      </c>
      <c r="M380" s="410">
        <v>7</v>
      </c>
      <c r="N380" s="410">
        <v>32</v>
      </c>
      <c r="O380" s="410">
        <v>73</v>
      </c>
      <c r="P380" s="410">
        <v>71</v>
      </c>
      <c r="Q380" s="410">
        <v>469</v>
      </c>
      <c r="R380" s="413">
        <f t="shared" si="10"/>
        <v>39.083333333333336</v>
      </c>
      <c r="S380" s="410">
        <f>IFERROR(VLOOKUP(C380,INVENTORY!C:H,6,FALSE),0)</f>
        <v>60</v>
      </c>
      <c r="T380" s="410">
        <f t="shared" si="11"/>
        <v>105.8</v>
      </c>
    </row>
    <row r="381" spans="1:20" hidden="1" x14ac:dyDescent="0.25">
      <c r="A381" s="410" t="s">
        <v>1055</v>
      </c>
      <c r="B381" s="410" t="s">
        <v>1426</v>
      </c>
      <c r="C381" s="410" t="s">
        <v>1445</v>
      </c>
      <c r="E381" s="410">
        <v>94</v>
      </c>
      <c r="F381" s="410">
        <v>57</v>
      </c>
      <c r="G381" s="410">
        <v>53</v>
      </c>
      <c r="H381" s="410">
        <v>41</v>
      </c>
      <c r="I381" s="410">
        <v>34</v>
      </c>
      <c r="J381" s="410">
        <v>8</v>
      </c>
      <c r="K381" s="410">
        <v>5</v>
      </c>
      <c r="L381" s="410">
        <v>5</v>
      </c>
      <c r="M381" s="410">
        <v>12</v>
      </c>
      <c r="N381" s="410">
        <v>38</v>
      </c>
      <c r="O381" s="410">
        <v>144</v>
      </c>
      <c r="P381" s="410">
        <v>101</v>
      </c>
      <c r="Q381" s="410">
        <v>592</v>
      </c>
      <c r="R381" s="413">
        <f t="shared" si="10"/>
        <v>49.333333333333336</v>
      </c>
      <c r="S381" s="410">
        <f>IFERROR(VLOOKUP(C381,INVENTORY!C:H,6,FALSE),0)</f>
        <v>67</v>
      </c>
      <c r="T381" s="410">
        <f t="shared" si="11"/>
        <v>131.80000000000001</v>
      </c>
    </row>
    <row r="382" spans="1:20" hidden="1" x14ac:dyDescent="0.25">
      <c r="A382" s="410" t="s">
        <v>1055</v>
      </c>
      <c r="B382" s="410" t="s">
        <v>1426</v>
      </c>
      <c r="C382" s="410" t="s">
        <v>1446</v>
      </c>
      <c r="E382" s="410">
        <v>39</v>
      </c>
      <c r="F382" s="410">
        <v>68</v>
      </c>
      <c r="G382" s="410">
        <v>55</v>
      </c>
      <c r="H382" s="410">
        <v>38</v>
      </c>
      <c r="I382" s="410">
        <v>43</v>
      </c>
      <c r="J382" s="410">
        <v>6</v>
      </c>
      <c r="K382" s="410">
        <v>1</v>
      </c>
      <c r="L382" s="410">
        <v>5</v>
      </c>
      <c r="M382" s="410">
        <v>16</v>
      </c>
      <c r="N382" s="410">
        <v>59</v>
      </c>
      <c r="O382" s="410">
        <v>106</v>
      </c>
      <c r="P382" s="410">
        <v>107</v>
      </c>
      <c r="Q382" s="410">
        <v>543</v>
      </c>
      <c r="R382" s="413">
        <f t="shared" si="10"/>
        <v>45.25</v>
      </c>
      <c r="S382" s="410">
        <f>IFERROR(VLOOKUP(C382,INVENTORY!C:H,6,FALSE),0)</f>
        <v>97</v>
      </c>
      <c r="T382" s="410">
        <f t="shared" si="11"/>
        <v>128</v>
      </c>
    </row>
    <row r="383" spans="1:20" hidden="1" x14ac:dyDescent="0.25">
      <c r="A383" s="410" t="s">
        <v>1055</v>
      </c>
      <c r="B383" s="410" t="s">
        <v>1426</v>
      </c>
      <c r="C383" s="410" t="s">
        <v>1447</v>
      </c>
      <c r="E383" s="410">
        <v>118</v>
      </c>
      <c r="F383" s="410">
        <v>99</v>
      </c>
      <c r="G383" s="410">
        <v>96</v>
      </c>
      <c r="H383" s="410">
        <v>42</v>
      </c>
      <c r="I383" s="410">
        <v>58</v>
      </c>
      <c r="J383" s="410">
        <v>8</v>
      </c>
      <c r="K383" s="410">
        <v>2</v>
      </c>
      <c r="L383" s="410">
        <v>13</v>
      </c>
      <c r="M383" s="410">
        <v>30</v>
      </c>
      <c r="N383" s="410">
        <v>69</v>
      </c>
      <c r="O383" s="410">
        <v>121</v>
      </c>
      <c r="P383" s="410">
        <v>149</v>
      </c>
      <c r="Q383" s="410">
        <v>805</v>
      </c>
      <c r="R383" s="413">
        <f t="shared" si="10"/>
        <v>67.083333333333329</v>
      </c>
      <c r="S383" s="410">
        <f>IFERROR(VLOOKUP(C383,INVENTORY!C:H,6,FALSE),0)</f>
        <v>125</v>
      </c>
      <c r="T383" s="410">
        <f t="shared" si="11"/>
        <v>186</v>
      </c>
    </row>
    <row r="384" spans="1:20" hidden="1" x14ac:dyDescent="0.25">
      <c r="A384" s="410" t="s">
        <v>1055</v>
      </c>
      <c r="B384" s="410" t="s">
        <v>1426</v>
      </c>
      <c r="C384" s="410" t="s">
        <v>1448</v>
      </c>
      <c r="E384" s="410">
        <v>158</v>
      </c>
      <c r="F384" s="410">
        <v>72</v>
      </c>
      <c r="G384" s="410">
        <v>68</v>
      </c>
      <c r="H384" s="410">
        <v>85</v>
      </c>
      <c r="I384" s="410">
        <v>39</v>
      </c>
      <c r="J384" s="410">
        <v>8</v>
      </c>
      <c r="L384" s="410">
        <v>11</v>
      </c>
      <c r="M384" s="410">
        <v>50</v>
      </c>
      <c r="N384" s="410">
        <v>63</v>
      </c>
      <c r="O384" s="410">
        <v>84</v>
      </c>
      <c r="P384" s="410">
        <v>152</v>
      </c>
      <c r="Q384" s="410">
        <v>790</v>
      </c>
      <c r="R384" s="413">
        <f t="shared" si="10"/>
        <v>71.818181818181813</v>
      </c>
      <c r="S384" s="410">
        <f>IFERROR(VLOOKUP(C384,INVENTORY!C:H,6,FALSE),0)</f>
        <v>84</v>
      </c>
      <c r="T384" s="410">
        <f t="shared" si="11"/>
        <v>174.8</v>
      </c>
    </row>
    <row r="385" spans="1:20" hidden="1" x14ac:dyDescent="0.25">
      <c r="A385" s="410" t="s">
        <v>1055</v>
      </c>
      <c r="B385" s="410" t="s">
        <v>1426</v>
      </c>
      <c r="C385" s="410" t="s">
        <v>1449</v>
      </c>
      <c r="E385" s="410">
        <v>69</v>
      </c>
      <c r="F385" s="410">
        <v>72</v>
      </c>
      <c r="G385" s="410">
        <v>74</v>
      </c>
      <c r="H385" s="410">
        <v>41</v>
      </c>
      <c r="I385" s="410">
        <v>44</v>
      </c>
      <c r="J385" s="410">
        <v>8</v>
      </c>
      <c r="K385" s="410">
        <v>10</v>
      </c>
      <c r="L385" s="410">
        <v>9</v>
      </c>
      <c r="M385" s="410">
        <v>27</v>
      </c>
      <c r="N385" s="410">
        <v>51</v>
      </c>
      <c r="O385" s="410">
        <v>84</v>
      </c>
      <c r="P385" s="410">
        <v>116</v>
      </c>
      <c r="Q385" s="410">
        <v>605</v>
      </c>
      <c r="R385" s="413">
        <f t="shared" si="10"/>
        <v>50.416666666666664</v>
      </c>
      <c r="S385" s="410">
        <f>IFERROR(VLOOKUP(C385,INVENTORY!C:H,6,FALSE),0)</f>
        <v>106</v>
      </c>
      <c r="T385" s="410">
        <f t="shared" si="11"/>
        <v>142.19999999999999</v>
      </c>
    </row>
    <row r="386" spans="1:20" hidden="1" x14ac:dyDescent="0.25">
      <c r="A386" s="410" t="s">
        <v>1055</v>
      </c>
      <c r="B386" s="410" t="s">
        <v>1426</v>
      </c>
      <c r="C386" s="410" t="s">
        <v>1450</v>
      </c>
      <c r="E386" s="410">
        <v>129</v>
      </c>
      <c r="F386" s="410">
        <v>98</v>
      </c>
      <c r="G386" s="410">
        <v>106</v>
      </c>
      <c r="H386" s="410">
        <v>78</v>
      </c>
      <c r="I386" s="410">
        <v>45</v>
      </c>
      <c r="J386" s="410">
        <v>22</v>
      </c>
      <c r="K386" s="410">
        <v>25</v>
      </c>
      <c r="L386" s="410">
        <v>20</v>
      </c>
      <c r="M386" s="410">
        <v>51</v>
      </c>
      <c r="N386" s="410">
        <v>71</v>
      </c>
      <c r="O386" s="410">
        <v>73</v>
      </c>
      <c r="P386" s="410">
        <v>216</v>
      </c>
      <c r="Q386" s="410">
        <v>934</v>
      </c>
      <c r="R386" s="413">
        <f t="shared" si="10"/>
        <v>77.833333333333329</v>
      </c>
      <c r="S386" s="410">
        <f>IFERROR(VLOOKUP(C386,INVENTORY!C:H,6,FALSE),0)</f>
        <v>124</v>
      </c>
      <c r="T386" s="410">
        <f t="shared" si="11"/>
        <v>211.6</v>
      </c>
    </row>
    <row r="387" spans="1:20" hidden="1" x14ac:dyDescent="0.25">
      <c r="A387" s="410" t="s">
        <v>1055</v>
      </c>
      <c r="B387" s="410" t="s">
        <v>1426</v>
      </c>
      <c r="C387" s="410" t="s">
        <v>1451</v>
      </c>
      <c r="E387" s="410">
        <v>113</v>
      </c>
      <c r="F387" s="410">
        <v>123</v>
      </c>
      <c r="G387" s="410">
        <v>118</v>
      </c>
      <c r="H387" s="410">
        <v>66</v>
      </c>
      <c r="I387" s="410">
        <v>68</v>
      </c>
      <c r="J387" s="410">
        <v>7</v>
      </c>
      <c r="L387" s="410">
        <v>8</v>
      </c>
      <c r="M387" s="410">
        <v>18</v>
      </c>
      <c r="N387" s="410">
        <v>47</v>
      </c>
      <c r="O387" s="410">
        <v>88</v>
      </c>
      <c r="P387" s="410">
        <v>154</v>
      </c>
      <c r="Q387" s="410">
        <v>810</v>
      </c>
      <c r="R387" s="413">
        <f t="shared" si="10"/>
        <v>73.63636363636364</v>
      </c>
      <c r="S387" s="410">
        <f>IFERROR(VLOOKUP(C387,INVENTORY!C:H,6,FALSE),0)</f>
        <v>128</v>
      </c>
      <c r="T387" s="410">
        <f t="shared" si="11"/>
        <v>187.6</v>
      </c>
    </row>
    <row r="388" spans="1:20" hidden="1" x14ac:dyDescent="0.25">
      <c r="A388" s="410" t="s">
        <v>1055</v>
      </c>
      <c r="B388" s="410" t="s">
        <v>1426</v>
      </c>
      <c r="C388" s="410" t="s">
        <v>1452</v>
      </c>
      <c r="E388" s="410">
        <v>80</v>
      </c>
      <c r="F388" s="410">
        <v>66</v>
      </c>
      <c r="G388" s="410">
        <v>62</v>
      </c>
      <c r="H388" s="410">
        <v>46</v>
      </c>
      <c r="I388" s="410">
        <v>30</v>
      </c>
      <c r="J388" s="410">
        <v>4</v>
      </c>
      <c r="K388" s="410">
        <v>8</v>
      </c>
      <c r="L388" s="410">
        <v>1</v>
      </c>
      <c r="M388" s="410">
        <v>7</v>
      </c>
      <c r="N388" s="410">
        <v>48</v>
      </c>
      <c r="O388" s="410">
        <v>44</v>
      </c>
      <c r="P388" s="410">
        <v>96</v>
      </c>
      <c r="Q388" s="410">
        <v>492</v>
      </c>
      <c r="R388" s="413">
        <f t="shared" si="10"/>
        <v>41</v>
      </c>
      <c r="S388" s="410">
        <f>IFERROR(VLOOKUP(C388,INVENTORY!C:H,6,FALSE),0)</f>
        <v>56</v>
      </c>
      <c r="T388" s="410">
        <f t="shared" si="11"/>
        <v>109.6</v>
      </c>
    </row>
    <row r="389" spans="1:20" hidden="1" x14ac:dyDescent="0.25">
      <c r="A389" s="410" t="s">
        <v>1055</v>
      </c>
      <c r="B389" s="410" t="s">
        <v>1426</v>
      </c>
      <c r="C389" s="410" t="s">
        <v>1453</v>
      </c>
      <c r="E389" s="410">
        <v>43</v>
      </c>
      <c r="F389" s="410">
        <v>29</v>
      </c>
      <c r="G389" s="410">
        <v>44</v>
      </c>
      <c r="H389" s="410">
        <v>36</v>
      </c>
      <c r="I389" s="410">
        <v>15</v>
      </c>
      <c r="J389" s="410">
        <v>9</v>
      </c>
      <c r="K389" s="410">
        <v>4</v>
      </c>
      <c r="L389" s="410">
        <v>5</v>
      </c>
      <c r="M389" s="410">
        <v>26</v>
      </c>
      <c r="N389" s="410">
        <v>44</v>
      </c>
      <c r="O389" s="410">
        <v>57</v>
      </c>
      <c r="P389" s="410">
        <v>56</v>
      </c>
      <c r="Q389" s="410">
        <v>368</v>
      </c>
      <c r="R389" s="413">
        <f t="shared" si="10"/>
        <v>30.666666666666668</v>
      </c>
      <c r="S389" s="410">
        <f>IFERROR(VLOOKUP(C389,INVENTORY!C:H,6,FALSE),0)</f>
        <v>62</v>
      </c>
      <c r="T389" s="410">
        <f t="shared" si="11"/>
        <v>86</v>
      </c>
    </row>
    <row r="390" spans="1:20" hidden="1" x14ac:dyDescent="0.25">
      <c r="A390" s="410" t="s">
        <v>1055</v>
      </c>
      <c r="B390" s="410" t="s">
        <v>1426</v>
      </c>
      <c r="C390" s="410" t="s">
        <v>1454</v>
      </c>
      <c r="E390" s="410">
        <v>89</v>
      </c>
      <c r="F390" s="410">
        <v>83</v>
      </c>
      <c r="G390" s="410">
        <v>58</v>
      </c>
      <c r="H390" s="410">
        <v>58</v>
      </c>
      <c r="I390" s="410">
        <v>54</v>
      </c>
      <c r="J390" s="410">
        <v>9</v>
      </c>
      <c r="K390" s="410">
        <v>14</v>
      </c>
      <c r="L390" s="410">
        <v>16</v>
      </c>
      <c r="M390" s="410">
        <v>22</v>
      </c>
      <c r="N390" s="410">
        <v>62</v>
      </c>
      <c r="O390" s="410">
        <v>64</v>
      </c>
      <c r="P390" s="410">
        <v>116</v>
      </c>
      <c r="Q390" s="410">
        <v>645</v>
      </c>
      <c r="R390" s="413">
        <f t="shared" ref="R390:R453" si="12">AVERAGE(E390:P390)</f>
        <v>53.75</v>
      </c>
      <c r="S390" s="410">
        <f>IFERROR(VLOOKUP(C390,INVENTORY!C:H,6,FALSE),0)</f>
        <v>65</v>
      </c>
      <c r="T390" s="410">
        <f t="shared" ref="T390:T453" si="13">(Q390+S390)/5</f>
        <v>142</v>
      </c>
    </row>
    <row r="391" spans="1:20" hidden="1" x14ac:dyDescent="0.25">
      <c r="A391" s="410" t="s">
        <v>1055</v>
      </c>
      <c r="B391" s="410" t="s">
        <v>1426</v>
      </c>
      <c r="C391" s="410" t="s">
        <v>1455</v>
      </c>
      <c r="E391" s="410">
        <v>64</v>
      </c>
      <c r="F391" s="410">
        <v>31</v>
      </c>
      <c r="G391" s="410">
        <v>31</v>
      </c>
      <c r="H391" s="410">
        <v>30</v>
      </c>
      <c r="I391" s="410">
        <v>22</v>
      </c>
      <c r="J391" s="410">
        <v>5</v>
      </c>
      <c r="L391" s="410">
        <v>4</v>
      </c>
      <c r="M391" s="410">
        <v>7</v>
      </c>
      <c r="N391" s="410">
        <v>52</v>
      </c>
      <c r="O391" s="410">
        <v>57</v>
      </c>
      <c r="P391" s="410">
        <v>54</v>
      </c>
      <c r="Q391" s="410">
        <v>357</v>
      </c>
      <c r="R391" s="413">
        <f t="shared" si="12"/>
        <v>32.454545454545453</v>
      </c>
      <c r="S391" s="410">
        <f>IFERROR(VLOOKUP(C391,INVENTORY!C:H,6,FALSE),0)</f>
        <v>71</v>
      </c>
      <c r="T391" s="410">
        <f t="shared" si="13"/>
        <v>85.6</v>
      </c>
    </row>
    <row r="392" spans="1:20" hidden="1" x14ac:dyDescent="0.25">
      <c r="A392" s="410" t="s">
        <v>1055</v>
      </c>
      <c r="B392" s="410" t="s">
        <v>1426</v>
      </c>
      <c r="C392" s="410" t="s">
        <v>1456</v>
      </c>
      <c r="E392" s="410">
        <v>89</v>
      </c>
      <c r="F392" s="410">
        <v>61</v>
      </c>
      <c r="G392" s="410">
        <v>57</v>
      </c>
      <c r="H392" s="410">
        <v>49</v>
      </c>
      <c r="I392" s="410">
        <v>27</v>
      </c>
      <c r="J392" s="410">
        <v>6</v>
      </c>
      <c r="K392" s="410">
        <v>10</v>
      </c>
      <c r="L392" s="410">
        <v>10</v>
      </c>
      <c r="M392" s="410">
        <v>9</v>
      </c>
      <c r="N392" s="410">
        <v>48</v>
      </c>
      <c r="O392" s="410">
        <v>54</v>
      </c>
      <c r="P392" s="410">
        <v>100</v>
      </c>
      <c r="Q392" s="410">
        <v>520</v>
      </c>
      <c r="R392" s="413">
        <f t="shared" si="12"/>
        <v>43.333333333333336</v>
      </c>
      <c r="S392" s="410">
        <f>IFERROR(VLOOKUP(C392,INVENTORY!C:H,6,FALSE),0)</f>
        <v>73</v>
      </c>
      <c r="T392" s="410">
        <f t="shared" si="13"/>
        <v>118.6</v>
      </c>
    </row>
    <row r="393" spans="1:20" hidden="1" x14ac:dyDescent="0.25">
      <c r="A393" s="410" t="s">
        <v>1055</v>
      </c>
      <c r="B393" s="410" t="s">
        <v>1426</v>
      </c>
      <c r="C393" s="410" t="s">
        <v>1457</v>
      </c>
      <c r="E393" s="410">
        <v>98</v>
      </c>
      <c r="F393" s="410">
        <v>85</v>
      </c>
      <c r="G393" s="410">
        <v>123</v>
      </c>
      <c r="H393" s="410">
        <v>74</v>
      </c>
      <c r="I393" s="410">
        <v>33</v>
      </c>
      <c r="J393" s="410">
        <v>5</v>
      </c>
      <c r="L393" s="410">
        <v>2</v>
      </c>
      <c r="M393" s="410">
        <v>14</v>
      </c>
      <c r="N393" s="410">
        <v>50</v>
      </c>
      <c r="O393" s="410">
        <v>38</v>
      </c>
      <c r="P393" s="410">
        <v>113</v>
      </c>
      <c r="Q393" s="410">
        <v>635</v>
      </c>
      <c r="R393" s="413">
        <f t="shared" si="12"/>
        <v>57.727272727272727</v>
      </c>
      <c r="S393" s="410">
        <f>IFERROR(VLOOKUP(C393,INVENTORY!C:H,6,FALSE),0)</f>
        <v>96</v>
      </c>
      <c r="T393" s="410">
        <f t="shared" si="13"/>
        <v>146.19999999999999</v>
      </c>
    </row>
    <row r="394" spans="1:20" hidden="1" x14ac:dyDescent="0.25">
      <c r="A394" s="410" t="s">
        <v>1055</v>
      </c>
      <c r="B394" s="410" t="s">
        <v>1426</v>
      </c>
      <c r="C394" s="410" t="s">
        <v>1458</v>
      </c>
      <c r="E394" s="410">
        <v>105</v>
      </c>
      <c r="F394" s="410">
        <v>90</v>
      </c>
      <c r="G394" s="410">
        <v>117</v>
      </c>
      <c r="H394" s="410">
        <v>43</v>
      </c>
      <c r="I394" s="410">
        <v>30</v>
      </c>
      <c r="J394" s="410">
        <v>21</v>
      </c>
      <c r="K394" s="410">
        <v>2</v>
      </c>
      <c r="L394" s="410">
        <v>6</v>
      </c>
      <c r="M394" s="410">
        <v>31</v>
      </c>
      <c r="N394" s="410">
        <v>55</v>
      </c>
      <c r="O394" s="410">
        <v>69</v>
      </c>
      <c r="P394" s="410">
        <v>205</v>
      </c>
      <c r="Q394" s="410">
        <v>774</v>
      </c>
      <c r="R394" s="413">
        <f t="shared" si="12"/>
        <v>64.5</v>
      </c>
      <c r="S394" s="410">
        <f>IFERROR(VLOOKUP(C394,INVENTORY!C:H,6,FALSE),0)</f>
        <v>83</v>
      </c>
      <c r="T394" s="410">
        <f t="shared" si="13"/>
        <v>171.4</v>
      </c>
    </row>
    <row r="395" spans="1:20" hidden="1" x14ac:dyDescent="0.25">
      <c r="A395" s="410" t="s">
        <v>1055</v>
      </c>
      <c r="B395" s="410" t="s">
        <v>1426</v>
      </c>
      <c r="C395" s="410" t="s">
        <v>1459</v>
      </c>
      <c r="E395" s="410">
        <v>122</v>
      </c>
      <c r="F395" s="410">
        <v>97</v>
      </c>
      <c r="G395" s="410">
        <v>66</v>
      </c>
      <c r="H395" s="410">
        <v>48</v>
      </c>
      <c r="I395" s="410">
        <v>39</v>
      </c>
      <c r="J395" s="410">
        <v>4</v>
      </c>
      <c r="K395" s="410">
        <v>2</v>
      </c>
      <c r="L395" s="410">
        <v>12</v>
      </c>
      <c r="M395" s="410">
        <v>23</v>
      </c>
      <c r="N395" s="410">
        <v>50</v>
      </c>
      <c r="O395" s="410">
        <v>41</v>
      </c>
      <c r="P395" s="410">
        <v>89</v>
      </c>
      <c r="Q395" s="410">
        <v>593</v>
      </c>
      <c r="R395" s="413">
        <f t="shared" si="12"/>
        <v>49.416666666666664</v>
      </c>
      <c r="S395" s="410">
        <f>IFERROR(VLOOKUP(C395,INVENTORY!C:H,6,FALSE),0)</f>
        <v>65</v>
      </c>
      <c r="T395" s="410">
        <f t="shared" si="13"/>
        <v>131.6</v>
      </c>
    </row>
    <row r="396" spans="1:20" hidden="1" x14ac:dyDescent="0.25">
      <c r="A396" s="410" t="s">
        <v>1055</v>
      </c>
      <c r="B396" s="410" t="s">
        <v>1426</v>
      </c>
      <c r="C396" s="410" t="s">
        <v>1460</v>
      </c>
      <c r="E396" s="410">
        <v>106</v>
      </c>
      <c r="F396" s="410">
        <v>191</v>
      </c>
      <c r="G396" s="410">
        <v>78</v>
      </c>
      <c r="H396" s="410">
        <v>29</v>
      </c>
      <c r="I396" s="410">
        <v>43</v>
      </c>
      <c r="J396" s="410">
        <v>5</v>
      </c>
      <c r="K396" s="410">
        <v>2</v>
      </c>
      <c r="L396" s="410">
        <v>1</v>
      </c>
      <c r="M396" s="410">
        <v>4</v>
      </c>
      <c r="N396" s="410">
        <v>18</v>
      </c>
      <c r="O396" s="410">
        <v>508</v>
      </c>
      <c r="P396" s="410">
        <v>180</v>
      </c>
      <c r="Q396" s="410">
        <v>1165</v>
      </c>
      <c r="R396" s="413">
        <f t="shared" si="12"/>
        <v>97.083333333333329</v>
      </c>
      <c r="S396" s="410">
        <f>IFERROR(VLOOKUP(C396,INVENTORY!C:H,6,FALSE),0)</f>
        <v>0</v>
      </c>
      <c r="T396" s="410">
        <f t="shared" si="13"/>
        <v>233</v>
      </c>
    </row>
    <row r="397" spans="1:20" hidden="1" x14ac:dyDescent="0.25">
      <c r="A397" s="410" t="s">
        <v>1055</v>
      </c>
      <c r="B397" s="410" t="s">
        <v>1426</v>
      </c>
      <c r="C397" s="410" t="s">
        <v>1461</v>
      </c>
      <c r="E397" s="410">
        <v>149</v>
      </c>
      <c r="F397" s="410">
        <v>47</v>
      </c>
      <c r="G397" s="410">
        <v>43</v>
      </c>
      <c r="H397" s="410">
        <v>48</v>
      </c>
      <c r="I397" s="410">
        <v>37</v>
      </c>
      <c r="J397" s="410">
        <v>8</v>
      </c>
      <c r="K397" s="410">
        <v>4</v>
      </c>
      <c r="L397" s="410">
        <v>22</v>
      </c>
      <c r="M397" s="410">
        <v>22</v>
      </c>
      <c r="N397" s="410">
        <v>45</v>
      </c>
      <c r="O397" s="410">
        <v>63</v>
      </c>
      <c r="P397" s="410">
        <v>95</v>
      </c>
      <c r="Q397" s="410">
        <v>583</v>
      </c>
      <c r="R397" s="413">
        <f t="shared" si="12"/>
        <v>48.583333333333336</v>
      </c>
      <c r="S397" s="410">
        <f>IFERROR(VLOOKUP(C397,INVENTORY!C:H,6,FALSE),0)</f>
        <v>75</v>
      </c>
      <c r="T397" s="410">
        <f t="shared" si="13"/>
        <v>131.6</v>
      </c>
    </row>
    <row r="398" spans="1:20" hidden="1" x14ac:dyDescent="0.25">
      <c r="A398" s="410" t="s">
        <v>1055</v>
      </c>
      <c r="B398" s="410" t="s">
        <v>1426</v>
      </c>
      <c r="C398" s="410" t="s">
        <v>1462</v>
      </c>
      <c r="E398" s="410">
        <v>99</v>
      </c>
      <c r="F398" s="410">
        <v>56</v>
      </c>
      <c r="G398" s="410">
        <v>46</v>
      </c>
      <c r="H398" s="410">
        <v>38</v>
      </c>
      <c r="I398" s="410">
        <v>49</v>
      </c>
      <c r="J398" s="410">
        <v>7</v>
      </c>
      <c r="L398" s="410">
        <v>13</v>
      </c>
      <c r="M398" s="410">
        <v>18</v>
      </c>
      <c r="N398" s="410">
        <v>44</v>
      </c>
      <c r="O398" s="410">
        <v>66</v>
      </c>
      <c r="P398" s="410">
        <v>111</v>
      </c>
      <c r="Q398" s="410">
        <v>547</v>
      </c>
      <c r="R398" s="413">
        <f t="shared" si="12"/>
        <v>49.727272727272727</v>
      </c>
      <c r="S398" s="410">
        <f>IFERROR(VLOOKUP(C398,INVENTORY!C:H,6,FALSE),0)</f>
        <v>69</v>
      </c>
      <c r="T398" s="410">
        <f t="shared" si="13"/>
        <v>123.2</v>
      </c>
    </row>
    <row r="399" spans="1:20" hidden="1" x14ac:dyDescent="0.25">
      <c r="A399" s="410" t="s">
        <v>1055</v>
      </c>
      <c r="B399" s="410" t="s">
        <v>1426</v>
      </c>
      <c r="C399" s="410" t="s">
        <v>1463</v>
      </c>
      <c r="E399" s="410">
        <v>104</v>
      </c>
      <c r="F399" s="410">
        <v>89</v>
      </c>
      <c r="G399" s="410">
        <v>40</v>
      </c>
      <c r="H399" s="410">
        <v>78</v>
      </c>
      <c r="I399" s="410">
        <v>96</v>
      </c>
      <c r="J399" s="410">
        <v>8</v>
      </c>
      <c r="K399" s="410">
        <v>31</v>
      </c>
      <c r="L399" s="410">
        <v>33</v>
      </c>
      <c r="M399" s="410">
        <v>28</v>
      </c>
      <c r="N399" s="410">
        <v>77</v>
      </c>
      <c r="O399" s="410">
        <v>67</v>
      </c>
      <c r="P399" s="410">
        <v>236</v>
      </c>
      <c r="Q399" s="410">
        <v>887</v>
      </c>
      <c r="R399" s="413">
        <f t="shared" si="12"/>
        <v>73.916666666666671</v>
      </c>
      <c r="S399" s="410">
        <f>IFERROR(VLOOKUP(C399,INVENTORY!C:H,6,FALSE),0)</f>
        <v>95</v>
      </c>
      <c r="T399" s="410">
        <f t="shared" si="13"/>
        <v>196.4</v>
      </c>
    </row>
    <row r="400" spans="1:20" hidden="1" x14ac:dyDescent="0.25">
      <c r="A400" s="410" t="s">
        <v>1055</v>
      </c>
      <c r="B400" s="410" t="s">
        <v>1426</v>
      </c>
      <c r="C400" s="410" t="s">
        <v>1464</v>
      </c>
      <c r="E400" s="410">
        <v>137</v>
      </c>
      <c r="F400" s="410">
        <v>75</v>
      </c>
      <c r="G400" s="410">
        <v>58</v>
      </c>
      <c r="H400" s="410">
        <v>103</v>
      </c>
      <c r="I400" s="410">
        <v>38</v>
      </c>
      <c r="J400" s="410">
        <v>17</v>
      </c>
      <c r="K400" s="410">
        <v>6</v>
      </c>
      <c r="L400" s="410">
        <v>11</v>
      </c>
      <c r="M400" s="410">
        <v>36</v>
      </c>
      <c r="N400" s="410">
        <v>70</v>
      </c>
      <c r="O400" s="410">
        <v>101</v>
      </c>
      <c r="P400" s="410">
        <v>162</v>
      </c>
      <c r="Q400" s="410">
        <v>814</v>
      </c>
      <c r="R400" s="413">
        <f t="shared" si="12"/>
        <v>67.833333333333329</v>
      </c>
      <c r="S400" s="410">
        <f>IFERROR(VLOOKUP(C400,INVENTORY!C:H,6,FALSE),0)</f>
        <v>69</v>
      </c>
      <c r="T400" s="410">
        <f t="shared" si="13"/>
        <v>176.6</v>
      </c>
    </row>
    <row r="401" spans="1:20" hidden="1" x14ac:dyDescent="0.25">
      <c r="A401" s="410" t="s">
        <v>1055</v>
      </c>
      <c r="B401" s="410" t="s">
        <v>1426</v>
      </c>
      <c r="C401" s="410" t="s">
        <v>1465</v>
      </c>
      <c r="E401" s="410">
        <v>42</v>
      </c>
      <c r="F401" s="410">
        <v>28</v>
      </c>
      <c r="G401" s="410">
        <v>35</v>
      </c>
      <c r="H401" s="410">
        <v>34</v>
      </c>
      <c r="I401" s="410">
        <v>26</v>
      </c>
      <c r="J401" s="410">
        <v>6</v>
      </c>
      <c r="L401" s="410">
        <v>4</v>
      </c>
      <c r="M401" s="410">
        <v>1</v>
      </c>
      <c r="N401" s="410">
        <v>22</v>
      </c>
      <c r="O401" s="410">
        <v>66</v>
      </c>
      <c r="P401" s="410">
        <v>196</v>
      </c>
      <c r="Q401" s="410">
        <v>460</v>
      </c>
      <c r="R401" s="413">
        <f t="shared" si="12"/>
        <v>41.81818181818182</v>
      </c>
      <c r="S401" s="410">
        <f>IFERROR(VLOOKUP(C401,INVENTORY!C:H,6,FALSE),0)</f>
        <v>59</v>
      </c>
      <c r="T401" s="410">
        <f t="shared" si="13"/>
        <v>103.8</v>
      </c>
    </row>
    <row r="402" spans="1:20" hidden="1" x14ac:dyDescent="0.25">
      <c r="A402" s="410" t="s">
        <v>1055</v>
      </c>
      <c r="B402" s="410" t="s">
        <v>1426</v>
      </c>
      <c r="C402" s="410" t="s">
        <v>1466</v>
      </c>
      <c r="E402" s="410">
        <v>146</v>
      </c>
      <c r="F402" s="410">
        <v>128</v>
      </c>
      <c r="G402" s="410">
        <v>102</v>
      </c>
      <c r="H402" s="410">
        <v>77</v>
      </c>
      <c r="I402" s="410">
        <v>82</v>
      </c>
      <c r="J402" s="410">
        <v>11</v>
      </c>
      <c r="K402" s="410">
        <v>17</v>
      </c>
      <c r="L402" s="410">
        <v>17</v>
      </c>
      <c r="M402" s="410">
        <v>62</v>
      </c>
      <c r="N402" s="410">
        <v>75</v>
      </c>
      <c r="O402" s="410">
        <v>108</v>
      </c>
      <c r="P402" s="410">
        <v>203</v>
      </c>
      <c r="Q402" s="410">
        <v>1028</v>
      </c>
      <c r="R402" s="413">
        <f t="shared" si="12"/>
        <v>85.666666666666671</v>
      </c>
      <c r="S402" s="410">
        <f>IFERROR(VLOOKUP(C402,INVENTORY!C:H,6,FALSE),0)</f>
        <v>130</v>
      </c>
      <c r="T402" s="410">
        <f t="shared" si="13"/>
        <v>231.6</v>
      </c>
    </row>
    <row r="403" spans="1:20" hidden="1" x14ac:dyDescent="0.25">
      <c r="A403" s="410" t="s">
        <v>1055</v>
      </c>
      <c r="B403" s="410" t="s">
        <v>1426</v>
      </c>
      <c r="C403" s="410" t="s">
        <v>1467</v>
      </c>
      <c r="E403" s="410">
        <v>180</v>
      </c>
      <c r="F403" s="410">
        <v>162</v>
      </c>
      <c r="G403" s="410">
        <v>144</v>
      </c>
      <c r="H403" s="410">
        <v>86</v>
      </c>
      <c r="I403" s="410">
        <v>76</v>
      </c>
      <c r="J403" s="410">
        <v>45</v>
      </c>
      <c r="K403" s="410">
        <v>30</v>
      </c>
      <c r="L403" s="410">
        <v>28</v>
      </c>
      <c r="M403" s="410">
        <v>53</v>
      </c>
      <c r="N403" s="410">
        <v>119</v>
      </c>
      <c r="O403" s="410">
        <v>130</v>
      </c>
      <c r="P403" s="410">
        <v>231</v>
      </c>
      <c r="Q403" s="410">
        <v>1284</v>
      </c>
      <c r="R403" s="413">
        <f t="shared" si="12"/>
        <v>107</v>
      </c>
      <c r="S403" s="410">
        <f>IFERROR(VLOOKUP(C403,INVENTORY!C:H,6,FALSE),0)</f>
        <v>160</v>
      </c>
      <c r="T403" s="410">
        <f t="shared" si="13"/>
        <v>288.8</v>
      </c>
    </row>
    <row r="404" spans="1:20" hidden="1" x14ac:dyDescent="0.25">
      <c r="A404" s="410" t="s">
        <v>1055</v>
      </c>
      <c r="B404" s="410" t="s">
        <v>1426</v>
      </c>
      <c r="C404" s="410" t="s">
        <v>1468</v>
      </c>
      <c r="E404" s="410">
        <v>59</v>
      </c>
      <c r="F404" s="410">
        <v>26</v>
      </c>
      <c r="G404" s="410">
        <v>25</v>
      </c>
      <c r="H404" s="410">
        <v>36</v>
      </c>
      <c r="I404" s="410">
        <v>15</v>
      </c>
      <c r="J404" s="410">
        <v>4</v>
      </c>
      <c r="K404" s="410">
        <v>4</v>
      </c>
      <c r="L404" s="410">
        <v>4</v>
      </c>
      <c r="M404" s="410">
        <v>10</v>
      </c>
      <c r="N404" s="410">
        <v>13</v>
      </c>
      <c r="O404" s="410">
        <v>45</v>
      </c>
      <c r="P404" s="410">
        <v>85</v>
      </c>
      <c r="Q404" s="410">
        <v>326</v>
      </c>
      <c r="R404" s="413">
        <f t="shared" si="12"/>
        <v>27.166666666666668</v>
      </c>
      <c r="S404" s="410">
        <f>IFERROR(VLOOKUP(C404,INVENTORY!C:H,6,FALSE),0)</f>
        <v>108</v>
      </c>
      <c r="T404" s="410">
        <f t="shared" si="13"/>
        <v>86.8</v>
      </c>
    </row>
    <row r="405" spans="1:20" hidden="1" x14ac:dyDescent="0.25">
      <c r="A405" s="410" t="s">
        <v>1055</v>
      </c>
      <c r="B405" s="410" t="s">
        <v>1426</v>
      </c>
      <c r="C405" s="410" t="s">
        <v>1469</v>
      </c>
      <c r="E405" s="410">
        <v>196</v>
      </c>
      <c r="F405" s="410">
        <v>125</v>
      </c>
      <c r="G405" s="410">
        <v>87</v>
      </c>
      <c r="H405" s="410">
        <v>70</v>
      </c>
      <c r="I405" s="410">
        <v>65</v>
      </c>
      <c r="J405" s="410">
        <v>10</v>
      </c>
      <c r="K405" s="410">
        <v>8</v>
      </c>
      <c r="L405" s="410">
        <v>27</v>
      </c>
      <c r="M405" s="410">
        <v>42</v>
      </c>
      <c r="N405" s="410">
        <v>64</v>
      </c>
      <c r="O405" s="410">
        <v>90</v>
      </c>
      <c r="P405" s="410">
        <v>168</v>
      </c>
      <c r="Q405" s="410">
        <v>952</v>
      </c>
      <c r="R405" s="413">
        <f t="shared" si="12"/>
        <v>79.333333333333329</v>
      </c>
      <c r="S405" s="410">
        <f>IFERROR(VLOOKUP(C405,INVENTORY!C:H,6,FALSE),0)</f>
        <v>113</v>
      </c>
      <c r="T405" s="410">
        <f t="shared" si="13"/>
        <v>213</v>
      </c>
    </row>
    <row r="406" spans="1:20" hidden="1" x14ac:dyDescent="0.25">
      <c r="A406" s="410" t="s">
        <v>1055</v>
      </c>
      <c r="B406" s="410" t="s">
        <v>1426</v>
      </c>
      <c r="C406" s="410" t="s">
        <v>1470</v>
      </c>
      <c r="E406" s="410">
        <v>141</v>
      </c>
      <c r="F406" s="410">
        <v>89</v>
      </c>
      <c r="G406" s="410">
        <v>87</v>
      </c>
      <c r="H406" s="410">
        <v>64</v>
      </c>
      <c r="I406" s="410">
        <v>75</v>
      </c>
      <c r="J406" s="410">
        <v>5</v>
      </c>
      <c r="L406" s="410">
        <v>13</v>
      </c>
      <c r="M406" s="410">
        <v>22</v>
      </c>
      <c r="N406" s="410">
        <v>39</v>
      </c>
      <c r="O406" s="410">
        <v>116</v>
      </c>
      <c r="P406" s="410">
        <v>184</v>
      </c>
      <c r="Q406" s="410">
        <v>835</v>
      </c>
      <c r="R406" s="413">
        <f t="shared" si="12"/>
        <v>75.909090909090907</v>
      </c>
      <c r="S406" s="410">
        <f>IFERROR(VLOOKUP(C406,INVENTORY!C:H,6,FALSE),0)</f>
        <v>109</v>
      </c>
      <c r="T406" s="410">
        <f t="shared" si="13"/>
        <v>188.8</v>
      </c>
    </row>
    <row r="407" spans="1:20" hidden="1" x14ac:dyDescent="0.25">
      <c r="A407" s="410" t="s">
        <v>1055</v>
      </c>
      <c r="B407" s="410" t="s">
        <v>1426</v>
      </c>
      <c r="C407" s="410" t="s">
        <v>1471</v>
      </c>
      <c r="E407" s="410">
        <v>91</v>
      </c>
      <c r="F407" s="410">
        <v>70</v>
      </c>
      <c r="G407" s="410">
        <v>74</v>
      </c>
      <c r="H407" s="410">
        <v>60</v>
      </c>
      <c r="I407" s="410">
        <v>27</v>
      </c>
      <c r="J407" s="410">
        <v>13</v>
      </c>
      <c r="K407" s="410">
        <v>11</v>
      </c>
      <c r="L407" s="410">
        <v>9</v>
      </c>
      <c r="M407" s="410">
        <v>12</v>
      </c>
      <c r="N407" s="410">
        <v>104</v>
      </c>
      <c r="O407" s="410">
        <v>104</v>
      </c>
      <c r="P407" s="410">
        <v>165</v>
      </c>
      <c r="Q407" s="410">
        <v>740</v>
      </c>
      <c r="R407" s="413">
        <f t="shared" si="12"/>
        <v>61.666666666666664</v>
      </c>
      <c r="S407" s="410">
        <f>IFERROR(VLOOKUP(C407,INVENTORY!C:H,6,FALSE),0)</f>
        <v>0</v>
      </c>
      <c r="T407" s="410">
        <f t="shared" si="13"/>
        <v>148</v>
      </c>
    </row>
    <row r="408" spans="1:20" hidden="1" x14ac:dyDescent="0.25">
      <c r="A408" s="410" t="s">
        <v>1055</v>
      </c>
      <c r="B408" s="410" t="s">
        <v>1426</v>
      </c>
      <c r="C408" s="410" t="s">
        <v>1472</v>
      </c>
      <c r="E408" s="410">
        <v>117</v>
      </c>
      <c r="F408" s="410">
        <v>92</v>
      </c>
      <c r="G408" s="410">
        <v>87</v>
      </c>
      <c r="H408" s="410">
        <v>72</v>
      </c>
      <c r="I408" s="410">
        <v>54</v>
      </c>
      <c r="J408" s="410">
        <v>10</v>
      </c>
      <c r="K408" s="410">
        <v>10</v>
      </c>
      <c r="L408" s="410">
        <v>18</v>
      </c>
      <c r="M408" s="410">
        <v>42</v>
      </c>
      <c r="N408" s="410">
        <v>88</v>
      </c>
      <c r="O408" s="410">
        <v>119</v>
      </c>
      <c r="P408" s="410">
        <v>202</v>
      </c>
      <c r="Q408" s="410">
        <v>911</v>
      </c>
      <c r="R408" s="413">
        <f t="shared" si="12"/>
        <v>75.916666666666671</v>
      </c>
      <c r="S408" s="410">
        <f>IFERROR(VLOOKUP(C408,INVENTORY!C:H,6,FALSE),0)</f>
        <v>128</v>
      </c>
      <c r="T408" s="410">
        <f t="shared" si="13"/>
        <v>207.8</v>
      </c>
    </row>
    <row r="409" spans="1:20" hidden="1" x14ac:dyDescent="0.25">
      <c r="A409" s="410" t="s">
        <v>1055</v>
      </c>
      <c r="B409" s="410" t="s">
        <v>1426</v>
      </c>
      <c r="C409" s="410" t="s">
        <v>1473</v>
      </c>
      <c r="E409" s="410">
        <v>67</v>
      </c>
      <c r="F409" s="410">
        <v>31</v>
      </c>
      <c r="G409" s="410">
        <v>39</v>
      </c>
      <c r="H409" s="410">
        <v>36</v>
      </c>
      <c r="I409" s="410">
        <v>12</v>
      </c>
      <c r="J409" s="410">
        <v>9</v>
      </c>
      <c r="L409" s="410">
        <v>1</v>
      </c>
      <c r="M409" s="410">
        <v>6</v>
      </c>
      <c r="N409" s="410">
        <v>25</v>
      </c>
      <c r="O409" s="410">
        <v>88</v>
      </c>
      <c r="P409" s="410">
        <v>85</v>
      </c>
      <c r="Q409" s="410">
        <v>399</v>
      </c>
      <c r="R409" s="413">
        <f t="shared" si="12"/>
        <v>36.272727272727273</v>
      </c>
      <c r="S409" s="410">
        <f>IFERROR(VLOOKUP(C409,INVENTORY!C:H,6,FALSE),0)</f>
        <v>72</v>
      </c>
      <c r="T409" s="410">
        <f t="shared" si="13"/>
        <v>94.2</v>
      </c>
    </row>
    <row r="410" spans="1:20" hidden="1" x14ac:dyDescent="0.25">
      <c r="A410" s="410" t="s">
        <v>1055</v>
      </c>
      <c r="B410" s="410" t="s">
        <v>1426</v>
      </c>
      <c r="C410" s="410" t="s">
        <v>1474</v>
      </c>
      <c r="E410" s="410">
        <v>97</v>
      </c>
      <c r="F410" s="410">
        <v>63</v>
      </c>
      <c r="G410" s="410">
        <v>60</v>
      </c>
      <c r="H410" s="410">
        <v>57</v>
      </c>
      <c r="I410" s="410">
        <v>22</v>
      </c>
      <c r="J410" s="410">
        <v>4</v>
      </c>
      <c r="M410" s="410">
        <v>6</v>
      </c>
      <c r="N410" s="410">
        <v>35</v>
      </c>
      <c r="O410" s="410">
        <v>60</v>
      </c>
      <c r="P410" s="410">
        <v>98</v>
      </c>
      <c r="Q410" s="410">
        <v>502</v>
      </c>
      <c r="R410" s="413">
        <f t="shared" si="12"/>
        <v>50.2</v>
      </c>
      <c r="S410" s="410">
        <f>IFERROR(VLOOKUP(C410,INVENTORY!C:H,6,FALSE),0)</f>
        <v>56</v>
      </c>
      <c r="T410" s="410">
        <f t="shared" si="13"/>
        <v>111.6</v>
      </c>
    </row>
    <row r="411" spans="1:20" hidden="1" x14ac:dyDescent="0.25">
      <c r="A411" s="410" t="s">
        <v>1055</v>
      </c>
      <c r="B411" s="410" t="s">
        <v>1426</v>
      </c>
      <c r="C411" s="410" t="s">
        <v>1475</v>
      </c>
      <c r="E411" s="410">
        <v>65</v>
      </c>
      <c r="F411" s="410">
        <v>69</v>
      </c>
      <c r="G411" s="410">
        <v>59</v>
      </c>
      <c r="H411" s="410">
        <v>43</v>
      </c>
      <c r="I411" s="410">
        <v>35</v>
      </c>
      <c r="J411" s="410">
        <v>4</v>
      </c>
      <c r="K411" s="410">
        <v>1</v>
      </c>
      <c r="L411" s="410">
        <v>1</v>
      </c>
      <c r="M411" s="410">
        <v>5</v>
      </c>
      <c r="N411" s="410">
        <v>28</v>
      </c>
      <c r="O411" s="410">
        <v>55</v>
      </c>
      <c r="P411" s="410">
        <v>51</v>
      </c>
      <c r="Q411" s="410">
        <v>416</v>
      </c>
      <c r="R411" s="413">
        <f t="shared" si="12"/>
        <v>34.666666666666664</v>
      </c>
      <c r="S411" s="410">
        <f>IFERROR(VLOOKUP(C411,INVENTORY!C:H,6,FALSE),0)</f>
        <v>57</v>
      </c>
      <c r="T411" s="410">
        <f t="shared" si="13"/>
        <v>94.6</v>
      </c>
    </row>
    <row r="412" spans="1:20" hidden="1" x14ac:dyDescent="0.25">
      <c r="A412" s="410" t="s">
        <v>1055</v>
      </c>
      <c r="B412" s="410" t="s">
        <v>1426</v>
      </c>
      <c r="C412" s="410" t="s">
        <v>1476</v>
      </c>
      <c r="E412" s="410">
        <v>63</v>
      </c>
      <c r="F412" s="410">
        <v>64</v>
      </c>
      <c r="G412" s="410">
        <v>45</v>
      </c>
      <c r="H412" s="410">
        <v>54</v>
      </c>
      <c r="I412" s="410">
        <v>18</v>
      </c>
      <c r="J412" s="410">
        <v>4</v>
      </c>
      <c r="K412" s="410">
        <v>1</v>
      </c>
      <c r="L412" s="410">
        <v>7</v>
      </c>
      <c r="M412" s="410">
        <v>4</v>
      </c>
      <c r="N412" s="410">
        <v>24</v>
      </c>
      <c r="O412" s="410">
        <v>35</v>
      </c>
      <c r="P412" s="410">
        <v>79</v>
      </c>
      <c r="Q412" s="410">
        <v>398</v>
      </c>
      <c r="R412" s="413">
        <f t="shared" si="12"/>
        <v>33.166666666666664</v>
      </c>
      <c r="S412" s="410">
        <f>IFERROR(VLOOKUP(C412,INVENTORY!C:H,6,FALSE),0)</f>
        <v>61</v>
      </c>
      <c r="T412" s="410">
        <f t="shared" si="13"/>
        <v>91.8</v>
      </c>
    </row>
    <row r="413" spans="1:20" hidden="1" x14ac:dyDescent="0.25">
      <c r="A413" s="410" t="s">
        <v>1055</v>
      </c>
      <c r="B413" s="410" t="s">
        <v>1426</v>
      </c>
      <c r="C413" s="410" t="s">
        <v>1477</v>
      </c>
      <c r="E413" s="410">
        <v>97</v>
      </c>
      <c r="F413" s="410">
        <v>64</v>
      </c>
      <c r="G413" s="410">
        <v>50</v>
      </c>
      <c r="H413" s="410">
        <v>50</v>
      </c>
      <c r="I413" s="410">
        <v>31</v>
      </c>
      <c r="J413" s="410">
        <v>8</v>
      </c>
      <c r="K413" s="410">
        <v>25</v>
      </c>
      <c r="L413" s="410">
        <v>9</v>
      </c>
      <c r="M413" s="410">
        <v>7</v>
      </c>
      <c r="N413" s="410">
        <v>27</v>
      </c>
      <c r="O413" s="410">
        <v>72</v>
      </c>
      <c r="P413" s="410">
        <v>96</v>
      </c>
      <c r="Q413" s="410">
        <v>536</v>
      </c>
      <c r="R413" s="413">
        <f t="shared" si="12"/>
        <v>44.666666666666664</v>
      </c>
      <c r="S413" s="410">
        <f>IFERROR(VLOOKUP(C413,INVENTORY!C:H,6,FALSE),0)</f>
        <v>63</v>
      </c>
      <c r="T413" s="410">
        <f t="shared" si="13"/>
        <v>119.8</v>
      </c>
    </row>
    <row r="414" spans="1:20" hidden="1" x14ac:dyDescent="0.25">
      <c r="A414" s="410" t="s">
        <v>1055</v>
      </c>
      <c r="B414" s="410" t="s">
        <v>1426</v>
      </c>
      <c r="C414" s="410" t="s">
        <v>1478</v>
      </c>
      <c r="E414" s="410">
        <v>122</v>
      </c>
      <c r="F414" s="410">
        <v>99</v>
      </c>
      <c r="G414" s="410">
        <v>58</v>
      </c>
      <c r="H414" s="410">
        <v>59</v>
      </c>
      <c r="I414" s="410">
        <v>43</v>
      </c>
      <c r="J414" s="410">
        <v>21</v>
      </c>
      <c r="K414" s="410">
        <v>5</v>
      </c>
      <c r="L414" s="410">
        <v>8</v>
      </c>
      <c r="M414" s="410">
        <v>13</v>
      </c>
      <c r="N414" s="410">
        <v>49</v>
      </c>
      <c r="O414" s="410">
        <v>75</v>
      </c>
      <c r="P414" s="410">
        <v>141</v>
      </c>
      <c r="Q414" s="410">
        <v>693</v>
      </c>
      <c r="R414" s="413">
        <f t="shared" si="12"/>
        <v>57.75</v>
      </c>
      <c r="S414" s="410">
        <f>IFERROR(VLOOKUP(C414,INVENTORY!C:H,6,FALSE),0)</f>
        <v>102</v>
      </c>
      <c r="T414" s="410">
        <f t="shared" si="13"/>
        <v>159</v>
      </c>
    </row>
    <row r="415" spans="1:20" hidden="1" x14ac:dyDescent="0.25">
      <c r="A415" s="410" t="s">
        <v>1055</v>
      </c>
      <c r="B415" s="410" t="s">
        <v>1426</v>
      </c>
      <c r="C415" s="410" t="s">
        <v>1479</v>
      </c>
      <c r="E415" s="410">
        <v>138</v>
      </c>
      <c r="F415" s="410">
        <v>90</v>
      </c>
      <c r="G415" s="410">
        <v>67</v>
      </c>
      <c r="H415" s="410">
        <v>52</v>
      </c>
      <c r="I415" s="410">
        <v>49</v>
      </c>
      <c r="J415" s="410">
        <v>9</v>
      </c>
      <c r="K415" s="410">
        <v>1</v>
      </c>
      <c r="L415" s="410">
        <v>15</v>
      </c>
      <c r="M415" s="410">
        <v>12</v>
      </c>
      <c r="N415" s="410">
        <v>41</v>
      </c>
      <c r="O415" s="410">
        <v>62</v>
      </c>
      <c r="P415" s="410">
        <v>169</v>
      </c>
      <c r="Q415" s="410">
        <v>705</v>
      </c>
      <c r="R415" s="413">
        <f t="shared" si="12"/>
        <v>58.75</v>
      </c>
      <c r="S415" s="410">
        <f>IFERROR(VLOOKUP(C415,INVENTORY!C:H,6,FALSE),0)</f>
        <v>90</v>
      </c>
      <c r="T415" s="410">
        <f t="shared" si="13"/>
        <v>159</v>
      </c>
    </row>
    <row r="416" spans="1:20" hidden="1" x14ac:dyDescent="0.25">
      <c r="A416" s="410" t="s">
        <v>1055</v>
      </c>
      <c r="B416" s="410" t="s">
        <v>1480</v>
      </c>
      <c r="C416" s="410" t="s">
        <v>1481</v>
      </c>
      <c r="E416" s="410">
        <v>149</v>
      </c>
      <c r="F416" s="410">
        <v>93</v>
      </c>
      <c r="G416" s="410">
        <v>77</v>
      </c>
      <c r="H416" s="410">
        <v>58</v>
      </c>
      <c r="I416" s="410">
        <v>33</v>
      </c>
      <c r="L416" s="410">
        <v>11</v>
      </c>
      <c r="M416" s="410">
        <v>17</v>
      </c>
      <c r="N416" s="410">
        <v>52</v>
      </c>
      <c r="O416" s="410">
        <v>56</v>
      </c>
      <c r="P416" s="410">
        <v>118</v>
      </c>
      <c r="Q416" s="410">
        <v>664</v>
      </c>
      <c r="R416" s="413">
        <f t="shared" si="12"/>
        <v>66.400000000000006</v>
      </c>
      <c r="S416" s="410">
        <f>IFERROR(VLOOKUP(C416,INVENTORY!C:H,6,FALSE),0)</f>
        <v>98</v>
      </c>
      <c r="T416" s="410">
        <f t="shared" si="13"/>
        <v>152.4</v>
      </c>
    </row>
    <row r="417" spans="1:20" hidden="1" x14ac:dyDescent="0.25">
      <c r="A417" s="410" t="s">
        <v>1055</v>
      </c>
      <c r="B417" s="410" t="s">
        <v>1480</v>
      </c>
      <c r="C417" s="410" t="s">
        <v>1482</v>
      </c>
      <c r="E417" s="410">
        <v>132</v>
      </c>
      <c r="F417" s="410">
        <v>73</v>
      </c>
      <c r="G417" s="410">
        <v>87</v>
      </c>
      <c r="H417" s="410">
        <v>43</v>
      </c>
      <c r="I417" s="410">
        <v>49</v>
      </c>
      <c r="L417" s="410">
        <v>8</v>
      </c>
      <c r="M417" s="410">
        <v>14</v>
      </c>
      <c r="N417" s="410">
        <v>60</v>
      </c>
      <c r="O417" s="410">
        <v>55</v>
      </c>
      <c r="P417" s="410">
        <v>132</v>
      </c>
      <c r="Q417" s="410">
        <v>653</v>
      </c>
      <c r="R417" s="413">
        <f t="shared" si="12"/>
        <v>65.3</v>
      </c>
      <c r="S417" s="410">
        <f>IFERROR(VLOOKUP(C417,INVENTORY!C:H,6,FALSE),0)</f>
        <v>88</v>
      </c>
      <c r="T417" s="410">
        <f t="shared" si="13"/>
        <v>148.19999999999999</v>
      </c>
    </row>
    <row r="418" spans="1:20" hidden="1" x14ac:dyDescent="0.25">
      <c r="A418" s="410" t="s">
        <v>1055</v>
      </c>
      <c r="B418" s="410" t="s">
        <v>1480</v>
      </c>
      <c r="C418" s="410" t="s">
        <v>1483</v>
      </c>
      <c r="E418" s="410">
        <v>107</v>
      </c>
      <c r="F418" s="410">
        <v>93</v>
      </c>
      <c r="G418" s="410">
        <v>50</v>
      </c>
      <c r="H418" s="410">
        <v>58</v>
      </c>
      <c r="I418" s="410">
        <v>17</v>
      </c>
      <c r="K418" s="410">
        <v>9</v>
      </c>
      <c r="M418" s="410">
        <v>7</v>
      </c>
      <c r="N418" s="410">
        <v>24</v>
      </c>
      <c r="O418" s="410">
        <v>66</v>
      </c>
      <c r="P418" s="410">
        <v>114</v>
      </c>
      <c r="Q418" s="410">
        <v>545</v>
      </c>
      <c r="R418" s="413">
        <f t="shared" si="12"/>
        <v>54.5</v>
      </c>
      <c r="S418" s="410">
        <f>IFERROR(VLOOKUP(C418,INVENTORY!C:H,6,FALSE),0)</f>
        <v>78</v>
      </c>
      <c r="T418" s="410">
        <f t="shared" si="13"/>
        <v>124.6</v>
      </c>
    </row>
    <row r="419" spans="1:20" hidden="1" x14ac:dyDescent="0.25">
      <c r="A419" s="410" t="s">
        <v>1055</v>
      </c>
      <c r="B419" s="410" t="s">
        <v>1480</v>
      </c>
      <c r="C419" s="410" t="s">
        <v>1484</v>
      </c>
      <c r="E419" s="410">
        <v>93</v>
      </c>
      <c r="F419" s="410">
        <v>67</v>
      </c>
      <c r="G419" s="410">
        <v>77</v>
      </c>
      <c r="H419" s="410">
        <v>32</v>
      </c>
      <c r="I419" s="410">
        <v>30</v>
      </c>
      <c r="M419" s="410">
        <v>3</v>
      </c>
      <c r="N419" s="410">
        <v>89</v>
      </c>
      <c r="O419" s="410">
        <v>57</v>
      </c>
      <c r="P419" s="410">
        <v>80</v>
      </c>
      <c r="Q419" s="410">
        <v>528</v>
      </c>
      <c r="R419" s="413">
        <f t="shared" si="12"/>
        <v>58.666666666666664</v>
      </c>
      <c r="S419" s="410">
        <f>IFERROR(VLOOKUP(C419,INVENTORY!C:H,6,FALSE),0)</f>
        <v>70</v>
      </c>
      <c r="T419" s="410">
        <f t="shared" si="13"/>
        <v>119.6</v>
      </c>
    </row>
    <row r="420" spans="1:20" hidden="1" x14ac:dyDescent="0.25">
      <c r="A420" s="410" t="s">
        <v>1055</v>
      </c>
      <c r="B420" s="410" t="s">
        <v>1480</v>
      </c>
      <c r="C420" s="410" t="s">
        <v>1485</v>
      </c>
      <c r="E420" s="410">
        <v>100</v>
      </c>
      <c r="F420" s="410">
        <v>77</v>
      </c>
      <c r="G420" s="410">
        <v>56</v>
      </c>
      <c r="H420" s="410">
        <v>71</v>
      </c>
      <c r="I420" s="410">
        <v>31</v>
      </c>
      <c r="L420" s="410">
        <v>1</v>
      </c>
      <c r="M420" s="410">
        <v>11</v>
      </c>
      <c r="N420" s="410">
        <v>31</v>
      </c>
      <c r="O420" s="410">
        <v>53</v>
      </c>
      <c r="P420" s="410">
        <v>114</v>
      </c>
      <c r="Q420" s="410">
        <v>545</v>
      </c>
      <c r="R420" s="413">
        <f t="shared" si="12"/>
        <v>54.5</v>
      </c>
      <c r="S420" s="410">
        <f>IFERROR(VLOOKUP(C420,INVENTORY!C:H,6,FALSE),0)</f>
        <v>66</v>
      </c>
      <c r="T420" s="410">
        <f t="shared" si="13"/>
        <v>122.2</v>
      </c>
    </row>
    <row r="421" spans="1:20" hidden="1" x14ac:dyDescent="0.25">
      <c r="A421" s="410" t="s">
        <v>1055</v>
      </c>
      <c r="B421" s="410" t="s">
        <v>1480</v>
      </c>
      <c r="C421" s="410" t="s">
        <v>1486</v>
      </c>
      <c r="E421" s="410">
        <v>131</v>
      </c>
      <c r="F421" s="410">
        <v>121</v>
      </c>
      <c r="G421" s="410">
        <v>68</v>
      </c>
      <c r="H421" s="410">
        <v>67</v>
      </c>
      <c r="I421" s="410">
        <v>87</v>
      </c>
      <c r="K421" s="410">
        <v>8</v>
      </c>
      <c r="L421" s="410">
        <v>16</v>
      </c>
      <c r="M421" s="410">
        <v>29</v>
      </c>
      <c r="N421" s="410">
        <v>69</v>
      </c>
      <c r="O421" s="410">
        <v>142</v>
      </c>
      <c r="P421" s="410">
        <v>190</v>
      </c>
      <c r="Q421" s="410">
        <v>928</v>
      </c>
      <c r="R421" s="413">
        <f t="shared" si="12"/>
        <v>84.36363636363636</v>
      </c>
      <c r="S421" s="410">
        <f>IFERROR(VLOOKUP(C421,INVENTORY!C:H,6,FALSE),0)</f>
        <v>132</v>
      </c>
      <c r="T421" s="410">
        <f t="shared" si="13"/>
        <v>212</v>
      </c>
    </row>
    <row r="422" spans="1:20" hidden="1" x14ac:dyDescent="0.25">
      <c r="A422" s="410" t="s">
        <v>1055</v>
      </c>
      <c r="B422" s="410" t="s">
        <v>1480</v>
      </c>
      <c r="C422" s="410" t="s">
        <v>1487</v>
      </c>
      <c r="E422" s="410">
        <v>24</v>
      </c>
      <c r="F422" s="410">
        <v>27</v>
      </c>
      <c r="G422" s="410">
        <v>18</v>
      </c>
      <c r="H422" s="410">
        <v>18</v>
      </c>
      <c r="I422" s="410">
        <v>10</v>
      </c>
      <c r="K422" s="410">
        <v>49</v>
      </c>
      <c r="L422" s="410">
        <v>4</v>
      </c>
      <c r="M422" s="410">
        <v>1</v>
      </c>
      <c r="N422" s="410">
        <v>4</v>
      </c>
      <c r="O422" s="410">
        <v>23</v>
      </c>
      <c r="P422" s="410">
        <v>43</v>
      </c>
      <c r="Q422" s="410">
        <v>221</v>
      </c>
      <c r="R422" s="413">
        <f t="shared" si="12"/>
        <v>20.09090909090909</v>
      </c>
      <c r="S422" s="410">
        <f>IFERROR(VLOOKUP(C422,INVENTORY!C:H,6,FALSE),0)</f>
        <v>25</v>
      </c>
      <c r="T422" s="410">
        <f t="shared" si="13"/>
        <v>49.2</v>
      </c>
    </row>
    <row r="423" spans="1:20" hidden="1" x14ac:dyDescent="0.25">
      <c r="A423" s="410" t="s">
        <v>1055</v>
      </c>
      <c r="B423" s="410" t="s">
        <v>1480</v>
      </c>
      <c r="C423" s="410" t="s">
        <v>1488</v>
      </c>
      <c r="E423" s="410">
        <v>74</v>
      </c>
      <c r="F423" s="410">
        <v>32</v>
      </c>
      <c r="G423" s="410">
        <v>45</v>
      </c>
      <c r="H423" s="410">
        <v>30</v>
      </c>
      <c r="I423" s="410">
        <v>13</v>
      </c>
      <c r="M423" s="410">
        <v>4</v>
      </c>
      <c r="N423" s="410">
        <v>10</v>
      </c>
      <c r="O423" s="410">
        <v>30</v>
      </c>
      <c r="P423" s="410">
        <v>45</v>
      </c>
      <c r="Q423" s="410">
        <v>283</v>
      </c>
      <c r="R423" s="413">
        <f t="shared" si="12"/>
        <v>31.444444444444443</v>
      </c>
      <c r="S423" s="410">
        <f>IFERROR(VLOOKUP(C423,INVENTORY!C:H,6,FALSE),0)</f>
        <v>50</v>
      </c>
      <c r="T423" s="410">
        <f t="shared" si="13"/>
        <v>66.599999999999994</v>
      </c>
    </row>
    <row r="424" spans="1:20" hidden="1" x14ac:dyDescent="0.25">
      <c r="A424" s="410" t="s">
        <v>1055</v>
      </c>
      <c r="B424" s="410" t="s">
        <v>1480</v>
      </c>
      <c r="C424" s="410" t="s">
        <v>1489</v>
      </c>
      <c r="E424" s="410">
        <v>103</v>
      </c>
      <c r="F424" s="410">
        <v>87</v>
      </c>
      <c r="G424" s="410">
        <v>72</v>
      </c>
      <c r="H424" s="410">
        <v>65</v>
      </c>
      <c r="I424" s="410">
        <v>21</v>
      </c>
      <c r="M424" s="410">
        <v>4</v>
      </c>
      <c r="N424" s="410">
        <v>31</v>
      </c>
      <c r="O424" s="410">
        <v>56</v>
      </c>
      <c r="P424" s="410">
        <v>122</v>
      </c>
      <c r="Q424" s="410">
        <v>561</v>
      </c>
      <c r="R424" s="413">
        <f t="shared" si="12"/>
        <v>62.333333333333336</v>
      </c>
      <c r="S424" s="410">
        <f>IFERROR(VLOOKUP(C424,INVENTORY!C:H,6,FALSE),0)</f>
        <v>69</v>
      </c>
      <c r="T424" s="410">
        <f t="shared" si="13"/>
        <v>126</v>
      </c>
    </row>
    <row r="425" spans="1:20" hidden="1" x14ac:dyDescent="0.25">
      <c r="A425" s="410" t="s">
        <v>1055</v>
      </c>
      <c r="B425" s="410" t="s">
        <v>1480</v>
      </c>
      <c r="C425" s="410" t="s">
        <v>1490</v>
      </c>
      <c r="E425" s="410">
        <v>132</v>
      </c>
      <c r="F425" s="410">
        <v>96</v>
      </c>
      <c r="G425" s="410">
        <v>75</v>
      </c>
      <c r="H425" s="410">
        <v>62</v>
      </c>
      <c r="I425" s="410">
        <v>54</v>
      </c>
      <c r="L425" s="410">
        <v>4</v>
      </c>
      <c r="M425" s="410">
        <v>20</v>
      </c>
      <c r="N425" s="410">
        <v>41</v>
      </c>
      <c r="O425" s="410">
        <v>76</v>
      </c>
      <c r="P425" s="410">
        <v>128</v>
      </c>
      <c r="Q425" s="410">
        <v>688</v>
      </c>
      <c r="R425" s="413">
        <f t="shared" si="12"/>
        <v>68.8</v>
      </c>
      <c r="S425" s="410">
        <f>IFERROR(VLOOKUP(C425,INVENTORY!C:H,6,FALSE),0)</f>
        <v>96</v>
      </c>
      <c r="T425" s="410">
        <f t="shared" si="13"/>
        <v>156.80000000000001</v>
      </c>
    </row>
    <row r="426" spans="1:20" hidden="1" x14ac:dyDescent="0.25">
      <c r="A426" s="410" t="s">
        <v>1055</v>
      </c>
      <c r="B426" s="410" t="s">
        <v>1480</v>
      </c>
      <c r="C426" s="410" t="s">
        <v>1491</v>
      </c>
      <c r="E426" s="410">
        <v>103</v>
      </c>
      <c r="F426" s="410">
        <v>106</v>
      </c>
      <c r="G426" s="410">
        <v>68</v>
      </c>
      <c r="H426" s="410">
        <v>58</v>
      </c>
      <c r="I426" s="410">
        <v>32</v>
      </c>
      <c r="M426" s="410">
        <v>19</v>
      </c>
      <c r="N426" s="410">
        <v>45</v>
      </c>
      <c r="O426" s="410">
        <v>63</v>
      </c>
      <c r="P426" s="410">
        <v>109</v>
      </c>
      <c r="Q426" s="410">
        <v>603</v>
      </c>
      <c r="R426" s="413">
        <f t="shared" si="12"/>
        <v>67</v>
      </c>
      <c r="S426" s="410">
        <f>IFERROR(VLOOKUP(C426,INVENTORY!C:H,6,FALSE),0)</f>
        <v>69</v>
      </c>
      <c r="T426" s="410">
        <f t="shared" si="13"/>
        <v>134.4</v>
      </c>
    </row>
    <row r="427" spans="1:20" hidden="1" x14ac:dyDescent="0.25">
      <c r="A427" s="410" t="s">
        <v>1055</v>
      </c>
      <c r="B427" s="410" t="s">
        <v>1480</v>
      </c>
      <c r="C427" s="410" t="s">
        <v>1492</v>
      </c>
      <c r="E427" s="410">
        <v>67</v>
      </c>
      <c r="F427" s="410">
        <v>64</v>
      </c>
      <c r="G427" s="410">
        <v>57</v>
      </c>
      <c r="H427" s="410">
        <v>35</v>
      </c>
      <c r="I427" s="410">
        <v>23</v>
      </c>
      <c r="J427" s="410">
        <v>4</v>
      </c>
      <c r="L427" s="410">
        <v>1</v>
      </c>
      <c r="M427" s="410">
        <v>25</v>
      </c>
      <c r="N427" s="410">
        <v>33</v>
      </c>
      <c r="O427" s="410">
        <v>42</v>
      </c>
      <c r="P427" s="410">
        <v>54</v>
      </c>
      <c r="Q427" s="410">
        <v>405</v>
      </c>
      <c r="R427" s="413">
        <f t="shared" si="12"/>
        <v>36.81818181818182</v>
      </c>
      <c r="S427" s="410">
        <f>IFERROR(VLOOKUP(C427,INVENTORY!C:H,6,FALSE),0)</f>
        <v>84</v>
      </c>
      <c r="T427" s="410">
        <f t="shared" si="13"/>
        <v>97.8</v>
      </c>
    </row>
    <row r="428" spans="1:20" hidden="1" x14ac:dyDescent="0.25">
      <c r="A428" s="410" t="s">
        <v>1055</v>
      </c>
      <c r="B428" s="410" t="s">
        <v>1480</v>
      </c>
      <c r="C428" s="410" t="s">
        <v>1493</v>
      </c>
      <c r="E428" s="410">
        <v>63</v>
      </c>
      <c r="F428" s="410">
        <v>53</v>
      </c>
      <c r="G428" s="410">
        <v>56</v>
      </c>
      <c r="H428" s="410">
        <v>36</v>
      </c>
      <c r="I428" s="410">
        <v>19</v>
      </c>
      <c r="M428" s="410">
        <v>12</v>
      </c>
      <c r="N428" s="410">
        <v>28</v>
      </c>
      <c r="O428" s="410">
        <v>49</v>
      </c>
      <c r="P428" s="410">
        <v>100</v>
      </c>
      <c r="Q428" s="410">
        <v>416</v>
      </c>
      <c r="R428" s="413">
        <f t="shared" si="12"/>
        <v>46.222222222222221</v>
      </c>
      <c r="S428" s="410">
        <f>IFERROR(VLOOKUP(C428,INVENTORY!C:H,6,FALSE),0)</f>
        <v>70</v>
      </c>
      <c r="T428" s="410">
        <f t="shared" si="13"/>
        <v>97.2</v>
      </c>
    </row>
    <row r="429" spans="1:20" hidden="1" x14ac:dyDescent="0.25">
      <c r="A429" s="410" t="s">
        <v>1055</v>
      </c>
      <c r="B429" s="410" t="s">
        <v>1480</v>
      </c>
      <c r="C429" s="410" t="s">
        <v>1494</v>
      </c>
      <c r="E429" s="410">
        <v>103</v>
      </c>
      <c r="F429" s="410">
        <v>99</v>
      </c>
      <c r="G429" s="410">
        <v>80</v>
      </c>
      <c r="H429" s="410">
        <v>44</v>
      </c>
      <c r="I429" s="410">
        <v>21</v>
      </c>
      <c r="L429" s="410">
        <v>4</v>
      </c>
      <c r="M429" s="410">
        <v>10</v>
      </c>
      <c r="N429" s="410">
        <v>40</v>
      </c>
      <c r="O429" s="410">
        <v>61</v>
      </c>
      <c r="P429" s="410">
        <v>131</v>
      </c>
      <c r="Q429" s="410">
        <v>593</v>
      </c>
      <c r="R429" s="413">
        <f t="shared" si="12"/>
        <v>59.3</v>
      </c>
      <c r="S429" s="410">
        <f>IFERROR(VLOOKUP(C429,INVENTORY!C:H,6,FALSE),0)</f>
        <v>61</v>
      </c>
      <c r="T429" s="410">
        <f t="shared" si="13"/>
        <v>130.80000000000001</v>
      </c>
    </row>
    <row r="430" spans="1:20" hidden="1" x14ac:dyDescent="0.25">
      <c r="A430" s="410" t="s">
        <v>1055</v>
      </c>
      <c r="B430" s="410" t="s">
        <v>1480</v>
      </c>
      <c r="C430" s="410" t="s">
        <v>1495</v>
      </c>
      <c r="E430" s="410">
        <v>79</v>
      </c>
      <c r="F430" s="410">
        <v>74</v>
      </c>
      <c r="G430" s="410">
        <v>69</v>
      </c>
      <c r="H430" s="410">
        <v>54</v>
      </c>
      <c r="I430" s="410">
        <v>20</v>
      </c>
      <c r="L430" s="410">
        <v>6</v>
      </c>
      <c r="M430" s="410">
        <v>7</v>
      </c>
      <c r="N430" s="410">
        <v>46</v>
      </c>
      <c r="O430" s="410">
        <v>61</v>
      </c>
      <c r="P430" s="410">
        <v>161</v>
      </c>
      <c r="Q430" s="410">
        <v>577</v>
      </c>
      <c r="R430" s="413">
        <f t="shared" si="12"/>
        <v>57.7</v>
      </c>
      <c r="S430" s="410">
        <f>IFERROR(VLOOKUP(C430,INVENTORY!C:H,6,FALSE),0)</f>
        <v>80</v>
      </c>
      <c r="T430" s="410">
        <f t="shared" si="13"/>
        <v>131.4</v>
      </c>
    </row>
    <row r="431" spans="1:20" hidden="1" x14ac:dyDescent="0.25">
      <c r="A431" s="410" t="s">
        <v>1055</v>
      </c>
      <c r="B431" s="410" t="s">
        <v>1480</v>
      </c>
      <c r="C431" s="410" t="s">
        <v>1496</v>
      </c>
      <c r="E431" s="410">
        <v>46</v>
      </c>
      <c r="F431" s="410">
        <v>23</v>
      </c>
      <c r="G431" s="410">
        <v>36</v>
      </c>
      <c r="H431" s="410">
        <v>38</v>
      </c>
      <c r="I431" s="410">
        <v>19</v>
      </c>
      <c r="K431" s="410">
        <v>1</v>
      </c>
      <c r="M431" s="410">
        <v>6</v>
      </c>
      <c r="N431" s="410">
        <v>29</v>
      </c>
      <c r="O431" s="410">
        <v>30</v>
      </c>
      <c r="P431" s="410">
        <v>61</v>
      </c>
      <c r="Q431" s="410">
        <v>289</v>
      </c>
      <c r="R431" s="413">
        <f t="shared" si="12"/>
        <v>28.9</v>
      </c>
      <c r="S431" s="410">
        <f>IFERROR(VLOOKUP(C431,INVENTORY!C:H,6,FALSE),0)</f>
        <v>56</v>
      </c>
      <c r="T431" s="410">
        <f t="shared" si="13"/>
        <v>69</v>
      </c>
    </row>
    <row r="432" spans="1:20" hidden="1" x14ac:dyDescent="0.25">
      <c r="A432" s="410" t="s">
        <v>1055</v>
      </c>
      <c r="B432" s="410" t="s">
        <v>1480</v>
      </c>
      <c r="C432" s="410" t="s">
        <v>1497</v>
      </c>
      <c r="E432" s="410">
        <v>42</v>
      </c>
      <c r="F432" s="410">
        <v>28</v>
      </c>
      <c r="G432" s="410">
        <v>20</v>
      </c>
      <c r="H432" s="410">
        <v>35</v>
      </c>
      <c r="I432" s="410">
        <v>5</v>
      </c>
      <c r="M432" s="410">
        <v>4</v>
      </c>
      <c r="N432" s="410">
        <v>2</v>
      </c>
      <c r="O432" s="410">
        <v>69</v>
      </c>
      <c r="P432" s="410">
        <v>50</v>
      </c>
      <c r="Q432" s="410">
        <v>255</v>
      </c>
      <c r="R432" s="413">
        <f t="shared" si="12"/>
        <v>28.333333333333332</v>
      </c>
      <c r="S432" s="410">
        <f>IFERROR(VLOOKUP(C432,INVENTORY!C:H,6,FALSE),0)</f>
        <v>64</v>
      </c>
      <c r="T432" s="410">
        <f t="shared" si="13"/>
        <v>63.8</v>
      </c>
    </row>
    <row r="433" spans="1:20" hidden="1" x14ac:dyDescent="0.25">
      <c r="A433" s="410" t="s">
        <v>1055</v>
      </c>
      <c r="B433" s="410" t="s">
        <v>1480</v>
      </c>
      <c r="C433" s="410" t="s">
        <v>1498</v>
      </c>
      <c r="E433" s="410">
        <v>51</v>
      </c>
      <c r="F433" s="410">
        <v>59</v>
      </c>
      <c r="G433" s="410">
        <v>56</v>
      </c>
      <c r="H433" s="410">
        <v>36</v>
      </c>
      <c r="I433" s="410">
        <v>26</v>
      </c>
      <c r="M433" s="410">
        <v>6</v>
      </c>
      <c r="N433" s="410">
        <v>34</v>
      </c>
      <c r="O433" s="410">
        <v>46</v>
      </c>
      <c r="P433" s="410">
        <v>83</v>
      </c>
      <c r="Q433" s="410">
        <v>397</v>
      </c>
      <c r="R433" s="413">
        <f t="shared" si="12"/>
        <v>44.111111111111114</v>
      </c>
      <c r="S433" s="410">
        <f>IFERROR(VLOOKUP(C433,INVENTORY!C:H,6,FALSE),0)</f>
        <v>61</v>
      </c>
      <c r="T433" s="410">
        <f t="shared" si="13"/>
        <v>91.6</v>
      </c>
    </row>
    <row r="434" spans="1:20" hidden="1" x14ac:dyDescent="0.25">
      <c r="A434" s="410" t="s">
        <v>1055</v>
      </c>
      <c r="B434" s="410" t="s">
        <v>1480</v>
      </c>
      <c r="C434" s="410" t="s">
        <v>1499</v>
      </c>
      <c r="E434" s="410">
        <v>49</v>
      </c>
      <c r="F434" s="410">
        <v>29</v>
      </c>
      <c r="G434" s="410">
        <v>32</v>
      </c>
      <c r="H434" s="410">
        <v>19</v>
      </c>
      <c r="I434" s="410">
        <v>13</v>
      </c>
      <c r="M434" s="410">
        <v>5</v>
      </c>
      <c r="N434" s="410">
        <v>77</v>
      </c>
      <c r="O434" s="410">
        <v>42</v>
      </c>
      <c r="P434" s="410">
        <v>65</v>
      </c>
      <c r="Q434" s="410">
        <v>331</v>
      </c>
      <c r="R434" s="413">
        <f t="shared" si="12"/>
        <v>36.777777777777779</v>
      </c>
      <c r="S434" s="410">
        <f>IFERROR(VLOOKUP(C434,INVENTORY!C:H,6,FALSE),0)</f>
        <v>53</v>
      </c>
      <c r="T434" s="410">
        <f t="shared" si="13"/>
        <v>76.8</v>
      </c>
    </row>
    <row r="435" spans="1:20" hidden="1" x14ac:dyDescent="0.25">
      <c r="A435" s="410" t="s">
        <v>1055</v>
      </c>
      <c r="B435" s="410" t="s">
        <v>1480</v>
      </c>
      <c r="C435" s="410" t="s">
        <v>1500</v>
      </c>
      <c r="E435" s="410">
        <v>98</v>
      </c>
      <c r="F435" s="410">
        <v>80</v>
      </c>
      <c r="G435" s="410">
        <v>102</v>
      </c>
      <c r="H435" s="410">
        <v>68</v>
      </c>
      <c r="I435" s="410">
        <v>43</v>
      </c>
      <c r="J435" s="410">
        <v>2</v>
      </c>
      <c r="K435" s="410">
        <v>2</v>
      </c>
      <c r="L435" s="410">
        <v>11</v>
      </c>
      <c r="M435" s="410">
        <v>29</v>
      </c>
      <c r="N435" s="410">
        <v>64</v>
      </c>
      <c r="O435" s="410">
        <v>64</v>
      </c>
      <c r="P435" s="410">
        <v>149</v>
      </c>
      <c r="Q435" s="410">
        <v>712</v>
      </c>
      <c r="R435" s="413">
        <f t="shared" si="12"/>
        <v>59.333333333333336</v>
      </c>
      <c r="S435" s="410">
        <f>IFERROR(VLOOKUP(C435,INVENTORY!C:H,6,FALSE),0)</f>
        <v>93</v>
      </c>
      <c r="T435" s="410">
        <f t="shared" si="13"/>
        <v>161</v>
      </c>
    </row>
    <row r="436" spans="1:20" hidden="1" x14ac:dyDescent="0.25">
      <c r="A436" s="410" t="s">
        <v>1055</v>
      </c>
      <c r="B436" s="410" t="s">
        <v>1480</v>
      </c>
      <c r="C436" s="410" t="s">
        <v>1501</v>
      </c>
      <c r="E436" s="410">
        <v>39</v>
      </c>
      <c r="F436" s="410">
        <v>29</v>
      </c>
      <c r="G436" s="410">
        <v>59</v>
      </c>
      <c r="H436" s="410">
        <v>34</v>
      </c>
      <c r="I436" s="410">
        <v>28</v>
      </c>
      <c r="K436" s="410">
        <v>1</v>
      </c>
      <c r="L436" s="410">
        <v>2</v>
      </c>
      <c r="M436" s="410">
        <v>10</v>
      </c>
      <c r="N436" s="410">
        <v>57</v>
      </c>
      <c r="O436" s="410">
        <v>79</v>
      </c>
      <c r="P436" s="410">
        <v>64</v>
      </c>
      <c r="Q436" s="410">
        <v>402</v>
      </c>
      <c r="R436" s="413">
        <f t="shared" si="12"/>
        <v>36.545454545454547</v>
      </c>
      <c r="S436" s="410">
        <f>IFERROR(VLOOKUP(C436,INVENTORY!C:H,6,FALSE),0)</f>
        <v>68</v>
      </c>
      <c r="T436" s="410">
        <f t="shared" si="13"/>
        <v>94</v>
      </c>
    </row>
    <row r="437" spans="1:20" hidden="1" x14ac:dyDescent="0.25">
      <c r="A437" s="410" t="s">
        <v>1055</v>
      </c>
      <c r="B437" s="410" t="s">
        <v>1480</v>
      </c>
      <c r="C437" s="410" t="s">
        <v>1502</v>
      </c>
      <c r="E437" s="410">
        <v>121</v>
      </c>
      <c r="F437" s="410">
        <v>57</v>
      </c>
      <c r="G437" s="410">
        <v>76</v>
      </c>
      <c r="H437" s="410">
        <v>41</v>
      </c>
      <c r="I437" s="410">
        <v>25</v>
      </c>
      <c r="J437" s="410">
        <v>1</v>
      </c>
      <c r="M437" s="410">
        <v>14</v>
      </c>
      <c r="N437" s="410">
        <v>31</v>
      </c>
      <c r="O437" s="410">
        <v>37</v>
      </c>
      <c r="P437" s="410">
        <v>121</v>
      </c>
      <c r="Q437" s="410">
        <v>524</v>
      </c>
      <c r="R437" s="413">
        <f t="shared" si="12"/>
        <v>52.4</v>
      </c>
      <c r="S437" s="410">
        <f>IFERROR(VLOOKUP(C437,INVENTORY!C:H,6,FALSE),0)</f>
        <v>64</v>
      </c>
      <c r="T437" s="410">
        <f t="shared" si="13"/>
        <v>117.6</v>
      </c>
    </row>
    <row r="438" spans="1:20" hidden="1" x14ac:dyDescent="0.25">
      <c r="A438" s="410" t="s">
        <v>1055</v>
      </c>
      <c r="B438" s="410" t="s">
        <v>1480</v>
      </c>
      <c r="C438" s="410" t="s">
        <v>1503</v>
      </c>
      <c r="E438" s="410">
        <v>106</v>
      </c>
      <c r="F438" s="410">
        <v>44</v>
      </c>
      <c r="G438" s="410">
        <v>73</v>
      </c>
      <c r="H438" s="410">
        <v>47</v>
      </c>
      <c r="I438" s="410">
        <v>26</v>
      </c>
      <c r="L438" s="410">
        <v>1</v>
      </c>
      <c r="M438" s="410">
        <v>29</v>
      </c>
      <c r="N438" s="410">
        <v>30</v>
      </c>
      <c r="O438" s="410">
        <v>63</v>
      </c>
      <c r="P438" s="410">
        <v>96</v>
      </c>
      <c r="Q438" s="410">
        <v>515</v>
      </c>
      <c r="R438" s="413">
        <f t="shared" si="12"/>
        <v>51.5</v>
      </c>
      <c r="S438" s="410">
        <f>IFERROR(VLOOKUP(C438,INVENTORY!C:H,6,FALSE),0)</f>
        <v>78</v>
      </c>
      <c r="T438" s="410">
        <f t="shared" si="13"/>
        <v>118.6</v>
      </c>
    </row>
    <row r="439" spans="1:20" hidden="1" x14ac:dyDescent="0.25">
      <c r="A439" s="410" t="s">
        <v>1055</v>
      </c>
      <c r="B439" s="410" t="s">
        <v>1480</v>
      </c>
      <c r="C439" s="410" t="s">
        <v>1504</v>
      </c>
      <c r="E439" s="410">
        <v>87</v>
      </c>
      <c r="F439" s="410">
        <v>63</v>
      </c>
      <c r="G439" s="410">
        <v>33</v>
      </c>
      <c r="H439" s="410">
        <v>43</v>
      </c>
      <c r="I439" s="410">
        <v>12</v>
      </c>
      <c r="L439" s="410">
        <v>5</v>
      </c>
      <c r="M439" s="410">
        <v>3</v>
      </c>
      <c r="N439" s="410">
        <v>25</v>
      </c>
      <c r="O439" s="410">
        <v>40</v>
      </c>
      <c r="P439" s="410">
        <v>90</v>
      </c>
      <c r="Q439" s="410">
        <v>401</v>
      </c>
      <c r="R439" s="413">
        <f t="shared" si="12"/>
        <v>40.1</v>
      </c>
      <c r="S439" s="410">
        <f>IFERROR(VLOOKUP(C439,INVENTORY!C:H,6,FALSE),0)</f>
        <v>73</v>
      </c>
      <c r="T439" s="410">
        <f t="shared" si="13"/>
        <v>94.8</v>
      </c>
    </row>
    <row r="440" spans="1:20" hidden="1" x14ac:dyDescent="0.25">
      <c r="A440" s="410" t="s">
        <v>1055</v>
      </c>
      <c r="B440" s="410" t="s">
        <v>1480</v>
      </c>
      <c r="C440" s="410" t="s">
        <v>1505</v>
      </c>
      <c r="E440" s="410">
        <v>89</v>
      </c>
      <c r="F440" s="410">
        <v>95</v>
      </c>
      <c r="G440" s="410">
        <v>75</v>
      </c>
      <c r="H440" s="410">
        <v>49</v>
      </c>
      <c r="I440" s="410">
        <v>81</v>
      </c>
      <c r="J440" s="410">
        <v>10</v>
      </c>
      <c r="L440" s="410">
        <v>5</v>
      </c>
      <c r="M440" s="410">
        <v>33</v>
      </c>
      <c r="N440" s="410">
        <v>37</v>
      </c>
      <c r="O440" s="410">
        <v>71</v>
      </c>
      <c r="P440" s="410">
        <v>129</v>
      </c>
      <c r="Q440" s="410">
        <v>674</v>
      </c>
      <c r="R440" s="413">
        <f t="shared" si="12"/>
        <v>61.272727272727273</v>
      </c>
      <c r="S440" s="410">
        <f>IFERROR(VLOOKUP(C440,INVENTORY!C:H,6,FALSE),0)</f>
        <v>80</v>
      </c>
      <c r="T440" s="410">
        <f t="shared" si="13"/>
        <v>150.80000000000001</v>
      </c>
    </row>
    <row r="441" spans="1:20" hidden="1" x14ac:dyDescent="0.25">
      <c r="A441" s="410" t="s">
        <v>1055</v>
      </c>
      <c r="B441" s="410" t="s">
        <v>1480</v>
      </c>
      <c r="C441" s="410" t="s">
        <v>1506</v>
      </c>
      <c r="E441" s="410">
        <v>89</v>
      </c>
      <c r="F441" s="410">
        <v>101</v>
      </c>
      <c r="G441" s="410">
        <v>88</v>
      </c>
      <c r="H441" s="410">
        <v>94</v>
      </c>
      <c r="I441" s="410">
        <v>52</v>
      </c>
      <c r="L441" s="410">
        <v>4</v>
      </c>
      <c r="M441" s="410">
        <v>15</v>
      </c>
      <c r="N441" s="410">
        <v>51</v>
      </c>
      <c r="O441" s="410">
        <v>133</v>
      </c>
      <c r="P441" s="410">
        <v>143</v>
      </c>
      <c r="Q441" s="410">
        <v>770</v>
      </c>
      <c r="R441" s="413">
        <f t="shared" si="12"/>
        <v>77</v>
      </c>
      <c r="S441" s="410">
        <f>IFERROR(VLOOKUP(C441,INVENTORY!C:H,6,FALSE),0)</f>
        <v>98</v>
      </c>
      <c r="T441" s="410">
        <f t="shared" si="13"/>
        <v>173.6</v>
      </c>
    </row>
    <row r="442" spans="1:20" hidden="1" x14ac:dyDescent="0.25">
      <c r="A442" s="410" t="s">
        <v>1055</v>
      </c>
      <c r="B442" s="410" t="s">
        <v>1480</v>
      </c>
      <c r="C442" s="410" t="s">
        <v>1507</v>
      </c>
      <c r="E442" s="410">
        <v>103</v>
      </c>
      <c r="F442" s="410">
        <v>55</v>
      </c>
      <c r="G442" s="410">
        <v>81</v>
      </c>
      <c r="H442" s="410">
        <v>50</v>
      </c>
      <c r="I442" s="410">
        <v>56</v>
      </c>
      <c r="M442" s="410">
        <v>13</v>
      </c>
      <c r="N442" s="410">
        <v>41</v>
      </c>
      <c r="O442" s="410">
        <v>80</v>
      </c>
      <c r="P442" s="410">
        <v>93</v>
      </c>
      <c r="Q442" s="410">
        <v>572</v>
      </c>
      <c r="R442" s="413">
        <f t="shared" si="12"/>
        <v>63.555555555555557</v>
      </c>
      <c r="S442" s="410">
        <f>IFERROR(VLOOKUP(C442,INVENTORY!C:H,6,FALSE),0)</f>
        <v>86</v>
      </c>
      <c r="T442" s="410">
        <f t="shared" si="13"/>
        <v>131.6</v>
      </c>
    </row>
    <row r="443" spans="1:20" hidden="1" x14ac:dyDescent="0.25">
      <c r="A443" s="410" t="s">
        <v>1055</v>
      </c>
      <c r="B443" s="410" t="s">
        <v>1480</v>
      </c>
      <c r="C443" s="410" t="s">
        <v>1508</v>
      </c>
      <c r="E443" s="410">
        <v>92</v>
      </c>
      <c r="F443" s="410">
        <v>44</v>
      </c>
      <c r="G443" s="410">
        <v>58</v>
      </c>
      <c r="H443" s="410">
        <v>31</v>
      </c>
      <c r="I443" s="410">
        <v>38</v>
      </c>
      <c r="M443" s="410">
        <v>6</v>
      </c>
      <c r="N443" s="410">
        <v>84</v>
      </c>
      <c r="O443" s="410">
        <v>96</v>
      </c>
      <c r="P443" s="410">
        <v>88</v>
      </c>
      <c r="Q443" s="410">
        <v>537</v>
      </c>
      <c r="R443" s="413">
        <f t="shared" si="12"/>
        <v>59.666666666666664</v>
      </c>
      <c r="S443" s="410">
        <f>IFERROR(VLOOKUP(C443,INVENTORY!C:H,6,FALSE),0)</f>
        <v>98</v>
      </c>
      <c r="T443" s="410">
        <f t="shared" si="13"/>
        <v>127</v>
      </c>
    </row>
    <row r="444" spans="1:20" hidden="1" x14ac:dyDescent="0.25">
      <c r="A444" s="410" t="s">
        <v>1055</v>
      </c>
      <c r="B444" s="410" t="s">
        <v>1480</v>
      </c>
      <c r="C444" s="410" t="s">
        <v>1509</v>
      </c>
      <c r="E444" s="410">
        <v>114</v>
      </c>
      <c r="F444" s="410">
        <v>71</v>
      </c>
      <c r="G444" s="410">
        <v>77</v>
      </c>
      <c r="H444" s="410">
        <v>71</v>
      </c>
      <c r="I444" s="410">
        <v>51</v>
      </c>
      <c r="L444" s="410">
        <v>4</v>
      </c>
      <c r="M444" s="410">
        <v>15</v>
      </c>
      <c r="N444" s="410">
        <v>65</v>
      </c>
      <c r="O444" s="410">
        <v>119</v>
      </c>
      <c r="P444" s="410">
        <v>133</v>
      </c>
      <c r="Q444" s="410">
        <v>720</v>
      </c>
      <c r="R444" s="413">
        <f t="shared" si="12"/>
        <v>72</v>
      </c>
      <c r="S444" s="410">
        <f>IFERROR(VLOOKUP(C444,INVENTORY!C:H,6,FALSE),0)</f>
        <v>89</v>
      </c>
      <c r="T444" s="410">
        <f t="shared" si="13"/>
        <v>161.80000000000001</v>
      </c>
    </row>
    <row r="445" spans="1:20" hidden="1" x14ac:dyDescent="0.25">
      <c r="A445" s="410" t="s">
        <v>1055</v>
      </c>
      <c r="B445" s="410" t="s">
        <v>1480</v>
      </c>
      <c r="C445" s="410" t="s">
        <v>1510</v>
      </c>
      <c r="E445" s="410">
        <v>38</v>
      </c>
      <c r="F445" s="410">
        <v>47</v>
      </c>
      <c r="G445" s="410">
        <v>81</v>
      </c>
      <c r="H445" s="410">
        <v>25</v>
      </c>
      <c r="I445" s="410">
        <v>32</v>
      </c>
      <c r="J445" s="410">
        <v>13</v>
      </c>
      <c r="M445" s="410">
        <v>4</v>
      </c>
      <c r="N445" s="410">
        <v>24</v>
      </c>
      <c r="O445" s="410">
        <v>84</v>
      </c>
      <c r="P445" s="410">
        <v>90</v>
      </c>
      <c r="Q445" s="410">
        <v>438</v>
      </c>
      <c r="R445" s="413">
        <f t="shared" si="12"/>
        <v>43.8</v>
      </c>
      <c r="S445" s="410">
        <f>IFERROR(VLOOKUP(C445,INVENTORY!C:H,6,FALSE),0)</f>
        <v>81</v>
      </c>
      <c r="T445" s="410">
        <f t="shared" si="13"/>
        <v>103.8</v>
      </c>
    </row>
    <row r="446" spans="1:20" hidden="1" x14ac:dyDescent="0.25">
      <c r="A446" s="410" t="s">
        <v>1055</v>
      </c>
      <c r="B446" s="410" t="s">
        <v>1480</v>
      </c>
      <c r="C446" s="410" t="s">
        <v>1511</v>
      </c>
      <c r="E446" s="410">
        <v>100</v>
      </c>
      <c r="F446" s="410">
        <v>65</v>
      </c>
      <c r="G446" s="410">
        <v>92</v>
      </c>
      <c r="H446" s="410">
        <v>50</v>
      </c>
      <c r="I446" s="410">
        <v>24</v>
      </c>
      <c r="M446" s="410">
        <v>17</v>
      </c>
      <c r="N446" s="410">
        <v>50</v>
      </c>
      <c r="O446" s="410">
        <v>90</v>
      </c>
      <c r="P446" s="410">
        <v>166</v>
      </c>
      <c r="Q446" s="410">
        <v>654</v>
      </c>
      <c r="R446" s="413">
        <f t="shared" si="12"/>
        <v>72.666666666666671</v>
      </c>
      <c r="S446" s="410">
        <f>IFERROR(VLOOKUP(C446,INVENTORY!C:H,6,FALSE),0)</f>
        <v>88</v>
      </c>
      <c r="T446" s="410">
        <f t="shared" si="13"/>
        <v>148.4</v>
      </c>
    </row>
    <row r="447" spans="1:20" hidden="1" x14ac:dyDescent="0.25">
      <c r="A447" s="410" t="s">
        <v>1055</v>
      </c>
      <c r="B447" s="410" t="s">
        <v>1480</v>
      </c>
      <c r="C447" s="410" t="s">
        <v>1512</v>
      </c>
      <c r="E447" s="410">
        <v>160</v>
      </c>
      <c r="F447" s="410">
        <v>129</v>
      </c>
      <c r="G447" s="410">
        <v>107</v>
      </c>
      <c r="H447" s="410">
        <v>66</v>
      </c>
      <c r="I447" s="410">
        <v>45</v>
      </c>
      <c r="L447" s="410">
        <v>14</v>
      </c>
      <c r="M447" s="410">
        <v>22</v>
      </c>
      <c r="N447" s="410">
        <v>59</v>
      </c>
      <c r="O447" s="410">
        <v>166</v>
      </c>
      <c r="P447" s="410">
        <v>138</v>
      </c>
      <c r="Q447" s="410">
        <v>906</v>
      </c>
      <c r="R447" s="413">
        <f t="shared" si="12"/>
        <v>90.6</v>
      </c>
      <c r="S447" s="410">
        <f>IFERROR(VLOOKUP(C447,INVENTORY!C:H,6,FALSE),0)</f>
        <v>104</v>
      </c>
      <c r="T447" s="410">
        <f t="shared" si="13"/>
        <v>202</v>
      </c>
    </row>
    <row r="448" spans="1:20" hidden="1" x14ac:dyDescent="0.25">
      <c r="A448" s="410" t="s">
        <v>1055</v>
      </c>
      <c r="B448" s="410" t="s">
        <v>1480</v>
      </c>
      <c r="C448" s="410" t="s">
        <v>1513</v>
      </c>
      <c r="E448" s="410">
        <v>169</v>
      </c>
      <c r="F448" s="410">
        <v>124</v>
      </c>
      <c r="G448" s="410">
        <v>103</v>
      </c>
      <c r="H448" s="410">
        <v>65</v>
      </c>
      <c r="I448" s="410">
        <v>42</v>
      </c>
      <c r="L448" s="410">
        <v>12</v>
      </c>
      <c r="M448" s="410">
        <v>13</v>
      </c>
      <c r="N448" s="410">
        <v>75</v>
      </c>
      <c r="O448" s="410">
        <v>93</v>
      </c>
      <c r="P448" s="410">
        <v>152</v>
      </c>
      <c r="Q448" s="410">
        <v>848</v>
      </c>
      <c r="R448" s="413">
        <f t="shared" si="12"/>
        <v>84.8</v>
      </c>
      <c r="S448" s="410">
        <f>IFERROR(VLOOKUP(C448,INVENTORY!C:H,6,FALSE),0)</f>
        <v>39</v>
      </c>
      <c r="T448" s="410">
        <f t="shared" si="13"/>
        <v>177.4</v>
      </c>
    </row>
    <row r="449" spans="1:20" hidden="1" x14ac:dyDescent="0.25">
      <c r="A449" s="410" t="s">
        <v>1055</v>
      </c>
      <c r="B449" s="410" t="s">
        <v>1480</v>
      </c>
      <c r="C449" s="410" t="s">
        <v>1514</v>
      </c>
      <c r="E449" s="410">
        <v>135</v>
      </c>
      <c r="F449" s="410">
        <v>76</v>
      </c>
      <c r="G449" s="410">
        <v>129</v>
      </c>
      <c r="H449" s="410">
        <v>96</v>
      </c>
      <c r="I449" s="410">
        <v>82</v>
      </c>
      <c r="J449" s="410">
        <v>1</v>
      </c>
      <c r="L449" s="410">
        <v>34</v>
      </c>
      <c r="M449" s="410">
        <v>31</v>
      </c>
      <c r="N449" s="410">
        <v>86</v>
      </c>
      <c r="O449" s="410">
        <v>168</v>
      </c>
      <c r="P449" s="410">
        <v>182</v>
      </c>
      <c r="Q449" s="410">
        <v>1020</v>
      </c>
      <c r="R449" s="413">
        <f t="shared" si="12"/>
        <v>92.727272727272734</v>
      </c>
      <c r="S449" s="410">
        <f>IFERROR(VLOOKUP(C449,INVENTORY!C:H,6,FALSE),0)</f>
        <v>94</v>
      </c>
      <c r="T449" s="410">
        <f t="shared" si="13"/>
        <v>222.8</v>
      </c>
    </row>
    <row r="450" spans="1:20" hidden="1" x14ac:dyDescent="0.25">
      <c r="A450" s="410" t="s">
        <v>1055</v>
      </c>
      <c r="B450" s="410" t="s">
        <v>1480</v>
      </c>
      <c r="C450" s="410" t="s">
        <v>1515</v>
      </c>
      <c r="E450" s="410">
        <v>132</v>
      </c>
      <c r="F450" s="410">
        <v>80</v>
      </c>
      <c r="G450" s="410">
        <v>87</v>
      </c>
      <c r="H450" s="410">
        <v>66</v>
      </c>
      <c r="I450" s="410">
        <v>97</v>
      </c>
      <c r="L450" s="410">
        <v>5</v>
      </c>
      <c r="M450" s="410">
        <v>40</v>
      </c>
      <c r="N450" s="410">
        <v>54</v>
      </c>
      <c r="O450" s="410">
        <v>140</v>
      </c>
      <c r="P450" s="410">
        <v>107</v>
      </c>
      <c r="Q450" s="410">
        <v>808</v>
      </c>
      <c r="R450" s="413">
        <f t="shared" si="12"/>
        <v>80.8</v>
      </c>
      <c r="S450" s="410">
        <f>IFERROR(VLOOKUP(C450,INVENTORY!C:H,6,FALSE),0)</f>
        <v>104</v>
      </c>
      <c r="T450" s="410">
        <f t="shared" si="13"/>
        <v>182.4</v>
      </c>
    </row>
    <row r="451" spans="1:20" hidden="1" x14ac:dyDescent="0.25">
      <c r="A451" s="410" t="s">
        <v>1055</v>
      </c>
      <c r="B451" s="410" t="s">
        <v>1480</v>
      </c>
      <c r="C451" s="410" t="s">
        <v>1516</v>
      </c>
      <c r="E451" s="410">
        <v>113</v>
      </c>
      <c r="F451" s="410">
        <v>94</v>
      </c>
      <c r="G451" s="410">
        <v>73</v>
      </c>
      <c r="H451" s="410">
        <v>76</v>
      </c>
      <c r="I451" s="410">
        <v>42</v>
      </c>
      <c r="L451" s="410">
        <v>12</v>
      </c>
      <c r="M451" s="410">
        <v>28</v>
      </c>
      <c r="N451" s="410">
        <v>56</v>
      </c>
      <c r="O451" s="410">
        <v>100</v>
      </c>
      <c r="P451" s="410">
        <v>127</v>
      </c>
      <c r="Q451" s="410">
        <v>721</v>
      </c>
      <c r="R451" s="413">
        <f t="shared" si="12"/>
        <v>72.099999999999994</v>
      </c>
      <c r="S451" s="410">
        <f>IFERROR(VLOOKUP(C451,INVENTORY!C:H,6,FALSE),0)</f>
        <v>83</v>
      </c>
      <c r="T451" s="410">
        <f t="shared" si="13"/>
        <v>160.80000000000001</v>
      </c>
    </row>
    <row r="452" spans="1:20" hidden="1" x14ac:dyDescent="0.25">
      <c r="A452" s="410" t="s">
        <v>1055</v>
      </c>
      <c r="B452" s="410" t="s">
        <v>1480</v>
      </c>
      <c r="C452" s="410" t="s">
        <v>1517</v>
      </c>
      <c r="E452" s="410">
        <v>160</v>
      </c>
      <c r="F452" s="410">
        <v>121</v>
      </c>
      <c r="G452" s="410">
        <v>78</v>
      </c>
      <c r="H452" s="410">
        <v>109</v>
      </c>
      <c r="I452" s="410">
        <v>138</v>
      </c>
      <c r="J452" s="410">
        <v>4</v>
      </c>
      <c r="K452" s="410">
        <v>5</v>
      </c>
      <c r="L452" s="410">
        <v>17</v>
      </c>
      <c r="M452" s="410">
        <v>45</v>
      </c>
      <c r="N452" s="410">
        <v>94</v>
      </c>
      <c r="O452" s="410">
        <v>149</v>
      </c>
      <c r="P452" s="410">
        <v>214</v>
      </c>
      <c r="Q452" s="410">
        <v>1134</v>
      </c>
      <c r="R452" s="413">
        <f t="shared" si="12"/>
        <v>94.5</v>
      </c>
      <c r="S452" s="410">
        <f>IFERROR(VLOOKUP(C452,INVENTORY!C:H,6,FALSE),0)</f>
        <v>110</v>
      </c>
      <c r="T452" s="410">
        <f t="shared" si="13"/>
        <v>248.8</v>
      </c>
    </row>
    <row r="453" spans="1:20" hidden="1" x14ac:dyDescent="0.25">
      <c r="A453" s="410" t="s">
        <v>1055</v>
      </c>
      <c r="B453" s="410" t="s">
        <v>1480</v>
      </c>
      <c r="C453" s="410" t="s">
        <v>1518</v>
      </c>
      <c r="E453" s="410">
        <v>98</v>
      </c>
      <c r="F453" s="410">
        <v>120</v>
      </c>
      <c r="G453" s="410">
        <v>68</v>
      </c>
      <c r="H453" s="410">
        <v>57</v>
      </c>
      <c r="I453" s="410">
        <v>104</v>
      </c>
      <c r="J453" s="410">
        <v>1</v>
      </c>
      <c r="L453" s="410">
        <v>17</v>
      </c>
      <c r="M453" s="410">
        <v>10</v>
      </c>
      <c r="N453" s="410">
        <v>49</v>
      </c>
      <c r="O453" s="410">
        <v>74</v>
      </c>
      <c r="P453" s="410">
        <v>171</v>
      </c>
      <c r="Q453" s="410">
        <v>769</v>
      </c>
      <c r="R453" s="413">
        <f t="shared" si="12"/>
        <v>69.909090909090907</v>
      </c>
      <c r="S453" s="410">
        <f>IFERROR(VLOOKUP(C453,INVENTORY!C:H,6,FALSE),0)</f>
        <v>83</v>
      </c>
      <c r="T453" s="410">
        <f t="shared" si="13"/>
        <v>170.4</v>
      </c>
    </row>
    <row r="454" spans="1:20" hidden="1" x14ac:dyDescent="0.25">
      <c r="A454" s="410" t="s">
        <v>1055</v>
      </c>
      <c r="B454" s="410" t="s">
        <v>1480</v>
      </c>
      <c r="C454" s="410" t="s">
        <v>1519</v>
      </c>
      <c r="E454" s="410">
        <v>1</v>
      </c>
      <c r="H454" s="410">
        <v>49</v>
      </c>
      <c r="I454" s="410">
        <v>136</v>
      </c>
      <c r="J454" s="410">
        <v>86</v>
      </c>
      <c r="K454" s="410">
        <v>4</v>
      </c>
      <c r="L454" s="410">
        <v>1</v>
      </c>
      <c r="M454" s="410">
        <v>58</v>
      </c>
      <c r="N454" s="410">
        <v>21</v>
      </c>
      <c r="O454" s="410">
        <v>24</v>
      </c>
      <c r="P454" s="410">
        <v>158</v>
      </c>
      <c r="Q454" s="410">
        <v>538</v>
      </c>
      <c r="R454" s="413">
        <f t="shared" ref="R454:R517" si="14">AVERAGE(E454:P454)</f>
        <v>53.8</v>
      </c>
      <c r="S454" s="410">
        <f>IFERROR(VLOOKUP(C454,INVENTORY!C:H,6,FALSE),0)</f>
        <v>1</v>
      </c>
      <c r="T454" s="410">
        <f t="shared" ref="T454:T517" si="15">(Q454+S454)/5</f>
        <v>107.8</v>
      </c>
    </row>
    <row r="455" spans="1:20" hidden="1" x14ac:dyDescent="0.25">
      <c r="A455" s="410" t="s">
        <v>1055</v>
      </c>
      <c r="B455" s="410" t="s">
        <v>1480</v>
      </c>
      <c r="C455" s="410" t="s">
        <v>1520</v>
      </c>
      <c r="E455" s="410">
        <v>13</v>
      </c>
      <c r="G455" s="410">
        <v>16</v>
      </c>
      <c r="H455" s="410">
        <v>10</v>
      </c>
      <c r="I455" s="410">
        <v>25</v>
      </c>
      <c r="J455" s="410">
        <v>9</v>
      </c>
      <c r="K455" s="410">
        <v>42</v>
      </c>
      <c r="L455" s="410">
        <v>11</v>
      </c>
      <c r="M455" s="410">
        <v>4</v>
      </c>
      <c r="N455" s="410">
        <v>16</v>
      </c>
      <c r="O455" s="410">
        <v>144</v>
      </c>
      <c r="P455" s="410">
        <v>53</v>
      </c>
      <c r="Q455" s="410">
        <v>343</v>
      </c>
      <c r="R455" s="413">
        <f t="shared" si="14"/>
        <v>31.181818181818183</v>
      </c>
      <c r="S455" s="410">
        <f>IFERROR(VLOOKUP(C455,INVENTORY!C:H,6,FALSE),0)</f>
        <v>25</v>
      </c>
      <c r="T455" s="410">
        <f t="shared" si="15"/>
        <v>73.599999999999994</v>
      </c>
    </row>
    <row r="456" spans="1:20" hidden="1" x14ac:dyDescent="0.25">
      <c r="A456" s="410" t="s">
        <v>1059</v>
      </c>
      <c r="B456" s="410" t="s">
        <v>1521</v>
      </c>
      <c r="C456" s="410" t="s">
        <v>1669</v>
      </c>
      <c r="H456" s="410">
        <v>4</v>
      </c>
      <c r="Q456" s="410">
        <v>4</v>
      </c>
      <c r="R456" s="413">
        <f t="shared" si="14"/>
        <v>4</v>
      </c>
      <c r="S456" s="410">
        <f>IFERROR(VLOOKUP(C456,INVENTORY!C:H,6,FALSE),0)</f>
        <v>0</v>
      </c>
      <c r="T456" s="410">
        <f t="shared" si="15"/>
        <v>0.8</v>
      </c>
    </row>
    <row r="457" spans="1:20" hidden="1" x14ac:dyDescent="0.25">
      <c r="A457" s="410" t="s">
        <v>1084</v>
      </c>
      <c r="B457" s="410" t="s">
        <v>2051</v>
      </c>
      <c r="C457" s="410" t="s">
        <v>1084</v>
      </c>
      <c r="E457" s="410">
        <v>82</v>
      </c>
      <c r="F457" s="410">
        <v>94</v>
      </c>
      <c r="G457" s="410">
        <v>51</v>
      </c>
      <c r="H457" s="410">
        <v>82</v>
      </c>
      <c r="I457" s="410">
        <v>26</v>
      </c>
      <c r="J457" s="410">
        <v>41</v>
      </c>
      <c r="K457" s="410">
        <v>28</v>
      </c>
      <c r="L457" s="410">
        <v>20</v>
      </c>
      <c r="M457" s="410">
        <v>7</v>
      </c>
      <c r="N457" s="410">
        <v>10</v>
      </c>
      <c r="O457" s="410">
        <v>31</v>
      </c>
      <c r="P457" s="410">
        <v>52</v>
      </c>
      <c r="Q457" s="410">
        <v>524</v>
      </c>
      <c r="R457" s="413">
        <f t="shared" si="14"/>
        <v>43.666666666666664</v>
      </c>
      <c r="S457" s="410">
        <f>IFERROR(VLOOKUP(C457,INVENTORY!C:H,6,FALSE),0)</f>
        <v>0</v>
      </c>
      <c r="T457" s="410">
        <f t="shared" si="15"/>
        <v>104.8</v>
      </c>
    </row>
    <row r="458" spans="1:20" hidden="1" x14ac:dyDescent="0.25">
      <c r="A458" s="410" t="s">
        <v>1087</v>
      </c>
      <c r="B458" s="410" t="s">
        <v>2051</v>
      </c>
      <c r="C458" s="410" t="s">
        <v>1087</v>
      </c>
      <c r="E458" s="410">
        <v>117</v>
      </c>
      <c r="F458" s="410">
        <v>41</v>
      </c>
      <c r="G458" s="410">
        <v>34</v>
      </c>
      <c r="H458" s="410">
        <v>38</v>
      </c>
      <c r="I458" s="410">
        <v>40</v>
      </c>
      <c r="J458" s="410">
        <v>47</v>
      </c>
      <c r="K458" s="410">
        <v>35</v>
      </c>
      <c r="L458" s="410">
        <v>27</v>
      </c>
      <c r="M458" s="410">
        <v>74</v>
      </c>
      <c r="N458" s="410">
        <v>86</v>
      </c>
      <c r="O458" s="410">
        <v>44</v>
      </c>
      <c r="P458" s="410">
        <v>102</v>
      </c>
      <c r="Q458" s="410">
        <v>685</v>
      </c>
      <c r="R458" s="413">
        <f t="shared" si="14"/>
        <v>57.083333333333336</v>
      </c>
      <c r="S458" s="410">
        <f>IFERROR(VLOOKUP(C458,INVENTORY!C:H,6,FALSE),0)</f>
        <v>0</v>
      </c>
      <c r="T458" s="410">
        <f t="shared" si="15"/>
        <v>137</v>
      </c>
    </row>
    <row r="459" spans="1:20" hidden="1" x14ac:dyDescent="0.25">
      <c r="A459" s="410" t="s">
        <v>1092</v>
      </c>
      <c r="B459" s="410" t="s">
        <v>1521</v>
      </c>
      <c r="C459" s="410" t="s">
        <v>2052</v>
      </c>
      <c r="E459" s="410">
        <v>20</v>
      </c>
      <c r="F459" s="410">
        <v>2</v>
      </c>
      <c r="G459" s="410">
        <v>4</v>
      </c>
      <c r="H459" s="410">
        <v>1</v>
      </c>
      <c r="L459" s="410">
        <v>9</v>
      </c>
      <c r="O459" s="410">
        <v>4</v>
      </c>
      <c r="Q459" s="410">
        <v>40</v>
      </c>
      <c r="R459" s="413">
        <f t="shared" si="14"/>
        <v>6.666666666666667</v>
      </c>
      <c r="S459" s="410">
        <f>IFERROR(VLOOKUP(C459,INVENTORY!C:H,6,FALSE),0)</f>
        <v>28</v>
      </c>
      <c r="T459" s="410">
        <f t="shared" si="15"/>
        <v>13.6</v>
      </c>
    </row>
    <row r="460" spans="1:20" hidden="1" x14ac:dyDescent="0.25">
      <c r="A460" s="410" t="s">
        <v>1092</v>
      </c>
      <c r="B460" s="410" t="s">
        <v>1521</v>
      </c>
      <c r="C460" s="410" t="s">
        <v>2053</v>
      </c>
      <c r="E460" s="410">
        <v>16</v>
      </c>
      <c r="F460" s="410">
        <v>1</v>
      </c>
      <c r="G460" s="410">
        <v>12</v>
      </c>
      <c r="H460" s="410">
        <v>5</v>
      </c>
      <c r="O460" s="410">
        <v>9</v>
      </c>
      <c r="Q460" s="410">
        <v>43</v>
      </c>
      <c r="R460" s="413">
        <f t="shared" si="14"/>
        <v>8.6</v>
      </c>
      <c r="S460" s="410">
        <f>IFERROR(VLOOKUP(C460,INVENTORY!C:H,6,FALSE),0)</f>
        <v>10</v>
      </c>
      <c r="T460" s="410">
        <f t="shared" si="15"/>
        <v>10.6</v>
      </c>
    </row>
    <row r="461" spans="1:20" hidden="1" x14ac:dyDescent="0.25">
      <c r="A461" s="410" t="s">
        <v>1092</v>
      </c>
      <c r="B461" s="410" t="s">
        <v>1521</v>
      </c>
      <c r="C461" s="410" t="s">
        <v>2054</v>
      </c>
      <c r="E461" s="410">
        <v>22</v>
      </c>
      <c r="F461" s="410">
        <v>2</v>
      </c>
      <c r="G461" s="410">
        <v>8</v>
      </c>
      <c r="H461" s="410">
        <v>1</v>
      </c>
      <c r="P461" s="410">
        <v>4</v>
      </c>
      <c r="Q461" s="410">
        <v>37</v>
      </c>
      <c r="R461" s="413">
        <f t="shared" si="14"/>
        <v>7.4</v>
      </c>
      <c r="S461" s="410">
        <f>IFERROR(VLOOKUP(C461,INVENTORY!C:H,6,FALSE),0)</f>
        <v>16</v>
      </c>
      <c r="T461" s="410">
        <f t="shared" si="15"/>
        <v>10.6</v>
      </c>
    </row>
    <row r="462" spans="1:20" hidden="1" x14ac:dyDescent="0.25">
      <c r="A462" s="410" t="s">
        <v>1092</v>
      </c>
      <c r="B462" s="410" t="s">
        <v>1521</v>
      </c>
      <c r="C462" s="410" t="s">
        <v>2055</v>
      </c>
      <c r="H462" s="410">
        <v>1</v>
      </c>
      <c r="Q462" s="410">
        <v>1</v>
      </c>
      <c r="R462" s="413">
        <f t="shared" si="14"/>
        <v>1</v>
      </c>
      <c r="S462" s="410">
        <f>IFERROR(VLOOKUP(C462,INVENTORY!C:H,6,FALSE),0)</f>
        <v>9</v>
      </c>
      <c r="T462" s="410">
        <f t="shared" si="15"/>
        <v>2</v>
      </c>
    </row>
    <row r="463" spans="1:20" hidden="1" x14ac:dyDescent="0.25">
      <c r="A463" s="410" t="s">
        <v>1092</v>
      </c>
      <c r="B463" s="410" t="s">
        <v>1521</v>
      </c>
      <c r="C463" s="410" t="s">
        <v>2056</v>
      </c>
      <c r="E463" s="410">
        <v>13</v>
      </c>
      <c r="G463" s="410">
        <v>5</v>
      </c>
      <c r="Q463" s="410">
        <v>18</v>
      </c>
      <c r="R463" s="413">
        <f t="shared" si="14"/>
        <v>9</v>
      </c>
      <c r="S463" s="410">
        <f>IFERROR(VLOOKUP(C463,INVENTORY!C:H,6,FALSE),0)</f>
        <v>16</v>
      </c>
      <c r="T463" s="410">
        <f t="shared" si="15"/>
        <v>6.8</v>
      </c>
    </row>
    <row r="464" spans="1:20" hidden="1" x14ac:dyDescent="0.25">
      <c r="A464" s="410" t="s">
        <v>1092</v>
      </c>
      <c r="B464" s="410" t="s">
        <v>1521</v>
      </c>
      <c r="C464" s="410" t="s">
        <v>2057</v>
      </c>
      <c r="F464" s="410">
        <v>1</v>
      </c>
      <c r="G464" s="410">
        <v>4</v>
      </c>
      <c r="N464" s="410">
        <v>1</v>
      </c>
      <c r="Q464" s="410">
        <v>6</v>
      </c>
      <c r="R464" s="413">
        <f t="shared" si="14"/>
        <v>2</v>
      </c>
      <c r="S464" s="410">
        <f>IFERROR(VLOOKUP(C464,INVENTORY!C:H,6,FALSE),0)</f>
        <v>10</v>
      </c>
      <c r="T464" s="410">
        <f t="shared" si="15"/>
        <v>3.2</v>
      </c>
    </row>
    <row r="465" spans="1:20" hidden="1" x14ac:dyDescent="0.25">
      <c r="A465" s="410" t="s">
        <v>1092</v>
      </c>
      <c r="B465" s="410" t="s">
        <v>1521</v>
      </c>
      <c r="C465" s="410" t="s">
        <v>2058</v>
      </c>
      <c r="E465" s="410">
        <v>2</v>
      </c>
      <c r="F465" s="410">
        <v>3</v>
      </c>
      <c r="H465" s="410">
        <v>1</v>
      </c>
      <c r="I465" s="410">
        <v>1</v>
      </c>
      <c r="N465" s="410">
        <v>4</v>
      </c>
      <c r="Q465" s="410">
        <v>11</v>
      </c>
      <c r="R465" s="413">
        <f t="shared" si="14"/>
        <v>2.2000000000000002</v>
      </c>
      <c r="S465" s="410">
        <f>IFERROR(VLOOKUP(C465,INVENTORY!C:H,6,FALSE),0)</f>
        <v>30</v>
      </c>
      <c r="T465" s="410">
        <f t="shared" si="15"/>
        <v>8.1999999999999993</v>
      </c>
    </row>
    <row r="466" spans="1:20" hidden="1" x14ac:dyDescent="0.25">
      <c r="A466" s="410" t="s">
        <v>1092</v>
      </c>
      <c r="B466" s="410" t="s">
        <v>1521</v>
      </c>
      <c r="C466" s="410" t="s">
        <v>2059</v>
      </c>
      <c r="E466" s="410">
        <v>1</v>
      </c>
      <c r="F466" s="410">
        <v>1</v>
      </c>
      <c r="N466" s="410">
        <v>1</v>
      </c>
      <c r="Q466" s="410">
        <v>3</v>
      </c>
      <c r="R466" s="413">
        <f t="shared" si="14"/>
        <v>1</v>
      </c>
      <c r="S466" s="410">
        <f>IFERROR(VLOOKUP(C466,INVENTORY!C:H,6,FALSE),0)</f>
        <v>25</v>
      </c>
      <c r="T466" s="410">
        <f t="shared" si="15"/>
        <v>5.6</v>
      </c>
    </row>
    <row r="467" spans="1:20" hidden="1" x14ac:dyDescent="0.25">
      <c r="A467" s="410" t="s">
        <v>1092</v>
      </c>
      <c r="B467" s="410" t="s">
        <v>1521</v>
      </c>
      <c r="C467" s="410" t="s">
        <v>2060</v>
      </c>
      <c r="E467" s="410">
        <v>9</v>
      </c>
      <c r="F467" s="410">
        <v>1</v>
      </c>
      <c r="H467" s="410">
        <v>1</v>
      </c>
      <c r="I467" s="410">
        <v>4</v>
      </c>
      <c r="Q467" s="410">
        <v>15</v>
      </c>
      <c r="R467" s="413">
        <f t="shared" si="14"/>
        <v>3.75</v>
      </c>
      <c r="S467" s="410">
        <f>IFERROR(VLOOKUP(C467,INVENTORY!C:H,6,FALSE),0)</f>
        <v>28</v>
      </c>
      <c r="T467" s="410">
        <f t="shared" si="15"/>
        <v>8.6</v>
      </c>
    </row>
    <row r="468" spans="1:20" hidden="1" x14ac:dyDescent="0.25">
      <c r="A468" s="410" t="s">
        <v>1092</v>
      </c>
      <c r="B468" s="410" t="s">
        <v>1521</v>
      </c>
      <c r="C468" s="410" t="s">
        <v>2061</v>
      </c>
      <c r="M468" s="410">
        <v>1</v>
      </c>
      <c r="O468" s="410">
        <v>8</v>
      </c>
      <c r="P468" s="410">
        <v>1</v>
      </c>
      <c r="Q468" s="410">
        <v>10</v>
      </c>
      <c r="R468" s="413">
        <f t="shared" si="14"/>
        <v>3.3333333333333335</v>
      </c>
      <c r="S468" s="410">
        <f>IFERROR(VLOOKUP(C468,INVENTORY!C:H,6,FALSE),0)</f>
        <v>11</v>
      </c>
      <c r="T468" s="410">
        <f t="shared" si="15"/>
        <v>4.2</v>
      </c>
    </row>
    <row r="469" spans="1:20" hidden="1" x14ac:dyDescent="0.25">
      <c r="A469" s="410" t="s">
        <v>1092</v>
      </c>
      <c r="B469" s="410" t="s">
        <v>1521</v>
      </c>
      <c r="C469" s="410" t="s">
        <v>2062</v>
      </c>
      <c r="E469" s="410">
        <v>1</v>
      </c>
      <c r="P469" s="410">
        <v>1</v>
      </c>
      <c r="Q469" s="410">
        <v>2</v>
      </c>
      <c r="R469" s="413">
        <f t="shared" si="14"/>
        <v>1</v>
      </c>
      <c r="S469" s="410">
        <f>IFERROR(VLOOKUP(C469,INVENTORY!C:H,6,FALSE),0)</f>
        <v>2</v>
      </c>
      <c r="T469" s="410">
        <f t="shared" si="15"/>
        <v>0.8</v>
      </c>
    </row>
    <row r="470" spans="1:20" hidden="1" x14ac:dyDescent="0.25">
      <c r="A470" s="410" t="s">
        <v>1092</v>
      </c>
      <c r="B470" s="410" t="s">
        <v>1521</v>
      </c>
      <c r="C470" s="410" t="s">
        <v>2063</v>
      </c>
      <c r="M470" s="410">
        <v>1</v>
      </c>
      <c r="P470" s="410">
        <v>4</v>
      </c>
      <c r="Q470" s="410">
        <v>5</v>
      </c>
      <c r="R470" s="413">
        <f t="shared" si="14"/>
        <v>2.5</v>
      </c>
      <c r="S470" s="410">
        <f>IFERROR(VLOOKUP(C470,INVENTORY!C:H,6,FALSE),0)</f>
        <v>6</v>
      </c>
      <c r="T470" s="410">
        <f t="shared" si="15"/>
        <v>2.2000000000000002</v>
      </c>
    </row>
    <row r="471" spans="1:20" hidden="1" x14ac:dyDescent="0.25">
      <c r="A471" s="410" t="s">
        <v>1092</v>
      </c>
      <c r="B471" s="410" t="s">
        <v>1521</v>
      </c>
      <c r="C471" s="410" t="s">
        <v>2064</v>
      </c>
      <c r="P471" s="410">
        <v>4</v>
      </c>
      <c r="Q471" s="410">
        <v>4</v>
      </c>
      <c r="R471" s="413">
        <f t="shared" si="14"/>
        <v>4</v>
      </c>
      <c r="S471" s="410">
        <f>IFERROR(VLOOKUP(C471,INVENTORY!C:H,6,FALSE),0)</f>
        <v>6</v>
      </c>
      <c r="T471" s="410">
        <f t="shared" si="15"/>
        <v>2</v>
      </c>
    </row>
    <row r="472" spans="1:20" hidden="1" x14ac:dyDescent="0.25">
      <c r="A472" s="410" t="s">
        <v>1092</v>
      </c>
      <c r="B472" s="410" t="s">
        <v>1521</v>
      </c>
      <c r="C472" s="410" t="s">
        <v>2065</v>
      </c>
      <c r="E472" s="410">
        <v>22</v>
      </c>
      <c r="F472" s="410">
        <v>16</v>
      </c>
      <c r="G472" s="410">
        <v>9</v>
      </c>
      <c r="H472" s="410">
        <v>4</v>
      </c>
      <c r="P472" s="410">
        <v>2</v>
      </c>
      <c r="Q472" s="410">
        <v>53</v>
      </c>
      <c r="R472" s="413">
        <f t="shared" si="14"/>
        <v>10.6</v>
      </c>
      <c r="S472" s="410">
        <f>IFERROR(VLOOKUP(C472,INVENTORY!C:H,6,FALSE),0)</f>
        <v>27</v>
      </c>
      <c r="T472" s="410">
        <f t="shared" si="15"/>
        <v>16</v>
      </c>
    </row>
    <row r="473" spans="1:20" hidden="1" x14ac:dyDescent="0.25">
      <c r="A473" s="410" t="s">
        <v>1092</v>
      </c>
      <c r="B473" s="410" t="s">
        <v>1521</v>
      </c>
      <c r="C473" s="410" t="s">
        <v>2066</v>
      </c>
      <c r="E473" s="410">
        <v>16</v>
      </c>
      <c r="O473" s="410">
        <v>17</v>
      </c>
      <c r="Q473" s="410">
        <v>33</v>
      </c>
      <c r="R473" s="413">
        <f t="shared" si="14"/>
        <v>16.5</v>
      </c>
      <c r="S473" s="410">
        <f>IFERROR(VLOOKUP(C473,INVENTORY!C:H,6,FALSE),0)</f>
        <v>12</v>
      </c>
      <c r="T473" s="410">
        <f t="shared" si="15"/>
        <v>9</v>
      </c>
    </row>
    <row r="474" spans="1:20" hidden="1" x14ac:dyDescent="0.25">
      <c r="A474" s="410" t="s">
        <v>1094</v>
      </c>
      <c r="B474" s="410" t="s">
        <v>2067</v>
      </c>
      <c r="C474" s="410" t="s">
        <v>2068</v>
      </c>
      <c r="E474" s="410">
        <v>11</v>
      </c>
      <c r="F474" s="410">
        <v>6</v>
      </c>
      <c r="G474" s="410">
        <v>7</v>
      </c>
      <c r="H474" s="410">
        <v>6</v>
      </c>
      <c r="I474" s="410">
        <v>198</v>
      </c>
      <c r="L474" s="410">
        <v>11</v>
      </c>
      <c r="M474" s="410">
        <v>8</v>
      </c>
      <c r="N474" s="410">
        <v>8</v>
      </c>
      <c r="O474" s="410">
        <v>23</v>
      </c>
      <c r="P474" s="410">
        <v>7</v>
      </c>
      <c r="Q474" s="410">
        <v>285</v>
      </c>
      <c r="R474" s="413">
        <f t="shared" si="14"/>
        <v>28.5</v>
      </c>
      <c r="S474" s="410">
        <f>IFERROR(VLOOKUP(C474,INVENTORY!C:H,6,FALSE),0)</f>
        <v>17</v>
      </c>
      <c r="T474" s="410">
        <f t="shared" si="15"/>
        <v>60.4</v>
      </c>
    </row>
    <row r="475" spans="1:20" hidden="1" x14ac:dyDescent="0.25">
      <c r="A475" s="410" t="s">
        <v>1094</v>
      </c>
      <c r="B475" s="410" t="s">
        <v>2067</v>
      </c>
      <c r="C475" s="410" t="s">
        <v>2069</v>
      </c>
      <c r="E475" s="410">
        <v>18</v>
      </c>
      <c r="F475" s="410">
        <v>9</v>
      </c>
      <c r="G475" s="410">
        <v>21</v>
      </c>
      <c r="H475" s="410">
        <v>8</v>
      </c>
      <c r="I475" s="410">
        <v>4</v>
      </c>
      <c r="L475" s="410">
        <v>10</v>
      </c>
      <c r="M475" s="410">
        <v>9</v>
      </c>
      <c r="N475" s="410">
        <v>38</v>
      </c>
      <c r="O475" s="410">
        <v>109</v>
      </c>
      <c r="P475" s="410">
        <v>15</v>
      </c>
      <c r="Q475" s="410">
        <v>241</v>
      </c>
      <c r="R475" s="413">
        <f t="shared" si="14"/>
        <v>24.1</v>
      </c>
      <c r="S475" s="410">
        <f>IFERROR(VLOOKUP(C475,INVENTORY!C:H,6,FALSE),0)</f>
        <v>15</v>
      </c>
      <c r="T475" s="410">
        <f t="shared" si="15"/>
        <v>51.2</v>
      </c>
    </row>
    <row r="476" spans="1:20" hidden="1" x14ac:dyDescent="0.25">
      <c r="A476" s="410" t="s">
        <v>1094</v>
      </c>
      <c r="B476" s="410" t="s">
        <v>2067</v>
      </c>
      <c r="C476" s="410" t="s">
        <v>2070</v>
      </c>
      <c r="E476" s="410">
        <v>9</v>
      </c>
      <c r="F476" s="410">
        <v>3</v>
      </c>
      <c r="G476" s="410">
        <v>8</v>
      </c>
      <c r="L476" s="410">
        <v>9</v>
      </c>
      <c r="M476" s="410">
        <v>4</v>
      </c>
      <c r="N476" s="410">
        <v>1</v>
      </c>
      <c r="O476" s="410">
        <v>20</v>
      </c>
      <c r="P476" s="410">
        <v>5</v>
      </c>
      <c r="Q476" s="410">
        <v>59</v>
      </c>
      <c r="R476" s="413">
        <f t="shared" si="14"/>
        <v>7.375</v>
      </c>
      <c r="S476" s="410">
        <f>IFERROR(VLOOKUP(C476,INVENTORY!C:H,6,FALSE),0)</f>
        <v>11</v>
      </c>
      <c r="T476" s="410">
        <f t="shared" si="15"/>
        <v>14</v>
      </c>
    </row>
    <row r="477" spans="1:20" hidden="1" x14ac:dyDescent="0.25">
      <c r="A477" s="410" t="s">
        <v>1094</v>
      </c>
      <c r="B477" s="410" t="s">
        <v>2067</v>
      </c>
      <c r="C477" s="410" t="s">
        <v>2071</v>
      </c>
      <c r="E477" s="410">
        <v>7</v>
      </c>
      <c r="F477" s="410">
        <v>5</v>
      </c>
      <c r="G477" s="410">
        <v>14</v>
      </c>
      <c r="H477" s="410">
        <v>6</v>
      </c>
      <c r="I477" s="410">
        <v>1</v>
      </c>
      <c r="L477" s="410">
        <v>9</v>
      </c>
      <c r="M477" s="410">
        <v>26</v>
      </c>
      <c r="N477" s="410">
        <v>2</v>
      </c>
      <c r="O477" s="410">
        <v>26</v>
      </c>
      <c r="P477" s="410">
        <v>21</v>
      </c>
      <c r="Q477" s="410">
        <v>117</v>
      </c>
      <c r="R477" s="413">
        <f t="shared" si="14"/>
        <v>11.7</v>
      </c>
      <c r="S477" s="410">
        <f>IFERROR(VLOOKUP(C477,INVENTORY!C:H,6,FALSE),0)</f>
        <v>8</v>
      </c>
      <c r="T477" s="410">
        <f t="shared" si="15"/>
        <v>25</v>
      </c>
    </row>
    <row r="478" spans="1:20" hidden="1" x14ac:dyDescent="0.25">
      <c r="A478" s="410" t="s">
        <v>1094</v>
      </c>
      <c r="B478" s="410" t="s">
        <v>2067</v>
      </c>
      <c r="C478" s="410" t="s">
        <v>2072</v>
      </c>
      <c r="G478" s="410">
        <v>11</v>
      </c>
      <c r="H478" s="410">
        <v>13</v>
      </c>
      <c r="K478" s="410">
        <v>1</v>
      </c>
      <c r="L478" s="410">
        <v>17</v>
      </c>
      <c r="M478" s="410">
        <v>1</v>
      </c>
      <c r="N478" s="410">
        <v>1</v>
      </c>
      <c r="O478" s="410">
        <v>22</v>
      </c>
      <c r="P478" s="410">
        <v>9</v>
      </c>
      <c r="Q478" s="410">
        <v>75</v>
      </c>
      <c r="R478" s="413">
        <f t="shared" si="14"/>
        <v>9.375</v>
      </c>
      <c r="S478" s="410">
        <f>IFERROR(VLOOKUP(C478,INVENTORY!C:H,6,FALSE),0)</f>
        <v>9</v>
      </c>
      <c r="T478" s="410">
        <f t="shared" si="15"/>
        <v>16.8</v>
      </c>
    </row>
    <row r="479" spans="1:20" hidden="1" x14ac:dyDescent="0.25">
      <c r="A479" s="410" t="s">
        <v>1094</v>
      </c>
      <c r="B479" s="410" t="s">
        <v>2067</v>
      </c>
      <c r="C479" s="410" t="s">
        <v>2073</v>
      </c>
      <c r="E479" s="410">
        <v>15</v>
      </c>
      <c r="F479" s="410">
        <v>6</v>
      </c>
      <c r="G479" s="410">
        <v>19</v>
      </c>
      <c r="H479" s="410">
        <v>3</v>
      </c>
      <c r="I479" s="410">
        <v>4</v>
      </c>
      <c r="K479" s="410">
        <v>4</v>
      </c>
      <c r="L479" s="410">
        <v>10</v>
      </c>
      <c r="M479" s="410">
        <v>4</v>
      </c>
      <c r="N479" s="410">
        <v>246</v>
      </c>
      <c r="O479" s="410">
        <v>30</v>
      </c>
      <c r="P479" s="410">
        <v>20</v>
      </c>
      <c r="Q479" s="410">
        <v>361</v>
      </c>
      <c r="R479" s="413">
        <f t="shared" si="14"/>
        <v>32.81818181818182</v>
      </c>
      <c r="S479" s="410">
        <f>IFERROR(VLOOKUP(C479,INVENTORY!C:H,6,FALSE),0)</f>
        <v>9</v>
      </c>
      <c r="T479" s="410">
        <f t="shared" si="15"/>
        <v>74</v>
      </c>
    </row>
    <row r="480" spans="1:20" hidden="1" x14ac:dyDescent="0.25">
      <c r="A480" s="410" t="s">
        <v>1094</v>
      </c>
      <c r="B480" s="410" t="s">
        <v>2067</v>
      </c>
      <c r="C480" s="410" t="s">
        <v>2074</v>
      </c>
      <c r="E480" s="410">
        <v>12</v>
      </c>
      <c r="F480" s="410">
        <v>11</v>
      </c>
      <c r="G480" s="410">
        <v>10</v>
      </c>
      <c r="H480" s="410">
        <v>72</v>
      </c>
      <c r="I480" s="410">
        <v>28</v>
      </c>
      <c r="L480" s="410">
        <v>9</v>
      </c>
      <c r="N480" s="410">
        <v>6</v>
      </c>
      <c r="O480" s="410">
        <v>45</v>
      </c>
      <c r="P480" s="410">
        <v>9</v>
      </c>
      <c r="Q480" s="410">
        <v>202</v>
      </c>
      <c r="R480" s="413">
        <f t="shared" si="14"/>
        <v>22.444444444444443</v>
      </c>
      <c r="S480" s="410">
        <f>IFERROR(VLOOKUP(C480,INVENTORY!C:H,6,FALSE),0)</f>
        <v>40</v>
      </c>
      <c r="T480" s="410">
        <f t="shared" si="15"/>
        <v>48.4</v>
      </c>
    </row>
    <row r="481" spans="1:20" hidden="1" x14ac:dyDescent="0.25">
      <c r="A481" s="410" t="s">
        <v>1094</v>
      </c>
      <c r="B481" s="410" t="s">
        <v>2067</v>
      </c>
      <c r="C481" s="410" t="s">
        <v>2075</v>
      </c>
      <c r="E481" s="410">
        <v>9</v>
      </c>
      <c r="F481" s="410">
        <v>1</v>
      </c>
      <c r="G481" s="410">
        <v>17</v>
      </c>
      <c r="H481" s="410">
        <v>1</v>
      </c>
      <c r="L481" s="410">
        <v>9</v>
      </c>
      <c r="M481" s="410">
        <v>26</v>
      </c>
      <c r="N481" s="410">
        <v>2</v>
      </c>
      <c r="O481" s="410">
        <v>51</v>
      </c>
      <c r="P481" s="410">
        <v>24</v>
      </c>
      <c r="Q481" s="410">
        <v>140</v>
      </c>
      <c r="R481" s="413">
        <f t="shared" si="14"/>
        <v>15.555555555555555</v>
      </c>
      <c r="S481" s="410">
        <f>IFERROR(VLOOKUP(C481,INVENTORY!C:H,6,FALSE),0)</f>
        <v>11</v>
      </c>
      <c r="T481" s="410">
        <f t="shared" si="15"/>
        <v>30.2</v>
      </c>
    </row>
    <row r="482" spans="1:20" hidden="1" x14ac:dyDescent="0.25">
      <c r="A482" s="410" t="s">
        <v>1094</v>
      </c>
      <c r="B482" s="410" t="s">
        <v>2067</v>
      </c>
      <c r="C482" s="410" t="s">
        <v>2076</v>
      </c>
      <c r="E482" s="410">
        <v>5</v>
      </c>
      <c r="F482" s="410">
        <v>1</v>
      </c>
      <c r="G482" s="410">
        <v>10</v>
      </c>
      <c r="H482" s="410">
        <v>4</v>
      </c>
      <c r="J482" s="410">
        <v>1</v>
      </c>
      <c r="K482" s="410">
        <v>2</v>
      </c>
      <c r="L482" s="410">
        <v>10</v>
      </c>
      <c r="M482" s="410">
        <v>5</v>
      </c>
      <c r="N482" s="410">
        <v>5</v>
      </c>
      <c r="O482" s="410">
        <v>28</v>
      </c>
      <c r="P482" s="410">
        <v>9</v>
      </c>
      <c r="Q482" s="410">
        <v>80</v>
      </c>
      <c r="R482" s="413">
        <f t="shared" si="14"/>
        <v>7.2727272727272725</v>
      </c>
      <c r="S482" s="410">
        <f>IFERROR(VLOOKUP(C482,INVENTORY!C:H,6,FALSE),0)</f>
        <v>10</v>
      </c>
      <c r="T482" s="410">
        <f t="shared" si="15"/>
        <v>18</v>
      </c>
    </row>
    <row r="483" spans="1:20" hidden="1" x14ac:dyDescent="0.25">
      <c r="A483" s="410" t="s">
        <v>1094</v>
      </c>
      <c r="B483" s="410" t="s">
        <v>2067</v>
      </c>
      <c r="C483" s="410" t="s">
        <v>2077</v>
      </c>
      <c r="E483" s="410">
        <v>11</v>
      </c>
      <c r="F483" s="410">
        <v>4</v>
      </c>
      <c r="G483" s="410">
        <v>12</v>
      </c>
      <c r="H483" s="410">
        <v>4</v>
      </c>
      <c r="I483" s="410">
        <v>3</v>
      </c>
      <c r="J483" s="410">
        <v>2</v>
      </c>
      <c r="K483" s="410">
        <v>55</v>
      </c>
      <c r="L483" s="410">
        <v>19</v>
      </c>
      <c r="M483" s="410">
        <v>10</v>
      </c>
      <c r="N483" s="410">
        <v>23</v>
      </c>
      <c r="O483" s="410">
        <v>20</v>
      </c>
      <c r="P483" s="410">
        <v>10</v>
      </c>
      <c r="Q483" s="410">
        <v>173</v>
      </c>
      <c r="R483" s="413">
        <f t="shared" si="14"/>
        <v>14.416666666666666</v>
      </c>
      <c r="S483" s="410">
        <f>IFERROR(VLOOKUP(C483,INVENTORY!C:H,6,FALSE),0)</f>
        <v>23</v>
      </c>
      <c r="T483" s="410">
        <f t="shared" si="15"/>
        <v>39.200000000000003</v>
      </c>
    </row>
    <row r="484" spans="1:20" hidden="1" x14ac:dyDescent="0.25">
      <c r="A484" s="410" t="s">
        <v>1094</v>
      </c>
      <c r="B484" s="410" t="s">
        <v>2067</v>
      </c>
      <c r="C484" s="410" t="s">
        <v>2078</v>
      </c>
      <c r="E484" s="410">
        <v>9</v>
      </c>
      <c r="F484" s="410">
        <v>6</v>
      </c>
      <c r="G484" s="410">
        <v>3</v>
      </c>
      <c r="H484" s="410">
        <v>21</v>
      </c>
      <c r="I484" s="410">
        <v>5</v>
      </c>
      <c r="J484" s="410">
        <v>2</v>
      </c>
      <c r="L484" s="410">
        <v>18</v>
      </c>
      <c r="M484" s="410">
        <v>6</v>
      </c>
      <c r="N484" s="410">
        <v>3</v>
      </c>
      <c r="O484" s="410">
        <v>24</v>
      </c>
      <c r="P484" s="410">
        <v>19</v>
      </c>
      <c r="Q484" s="410">
        <v>116</v>
      </c>
      <c r="R484" s="413">
        <f t="shared" si="14"/>
        <v>10.545454545454545</v>
      </c>
      <c r="S484" s="410">
        <f>IFERROR(VLOOKUP(C484,INVENTORY!C:H,6,FALSE),0)</f>
        <v>15</v>
      </c>
      <c r="T484" s="410">
        <f t="shared" si="15"/>
        <v>26.2</v>
      </c>
    </row>
    <row r="485" spans="1:20" hidden="1" x14ac:dyDescent="0.25">
      <c r="A485" s="410" t="s">
        <v>1094</v>
      </c>
      <c r="B485" s="410" t="s">
        <v>2067</v>
      </c>
      <c r="C485" s="410" t="s">
        <v>2079</v>
      </c>
      <c r="E485" s="410">
        <v>18</v>
      </c>
      <c r="F485" s="410">
        <v>13</v>
      </c>
      <c r="G485" s="410">
        <v>27</v>
      </c>
      <c r="H485" s="410">
        <v>20</v>
      </c>
      <c r="L485" s="410">
        <v>11</v>
      </c>
      <c r="M485" s="410">
        <v>1</v>
      </c>
      <c r="O485" s="410">
        <v>15</v>
      </c>
      <c r="P485" s="410">
        <v>35</v>
      </c>
      <c r="Q485" s="410">
        <v>140</v>
      </c>
      <c r="R485" s="413">
        <f t="shared" si="14"/>
        <v>17.5</v>
      </c>
      <c r="S485" s="410">
        <f>IFERROR(VLOOKUP(C485,INVENTORY!C:H,6,FALSE),0)</f>
        <v>30</v>
      </c>
      <c r="T485" s="410">
        <f t="shared" si="15"/>
        <v>34</v>
      </c>
    </row>
    <row r="486" spans="1:20" hidden="1" x14ac:dyDescent="0.25">
      <c r="A486" s="410" t="s">
        <v>1094</v>
      </c>
      <c r="B486" s="410" t="s">
        <v>2067</v>
      </c>
      <c r="C486" s="410" t="s">
        <v>2080</v>
      </c>
      <c r="F486" s="410">
        <v>12</v>
      </c>
      <c r="G486" s="410">
        <v>14</v>
      </c>
      <c r="H486" s="410">
        <v>12</v>
      </c>
      <c r="J486" s="410">
        <v>1</v>
      </c>
      <c r="K486" s="410">
        <v>9</v>
      </c>
      <c r="L486" s="410">
        <v>9</v>
      </c>
      <c r="M486" s="410">
        <v>127</v>
      </c>
      <c r="N486" s="410">
        <v>21</v>
      </c>
      <c r="O486" s="410">
        <v>27</v>
      </c>
      <c r="P486" s="410">
        <v>27</v>
      </c>
      <c r="Q486" s="410">
        <v>259</v>
      </c>
      <c r="R486" s="413">
        <f t="shared" si="14"/>
        <v>25.9</v>
      </c>
      <c r="S486" s="410">
        <f>IFERROR(VLOOKUP(C486,INVENTORY!C:H,6,FALSE),0)</f>
        <v>37</v>
      </c>
      <c r="T486" s="410">
        <f t="shared" si="15"/>
        <v>59.2</v>
      </c>
    </row>
    <row r="487" spans="1:20" hidden="1" x14ac:dyDescent="0.25">
      <c r="A487" s="410" t="s">
        <v>1094</v>
      </c>
      <c r="B487" s="410" t="s">
        <v>2067</v>
      </c>
      <c r="C487" s="410" t="s">
        <v>2081</v>
      </c>
      <c r="E487" s="410">
        <v>22</v>
      </c>
      <c r="F487" s="410">
        <v>9</v>
      </c>
      <c r="G487" s="410">
        <v>23</v>
      </c>
      <c r="H487" s="410">
        <v>5</v>
      </c>
      <c r="I487" s="410">
        <v>9</v>
      </c>
      <c r="K487" s="410">
        <v>9</v>
      </c>
      <c r="L487" s="410">
        <v>9</v>
      </c>
      <c r="N487" s="410">
        <v>7</v>
      </c>
      <c r="O487" s="410">
        <v>25</v>
      </c>
      <c r="P487" s="410">
        <v>50</v>
      </c>
      <c r="Q487" s="410">
        <v>168</v>
      </c>
      <c r="R487" s="413">
        <f t="shared" si="14"/>
        <v>16.8</v>
      </c>
      <c r="S487" s="410">
        <f>IFERROR(VLOOKUP(C487,INVENTORY!C:H,6,FALSE),0)</f>
        <v>15</v>
      </c>
      <c r="T487" s="410">
        <f t="shared" si="15"/>
        <v>36.6</v>
      </c>
    </row>
    <row r="488" spans="1:20" hidden="1" x14ac:dyDescent="0.25">
      <c r="A488" s="410" t="s">
        <v>1094</v>
      </c>
      <c r="B488" s="410" t="s">
        <v>2067</v>
      </c>
      <c r="C488" s="410" t="s">
        <v>2082</v>
      </c>
      <c r="E488" s="410">
        <v>21</v>
      </c>
      <c r="F488" s="410">
        <v>22</v>
      </c>
      <c r="G488" s="410">
        <v>18</v>
      </c>
      <c r="H488" s="410">
        <v>1</v>
      </c>
      <c r="I488" s="410">
        <v>7</v>
      </c>
      <c r="K488" s="410">
        <v>3</v>
      </c>
      <c r="L488" s="410">
        <v>11</v>
      </c>
      <c r="M488" s="410">
        <v>10</v>
      </c>
      <c r="N488" s="410">
        <v>4</v>
      </c>
      <c r="O488" s="410">
        <v>35</v>
      </c>
      <c r="P488" s="410">
        <v>27</v>
      </c>
      <c r="Q488" s="410">
        <v>159</v>
      </c>
      <c r="R488" s="413">
        <f t="shared" si="14"/>
        <v>14.454545454545455</v>
      </c>
      <c r="S488" s="410">
        <f>IFERROR(VLOOKUP(C488,INVENTORY!C:H,6,FALSE),0)</f>
        <v>40</v>
      </c>
      <c r="T488" s="410">
        <f t="shared" si="15"/>
        <v>39.799999999999997</v>
      </c>
    </row>
    <row r="489" spans="1:20" hidden="1" x14ac:dyDescent="0.25">
      <c r="A489" s="410" t="s">
        <v>1094</v>
      </c>
      <c r="B489" s="410" t="s">
        <v>2067</v>
      </c>
      <c r="C489" s="410" t="s">
        <v>2083</v>
      </c>
      <c r="E489" s="410">
        <v>34</v>
      </c>
      <c r="F489" s="410">
        <v>15</v>
      </c>
      <c r="G489" s="410">
        <v>19</v>
      </c>
      <c r="H489" s="410">
        <v>6</v>
      </c>
      <c r="I489" s="410">
        <v>5</v>
      </c>
      <c r="L489" s="410">
        <v>10</v>
      </c>
      <c r="N489" s="410">
        <v>8</v>
      </c>
      <c r="O489" s="410">
        <v>17</v>
      </c>
      <c r="P489" s="410">
        <v>28</v>
      </c>
      <c r="Q489" s="410">
        <v>142</v>
      </c>
      <c r="R489" s="413">
        <f t="shared" si="14"/>
        <v>15.777777777777779</v>
      </c>
      <c r="S489" s="410">
        <f>IFERROR(VLOOKUP(C489,INVENTORY!C:H,6,FALSE),0)</f>
        <v>25</v>
      </c>
      <c r="T489" s="410">
        <f t="shared" si="15"/>
        <v>33.4</v>
      </c>
    </row>
    <row r="490" spans="1:20" hidden="1" x14ac:dyDescent="0.25">
      <c r="A490" s="410" t="s">
        <v>1094</v>
      </c>
      <c r="B490" s="410" t="s">
        <v>2067</v>
      </c>
      <c r="C490" s="410" t="s">
        <v>2084</v>
      </c>
      <c r="E490" s="410">
        <v>10</v>
      </c>
      <c r="F490" s="410">
        <v>4</v>
      </c>
      <c r="G490" s="410">
        <v>11</v>
      </c>
      <c r="H490" s="410">
        <v>9</v>
      </c>
      <c r="I490" s="410">
        <v>50</v>
      </c>
      <c r="L490" s="410">
        <v>9</v>
      </c>
      <c r="M490" s="410">
        <v>11</v>
      </c>
      <c r="N490" s="410">
        <v>11</v>
      </c>
      <c r="O490" s="410">
        <v>23</v>
      </c>
      <c r="P490" s="410">
        <v>7</v>
      </c>
      <c r="Q490" s="410">
        <v>145</v>
      </c>
      <c r="R490" s="413">
        <f t="shared" si="14"/>
        <v>14.5</v>
      </c>
      <c r="S490" s="410">
        <f>IFERROR(VLOOKUP(C490,INVENTORY!C:H,6,FALSE),0)</f>
        <v>18</v>
      </c>
      <c r="T490" s="410">
        <f t="shared" si="15"/>
        <v>32.6</v>
      </c>
    </row>
    <row r="491" spans="1:20" hidden="1" x14ac:dyDescent="0.25">
      <c r="A491" s="410" t="s">
        <v>1094</v>
      </c>
      <c r="B491" s="410" t="s">
        <v>2067</v>
      </c>
      <c r="C491" s="410" t="s">
        <v>2085</v>
      </c>
      <c r="E491" s="410">
        <v>2</v>
      </c>
      <c r="F491" s="410">
        <v>14</v>
      </c>
      <c r="G491" s="410">
        <v>13</v>
      </c>
      <c r="H491" s="410">
        <v>13</v>
      </c>
      <c r="L491" s="410">
        <v>9</v>
      </c>
      <c r="M491" s="410">
        <v>19</v>
      </c>
      <c r="N491" s="410">
        <v>14</v>
      </c>
      <c r="O491" s="410">
        <v>35</v>
      </c>
      <c r="P491" s="410">
        <v>10</v>
      </c>
      <c r="Q491" s="410">
        <v>129</v>
      </c>
      <c r="R491" s="413">
        <f t="shared" si="14"/>
        <v>14.333333333333334</v>
      </c>
      <c r="S491" s="410">
        <f>IFERROR(VLOOKUP(C491,INVENTORY!C:H,6,FALSE),0)</f>
        <v>16</v>
      </c>
      <c r="T491" s="410">
        <f t="shared" si="15"/>
        <v>29</v>
      </c>
    </row>
    <row r="492" spans="1:20" hidden="1" x14ac:dyDescent="0.25">
      <c r="A492" s="410" t="s">
        <v>1094</v>
      </c>
      <c r="B492" s="410" t="s">
        <v>2067</v>
      </c>
      <c r="C492" s="410" t="s">
        <v>2086</v>
      </c>
      <c r="E492" s="410">
        <v>41</v>
      </c>
      <c r="F492" s="410">
        <v>19</v>
      </c>
      <c r="G492" s="410">
        <v>26</v>
      </c>
      <c r="H492" s="410">
        <v>89</v>
      </c>
      <c r="I492" s="410">
        <v>90</v>
      </c>
      <c r="J492" s="410">
        <v>132</v>
      </c>
      <c r="K492" s="410">
        <v>90</v>
      </c>
      <c r="L492" s="410">
        <v>34</v>
      </c>
      <c r="M492" s="410">
        <v>48</v>
      </c>
      <c r="N492" s="410">
        <v>20</v>
      </c>
      <c r="O492" s="410">
        <v>50</v>
      </c>
      <c r="P492" s="410">
        <v>67</v>
      </c>
      <c r="Q492" s="410">
        <v>706</v>
      </c>
      <c r="R492" s="413">
        <f t="shared" si="14"/>
        <v>58.833333333333336</v>
      </c>
      <c r="S492" s="410">
        <f>IFERROR(VLOOKUP(C492,INVENTORY!C:H,6,FALSE),0)</f>
        <v>73</v>
      </c>
      <c r="T492" s="410">
        <f t="shared" si="15"/>
        <v>155.80000000000001</v>
      </c>
    </row>
    <row r="493" spans="1:20" hidden="1" x14ac:dyDescent="0.25">
      <c r="A493" s="410" t="s">
        <v>1094</v>
      </c>
      <c r="B493" s="410" t="s">
        <v>2067</v>
      </c>
      <c r="C493" s="410" t="s">
        <v>2087</v>
      </c>
      <c r="E493" s="410">
        <v>43</v>
      </c>
      <c r="F493" s="410">
        <v>18</v>
      </c>
      <c r="G493" s="410">
        <v>45</v>
      </c>
      <c r="H493" s="410">
        <v>78</v>
      </c>
      <c r="I493" s="410">
        <v>81</v>
      </c>
      <c r="J493" s="410">
        <v>8</v>
      </c>
      <c r="K493" s="410">
        <v>14</v>
      </c>
      <c r="L493" s="410">
        <v>25</v>
      </c>
      <c r="M493" s="410">
        <v>38</v>
      </c>
      <c r="N493" s="410">
        <v>24</v>
      </c>
      <c r="O493" s="410">
        <v>55</v>
      </c>
      <c r="P493" s="410">
        <v>44</v>
      </c>
      <c r="Q493" s="410">
        <v>473</v>
      </c>
      <c r="R493" s="413">
        <f t="shared" si="14"/>
        <v>39.416666666666664</v>
      </c>
      <c r="S493" s="410">
        <f>IFERROR(VLOOKUP(C493,INVENTORY!C:H,6,FALSE),0)</f>
        <v>34</v>
      </c>
      <c r="T493" s="410">
        <f t="shared" si="15"/>
        <v>101.4</v>
      </c>
    </row>
    <row r="494" spans="1:20" hidden="1" x14ac:dyDescent="0.25">
      <c r="A494" s="410" t="s">
        <v>1094</v>
      </c>
      <c r="B494" s="410" t="s">
        <v>2067</v>
      </c>
      <c r="C494" s="410" t="s">
        <v>2088</v>
      </c>
      <c r="E494" s="410">
        <v>58</v>
      </c>
      <c r="F494" s="410">
        <v>26</v>
      </c>
      <c r="G494" s="410">
        <v>41</v>
      </c>
      <c r="H494" s="410">
        <v>16</v>
      </c>
      <c r="I494" s="410">
        <v>8</v>
      </c>
      <c r="K494" s="410">
        <v>30</v>
      </c>
      <c r="L494" s="410">
        <v>28</v>
      </c>
      <c r="M494" s="410">
        <v>41</v>
      </c>
      <c r="N494" s="410">
        <v>23</v>
      </c>
      <c r="O494" s="410">
        <v>59</v>
      </c>
      <c r="P494" s="410">
        <v>65</v>
      </c>
      <c r="Q494" s="410">
        <v>395</v>
      </c>
      <c r="R494" s="413">
        <f t="shared" si="14"/>
        <v>35.909090909090907</v>
      </c>
      <c r="S494" s="410">
        <f>IFERROR(VLOOKUP(C494,INVENTORY!C:H,6,FALSE),0)</f>
        <v>38</v>
      </c>
      <c r="T494" s="410">
        <f t="shared" si="15"/>
        <v>86.6</v>
      </c>
    </row>
    <row r="495" spans="1:20" hidden="1" x14ac:dyDescent="0.25">
      <c r="A495" s="410" t="s">
        <v>1094</v>
      </c>
      <c r="B495" s="410" t="s">
        <v>2067</v>
      </c>
      <c r="C495" s="410" t="s">
        <v>2089</v>
      </c>
      <c r="E495" s="410">
        <v>9</v>
      </c>
      <c r="F495" s="410">
        <v>9</v>
      </c>
      <c r="G495" s="410">
        <v>18</v>
      </c>
      <c r="H495" s="410">
        <v>15</v>
      </c>
      <c r="I495" s="410">
        <v>12</v>
      </c>
      <c r="J495" s="410">
        <v>1</v>
      </c>
      <c r="K495" s="410">
        <v>1</v>
      </c>
      <c r="L495" s="410">
        <v>16</v>
      </c>
      <c r="M495" s="410">
        <v>29</v>
      </c>
      <c r="N495" s="410">
        <v>13</v>
      </c>
      <c r="O495" s="410">
        <v>52</v>
      </c>
      <c r="P495" s="410">
        <v>15</v>
      </c>
      <c r="Q495" s="410">
        <v>190</v>
      </c>
      <c r="R495" s="413">
        <f t="shared" si="14"/>
        <v>15.833333333333334</v>
      </c>
      <c r="S495" s="410">
        <f>IFERROR(VLOOKUP(C495,INVENTORY!C:H,6,FALSE),0)</f>
        <v>32</v>
      </c>
      <c r="T495" s="410">
        <f t="shared" si="15"/>
        <v>44.4</v>
      </c>
    </row>
    <row r="496" spans="1:20" hidden="1" x14ac:dyDescent="0.25">
      <c r="A496" s="410" t="s">
        <v>1094</v>
      </c>
      <c r="B496" s="410" t="s">
        <v>2067</v>
      </c>
      <c r="C496" s="410" t="s">
        <v>2090</v>
      </c>
      <c r="E496" s="410">
        <v>45</v>
      </c>
      <c r="F496" s="410">
        <v>22</v>
      </c>
      <c r="G496" s="410">
        <v>30</v>
      </c>
      <c r="H496" s="410">
        <v>40</v>
      </c>
      <c r="I496" s="410">
        <v>47</v>
      </c>
      <c r="J496" s="410">
        <v>117</v>
      </c>
      <c r="K496" s="410">
        <v>24</v>
      </c>
      <c r="L496" s="410">
        <v>68</v>
      </c>
      <c r="M496" s="410">
        <v>41</v>
      </c>
      <c r="N496" s="410">
        <v>28</v>
      </c>
      <c r="O496" s="410">
        <v>49</v>
      </c>
      <c r="P496" s="410">
        <v>28</v>
      </c>
      <c r="Q496" s="410">
        <v>539</v>
      </c>
      <c r="R496" s="413">
        <f t="shared" si="14"/>
        <v>44.916666666666664</v>
      </c>
      <c r="S496" s="410">
        <f>IFERROR(VLOOKUP(C496,INVENTORY!C:H,6,FALSE),0)</f>
        <v>49</v>
      </c>
      <c r="T496" s="410">
        <f t="shared" si="15"/>
        <v>117.6</v>
      </c>
    </row>
    <row r="497" spans="1:20" hidden="1" x14ac:dyDescent="0.25">
      <c r="A497" s="410" t="s">
        <v>1094</v>
      </c>
      <c r="B497" s="410" t="s">
        <v>2067</v>
      </c>
      <c r="C497" s="410" t="s">
        <v>2091</v>
      </c>
      <c r="E497" s="410">
        <v>10</v>
      </c>
      <c r="F497" s="410">
        <v>16</v>
      </c>
      <c r="G497" s="410">
        <v>23</v>
      </c>
      <c r="H497" s="410">
        <v>27</v>
      </c>
      <c r="I497" s="410">
        <v>2</v>
      </c>
      <c r="K497" s="410">
        <v>1</v>
      </c>
      <c r="L497" s="410">
        <v>49</v>
      </c>
      <c r="M497" s="410">
        <v>30</v>
      </c>
      <c r="N497" s="410">
        <v>14</v>
      </c>
      <c r="O497" s="410">
        <v>38</v>
      </c>
      <c r="P497" s="410">
        <v>24</v>
      </c>
      <c r="Q497" s="410">
        <v>234</v>
      </c>
      <c r="R497" s="413">
        <f t="shared" si="14"/>
        <v>21.272727272727273</v>
      </c>
      <c r="S497" s="410">
        <f>IFERROR(VLOOKUP(C497,INVENTORY!C:H,6,FALSE),0)</f>
        <v>53</v>
      </c>
      <c r="T497" s="410">
        <f t="shared" si="15"/>
        <v>57.4</v>
      </c>
    </row>
    <row r="498" spans="1:20" hidden="1" x14ac:dyDescent="0.25">
      <c r="A498" s="410" t="s">
        <v>1094</v>
      </c>
      <c r="B498" s="410" t="s">
        <v>2067</v>
      </c>
      <c r="C498" s="410" t="s">
        <v>2092</v>
      </c>
      <c r="E498" s="410">
        <v>32</v>
      </c>
      <c r="F498" s="410">
        <v>12</v>
      </c>
      <c r="G498" s="410">
        <v>15</v>
      </c>
      <c r="H498" s="410">
        <v>28</v>
      </c>
      <c r="I498" s="410">
        <v>11</v>
      </c>
      <c r="J498" s="410">
        <v>28</v>
      </c>
      <c r="K498" s="410">
        <v>14</v>
      </c>
      <c r="L498" s="410">
        <v>27</v>
      </c>
      <c r="M498" s="410">
        <v>27</v>
      </c>
      <c r="N498" s="410">
        <v>27</v>
      </c>
      <c r="O498" s="410">
        <v>38</v>
      </c>
      <c r="P498" s="410">
        <v>22</v>
      </c>
      <c r="Q498" s="410">
        <v>281</v>
      </c>
      <c r="R498" s="413">
        <f t="shared" si="14"/>
        <v>23.416666666666668</v>
      </c>
      <c r="S498" s="410">
        <f>IFERROR(VLOOKUP(C498,INVENTORY!C:H,6,FALSE),0)</f>
        <v>43</v>
      </c>
      <c r="T498" s="410">
        <f t="shared" si="15"/>
        <v>64.8</v>
      </c>
    </row>
    <row r="499" spans="1:20" hidden="1" x14ac:dyDescent="0.25">
      <c r="A499" s="410" t="s">
        <v>1094</v>
      </c>
      <c r="B499" s="410" t="s">
        <v>2067</v>
      </c>
      <c r="C499" s="410" t="s">
        <v>2093</v>
      </c>
      <c r="E499" s="410">
        <v>17</v>
      </c>
      <c r="F499" s="410">
        <v>9</v>
      </c>
      <c r="G499" s="410">
        <v>27</v>
      </c>
      <c r="H499" s="410">
        <v>43</v>
      </c>
      <c r="I499" s="410">
        <v>30</v>
      </c>
      <c r="J499" s="410">
        <v>18</v>
      </c>
      <c r="K499" s="410">
        <v>4</v>
      </c>
      <c r="L499" s="410">
        <v>20</v>
      </c>
      <c r="M499" s="410">
        <v>42</v>
      </c>
      <c r="N499" s="410">
        <v>19</v>
      </c>
      <c r="O499" s="410">
        <v>35</v>
      </c>
      <c r="P499" s="410">
        <v>156</v>
      </c>
      <c r="Q499" s="410">
        <v>420</v>
      </c>
      <c r="R499" s="413">
        <f t="shared" si="14"/>
        <v>35</v>
      </c>
      <c r="S499" s="410">
        <f>IFERROR(VLOOKUP(C499,INVENTORY!C:H,6,FALSE),0)</f>
        <v>60</v>
      </c>
      <c r="T499" s="410">
        <f t="shared" si="15"/>
        <v>96</v>
      </c>
    </row>
    <row r="500" spans="1:20" hidden="1" x14ac:dyDescent="0.25">
      <c r="A500" s="410" t="s">
        <v>1094</v>
      </c>
      <c r="B500" s="410" t="s">
        <v>2067</v>
      </c>
      <c r="C500" s="410" t="s">
        <v>2094</v>
      </c>
      <c r="E500" s="410">
        <v>30</v>
      </c>
      <c r="F500" s="410">
        <v>17</v>
      </c>
      <c r="G500" s="410">
        <v>12</v>
      </c>
      <c r="H500" s="410">
        <v>19</v>
      </c>
      <c r="I500" s="410">
        <v>25</v>
      </c>
      <c r="J500" s="410">
        <v>12</v>
      </c>
      <c r="K500" s="410">
        <v>26</v>
      </c>
      <c r="L500" s="410">
        <v>52</v>
      </c>
      <c r="M500" s="410">
        <v>31</v>
      </c>
      <c r="N500" s="410">
        <v>22</v>
      </c>
      <c r="O500" s="410">
        <v>95</v>
      </c>
      <c r="P500" s="410">
        <v>22</v>
      </c>
      <c r="Q500" s="410">
        <v>363</v>
      </c>
      <c r="R500" s="413">
        <f t="shared" si="14"/>
        <v>30.25</v>
      </c>
      <c r="S500" s="410">
        <f>IFERROR(VLOOKUP(C500,INVENTORY!C:H,6,FALSE),0)</f>
        <v>43</v>
      </c>
      <c r="T500" s="410">
        <f t="shared" si="15"/>
        <v>81.2</v>
      </c>
    </row>
    <row r="501" spans="1:20" hidden="1" x14ac:dyDescent="0.25">
      <c r="A501" s="410" t="s">
        <v>1094</v>
      </c>
      <c r="B501" s="410" t="s">
        <v>2095</v>
      </c>
      <c r="C501" s="410" t="s">
        <v>2096</v>
      </c>
      <c r="E501" s="410">
        <v>69</v>
      </c>
      <c r="F501" s="410">
        <v>4</v>
      </c>
      <c r="G501" s="410">
        <v>267</v>
      </c>
      <c r="H501" s="410">
        <v>180</v>
      </c>
      <c r="I501" s="410">
        <v>840</v>
      </c>
      <c r="J501" s="410">
        <v>780</v>
      </c>
      <c r="K501" s="410">
        <v>90</v>
      </c>
      <c r="L501" s="410">
        <v>840</v>
      </c>
      <c r="M501" s="410">
        <v>1800</v>
      </c>
      <c r="N501" s="410">
        <v>1761</v>
      </c>
      <c r="O501" s="410">
        <v>989</v>
      </c>
      <c r="P501" s="410">
        <v>39</v>
      </c>
      <c r="Q501" s="410">
        <v>7659</v>
      </c>
      <c r="R501" s="413">
        <f t="shared" si="14"/>
        <v>638.25</v>
      </c>
      <c r="S501" s="410">
        <f>IFERROR(VLOOKUP(C501,INVENTORY!C:H,6,FALSE),0)</f>
        <v>3</v>
      </c>
      <c r="T501" s="410">
        <f t="shared" si="15"/>
        <v>1532.4</v>
      </c>
    </row>
    <row r="502" spans="1:20" hidden="1" x14ac:dyDescent="0.25">
      <c r="A502" s="410" t="s">
        <v>1094</v>
      </c>
      <c r="B502" s="410" t="s">
        <v>2095</v>
      </c>
      <c r="C502" s="410" t="s">
        <v>2097</v>
      </c>
      <c r="E502" s="410">
        <v>66</v>
      </c>
      <c r="F502" s="410">
        <v>222</v>
      </c>
      <c r="G502" s="410">
        <v>35</v>
      </c>
      <c r="M502" s="410">
        <v>21</v>
      </c>
      <c r="N502" s="410">
        <v>49</v>
      </c>
      <c r="O502" s="410">
        <v>109</v>
      </c>
      <c r="P502" s="410">
        <v>31</v>
      </c>
      <c r="Q502" s="410">
        <v>533</v>
      </c>
      <c r="R502" s="413">
        <f t="shared" si="14"/>
        <v>76.142857142857139</v>
      </c>
      <c r="S502" s="410">
        <f>IFERROR(VLOOKUP(C502,INVENTORY!C:H,6,FALSE),0)</f>
        <v>47</v>
      </c>
      <c r="T502" s="410">
        <f t="shared" si="15"/>
        <v>116</v>
      </c>
    </row>
    <row r="503" spans="1:20" hidden="1" x14ac:dyDescent="0.25">
      <c r="A503" s="410" t="s">
        <v>1094</v>
      </c>
      <c r="B503" s="410" t="s">
        <v>2095</v>
      </c>
      <c r="C503" s="410" t="s">
        <v>2098</v>
      </c>
      <c r="E503" s="410">
        <v>37</v>
      </c>
      <c r="G503" s="410">
        <v>4</v>
      </c>
      <c r="M503" s="410">
        <v>1</v>
      </c>
      <c r="O503" s="410">
        <v>220</v>
      </c>
      <c r="P503" s="410">
        <v>252</v>
      </c>
      <c r="Q503" s="410">
        <v>514</v>
      </c>
      <c r="R503" s="413">
        <f t="shared" si="14"/>
        <v>102.8</v>
      </c>
      <c r="S503" s="410">
        <f>IFERROR(VLOOKUP(C503,INVENTORY!C:H,6,FALSE),0)</f>
        <v>20</v>
      </c>
      <c r="T503" s="410">
        <f t="shared" si="15"/>
        <v>106.8</v>
      </c>
    </row>
    <row r="504" spans="1:20" hidden="1" x14ac:dyDescent="0.25">
      <c r="A504" s="410" t="s">
        <v>1094</v>
      </c>
      <c r="B504" s="410" t="s">
        <v>2095</v>
      </c>
      <c r="C504" s="410" t="s">
        <v>2099</v>
      </c>
      <c r="E504" s="410">
        <v>22</v>
      </c>
      <c r="F504" s="410">
        <v>37</v>
      </c>
      <c r="G504" s="410">
        <v>186</v>
      </c>
      <c r="M504" s="410">
        <v>189</v>
      </c>
      <c r="N504" s="410">
        <v>734</v>
      </c>
      <c r="O504" s="410">
        <v>63</v>
      </c>
      <c r="P504" s="410">
        <v>27</v>
      </c>
      <c r="Q504" s="410">
        <v>1258</v>
      </c>
      <c r="R504" s="413">
        <f t="shared" si="14"/>
        <v>179.71428571428572</v>
      </c>
      <c r="S504" s="410">
        <f>IFERROR(VLOOKUP(C504,INVENTORY!C:H,6,FALSE),0)</f>
        <v>28</v>
      </c>
      <c r="T504" s="410">
        <f t="shared" si="15"/>
        <v>257.2</v>
      </c>
    </row>
    <row r="505" spans="1:20" hidden="1" x14ac:dyDescent="0.25">
      <c r="A505" s="410" t="s">
        <v>1094</v>
      </c>
      <c r="B505" s="410" t="s">
        <v>2095</v>
      </c>
      <c r="C505" s="410" t="s">
        <v>2100</v>
      </c>
      <c r="E505" s="410">
        <v>72</v>
      </c>
      <c r="F505" s="410">
        <v>76</v>
      </c>
      <c r="G505" s="410">
        <v>184</v>
      </c>
      <c r="N505" s="410">
        <v>49</v>
      </c>
      <c r="O505" s="410">
        <v>56</v>
      </c>
      <c r="P505" s="410">
        <v>87</v>
      </c>
      <c r="Q505" s="410">
        <v>524</v>
      </c>
      <c r="R505" s="413">
        <f t="shared" si="14"/>
        <v>87.333333333333329</v>
      </c>
      <c r="S505" s="410">
        <f>IFERROR(VLOOKUP(C505,INVENTORY!C:H,6,FALSE),0)</f>
        <v>2</v>
      </c>
      <c r="T505" s="410">
        <f t="shared" si="15"/>
        <v>105.2</v>
      </c>
    </row>
    <row r="506" spans="1:20" hidden="1" x14ac:dyDescent="0.25">
      <c r="A506" s="410" t="s">
        <v>1094</v>
      </c>
      <c r="B506" s="410" t="s">
        <v>2095</v>
      </c>
      <c r="C506" s="410" t="s">
        <v>2101</v>
      </c>
      <c r="E506" s="410">
        <v>20</v>
      </c>
      <c r="F506" s="410">
        <v>98</v>
      </c>
      <c r="G506" s="410">
        <v>5</v>
      </c>
      <c r="J506" s="410">
        <v>1</v>
      </c>
      <c r="K506" s="410">
        <v>13</v>
      </c>
      <c r="L506" s="410">
        <v>810</v>
      </c>
      <c r="M506" s="410">
        <v>90</v>
      </c>
      <c r="N506" s="410">
        <v>9</v>
      </c>
      <c r="O506" s="410">
        <v>31</v>
      </c>
      <c r="P506" s="410">
        <v>5</v>
      </c>
      <c r="Q506" s="410">
        <v>1082</v>
      </c>
      <c r="R506" s="413">
        <f t="shared" si="14"/>
        <v>108.2</v>
      </c>
      <c r="S506" s="410">
        <f>IFERROR(VLOOKUP(C506,INVENTORY!C:H,6,FALSE),0)</f>
        <v>0</v>
      </c>
      <c r="T506" s="410">
        <f t="shared" si="15"/>
        <v>216.4</v>
      </c>
    </row>
    <row r="507" spans="1:20" hidden="1" x14ac:dyDescent="0.25">
      <c r="A507" s="410" t="s">
        <v>1094</v>
      </c>
      <c r="B507" s="410" t="s">
        <v>2095</v>
      </c>
      <c r="C507" s="410" t="s">
        <v>2102</v>
      </c>
      <c r="E507" s="410">
        <v>24</v>
      </c>
      <c r="F507" s="410">
        <v>14</v>
      </c>
      <c r="G507" s="410">
        <v>12</v>
      </c>
      <c r="H507" s="410">
        <v>196</v>
      </c>
      <c r="K507" s="410">
        <v>49</v>
      </c>
      <c r="L507" s="410">
        <v>570</v>
      </c>
      <c r="M507" s="410">
        <v>339</v>
      </c>
      <c r="N507" s="410">
        <v>810</v>
      </c>
      <c r="O507" s="410">
        <v>994</v>
      </c>
      <c r="P507" s="410">
        <v>126</v>
      </c>
      <c r="Q507" s="410">
        <v>3134</v>
      </c>
      <c r="R507" s="413">
        <f t="shared" si="14"/>
        <v>313.39999999999998</v>
      </c>
      <c r="S507" s="410">
        <f>IFERROR(VLOOKUP(C507,INVENTORY!C:H,6,FALSE),0)</f>
        <v>14</v>
      </c>
      <c r="T507" s="410">
        <f t="shared" si="15"/>
        <v>629.6</v>
      </c>
    </row>
    <row r="508" spans="1:20" hidden="1" x14ac:dyDescent="0.25">
      <c r="A508" s="410" t="s">
        <v>1094</v>
      </c>
      <c r="B508" s="410" t="s">
        <v>2095</v>
      </c>
      <c r="C508" s="410" t="s">
        <v>2103</v>
      </c>
      <c r="E508" s="410">
        <v>24</v>
      </c>
      <c r="F508" s="410">
        <v>6</v>
      </c>
      <c r="G508" s="410">
        <v>292</v>
      </c>
      <c r="H508" s="410">
        <v>930</v>
      </c>
      <c r="I508" s="410">
        <v>870</v>
      </c>
      <c r="J508" s="410">
        <v>1350</v>
      </c>
      <c r="K508" s="410">
        <v>1320</v>
      </c>
      <c r="L508" s="410">
        <v>1710</v>
      </c>
      <c r="M508" s="410">
        <v>1004</v>
      </c>
      <c r="N508" s="410">
        <v>1757</v>
      </c>
      <c r="O508" s="410">
        <v>149</v>
      </c>
      <c r="P508" s="410">
        <v>54</v>
      </c>
      <c r="Q508" s="410">
        <v>9466</v>
      </c>
      <c r="R508" s="413">
        <f t="shared" si="14"/>
        <v>788.83333333333337</v>
      </c>
      <c r="S508" s="410">
        <f>IFERROR(VLOOKUP(C508,INVENTORY!C:H,6,FALSE),0)</f>
        <v>61</v>
      </c>
      <c r="T508" s="410">
        <f t="shared" si="15"/>
        <v>1905.4</v>
      </c>
    </row>
    <row r="509" spans="1:20" hidden="1" x14ac:dyDescent="0.25">
      <c r="A509" s="410" t="s">
        <v>1094</v>
      </c>
      <c r="B509" s="410" t="s">
        <v>2095</v>
      </c>
      <c r="C509" s="410" t="s">
        <v>2104</v>
      </c>
      <c r="M509" s="410">
        <v>510</v>
      </c>
      <c r="N509" s="410">
        <v>394</v>
      </c>
      <c r="Q509" s="410">
        <v>904</v>
      </c>
      <c r="R509" s="413">
        <f t="shared" si="14"/>
        <v>452</v>
      </c>
      <c r="S509" s="410">
        <f>IFERROR(VLOOKUP(C509,INVENTORY!C:H,6,FALSE),0)</f>
        <v>0</v>
      </c>
      <c r="T509" s="410">
        <f t="shared" si="15"/>
        <v>180.8</v>
      </c>
    </row>
    <row r="510" spans="1:20" hidden="1" x14ac:dyDescent="0.25">
      <c r="A510" s="410" t="s">
        <v>1094</v>
      </c>
      <c r="B510" s="410" t="s">
        <v>2095</v>
      </c>
      <c r="C510" s="410" t="s">
        <v>2105</v>
      </c>
      <c r="E510" s="410">
        <v>4</v>
      </c>
      <c r="F510" s="410">
        <v>5</v>
      </c>
      <c r="G510" s="410">
        <v>74</v>
      </c>
      <c r="H510" s="410">
        <v>46</v>
      </c>
      <c r="I510" s="410">
        <v>85</v>
      </c>
      <c r="J510" s="410">
        <v>65</v>
      </c>
      <c r="K510" s="410">
        <v>32</v>
      </c>
      <c r="L510" s="410">
        <v>16</v>
      </c>
      <c r="M510" s="410">
        <v>66</v>
      </c>
      <c r="N510" s="410">
        <v>67</v>
      </c>
      <c r="O510" s="410">
        <v>61</v>
      </c>
      <c r="P510" s="410">
        <v>31</v>
      </c>
      <c r="Q510" s="410">
        <v>552</v>
      </c>
      <c r="R510" s="413">
        <f t="shared" si="14"/>
        <v>46</v>
      </c>
      <c r="S510" s="410">
        <f>IFERROR(VLOOKUP(C510,INVENTORY!C:H,6,FALSE),0)</f>
        <v>49</v>
      </c>
      <c r="T510" s="410">
        <f t="shared" si="15"/>
        <v>120.2</v>
      </c>
    </row>
    <row r="511" spans="1:20" hidden="1" x14ac:dyDescent="0.25">
      <c r="A511" s="410" t="s">
        <v>1094</v>
      </c>
      <c r="B511" s="410" t="s">
        <v>2095</v>
      </c>
      <c r="C511" s="410" t="s">
        <v>2106</v>
      </c>
      <c r="E511" s="410">
        <v>58</v>
      </c>
      <c r="F511" s="410">
        <v>16</v>
      </c>
      <c r="G511" s="410">
        <v>57</v>
      </c>
      <c r="H511" s="410">
        <v>923</v>
      </c>
      <c r="I511" s="410">
        <v>53</v>
      </c>
      <c r="J511" s="410">
        <v>609</v>
      </c>
      <c r="K511" s="410">
        <v>855</v>
      </c>
      <c r="L511" s="410">
        <v>980</v>
      </c>
      <c r="M511" s="410">
        <v>1090</v>
      </c>
      <c r="N511" s="410">
        <v>74</v>
      </c>
      <c r="O511" s="410">
        <v>83</v>
      </c>
      <c r="P511" s="410">
        <v>46</v>
      </c>
      <c r="Q511" s="410">
        <v>4844</v>
      </c>
      <c r="R511" s="413">
        <f t="shared" si="14"/>
        <v>403.66666666666669</v>
      </c>
      <c r="S511" s="410">
        <f>IFERROR(VLOOKUP(C511,INVENTORY!C:H,6,FALSE),0)</f>
        <v>77</v>
      </c>
      <c r="T511" s="410">
        <f t="shared" si="15"/>
        <v>984.2</v>
      </c>
    </row>
    <row r="512" spans="1:20" hidden="1" x14ac:dyDescent="0.25">
      <c r="A512" s="410" t="s">
        <v>1094</v>
      </c>
      <c r="B512" s="410" t="s">
        <v>2095</v>
      </c>
      <c r="C512" s="410" t="s">
        <v>2107</v>
      </c>
      <c r="E512" s="410">
        <v>22</v>
      </c>
      <c r="F512" s="410">
        <v>12</v>
      </c>
      <c r="G512" s="410">
        <v>48</v>
      </c>
      <c r="H512" s="410">
        <v>5</v>
      </c>
      <c r="I512" s="410">
        <v>755</v>
      </c>
      <c r="J512" s="410">
        <v>822</v>
      </c>
      <c r="K512" s="410">
        <v>942</v>
      </c>
      <c r="L512" s="410">
        <v>765</v>
      </c>
      <c r="M512" s="410">
        <v>145</v>
      </c>
      <c r="N512" s="410">
        <v>23</v>
      </c>
      <c r="O512" s="410">
        <v>41</v>
      </c>
      <c r="P512" s="410">
        <v>23</v>
      </c>
      <c r="Q512" s="410">
        <v>3603</v>
      </c>
      <c r="R512" s="413">
        <f t="shared" si="14"/>
        <v>300.25</v>
      </c>
      <c r="S512" s="410">
        <f>IFERROR(VLOOKUP(C512,INVENTORY!C:H,6,FALSE),0)</f>
        <v>42</v>
      </c>
      <c r="T512" s="410">
        <f t="shared" si="15"/>
        <v>729</v>
      </c>
    </row>
    <row r="513" spans="1:20" hidden="1" x14ac:dyDescent="0.25">
      <c r="A513" s="410" t="s">
        <v>1094</v>
      </c>
      <c r="B513" s="410" t="s">
        <v>2095</v>
      </c>
      <c r="C513" s="410" t="s">
        <v>2108</v>
      </c>
      <c r="E513" s="410">
        <v>9</v>
      </c>
      <c r="F513" s="410">
        <v>3</v>
      </c>
      <c r="G513" s="410">
        <v>3</v>
      </c>
      <c r="H513" s="410">
        <v>1</v>
      </c>
      <c r="I513" s="410">
        <v>4</v>
      </c>
      <c r="J513" s="410">
        <v>4</v>
      </c>
      <c r="K513" s="410">
        <v>2</v>
      </c>
      <c r="L513" s="410">
        <v>5</v>
      </c>
      <c r="M513" s="410">
        <v>4</v>
      </c>
      <c r="N513" s="410">
        <v>2</v>
      </c>
      <c r="O513" s="410">
        <v>30</v>
      </c>
      <c r="P513" s="410">
        <v>13</v>
      </c>
      <c r="Q513" s="410">
        <v>80</v>
      </c>
      <c r="R513" s="413">
        <f t="shared" si="14"/>
        <v>6.666666666666667</v>
      </c>
      <c r="S513" s="410">
        <f>IFERROR(VLOOKUP(C513,INVENTORY!C:H,6,FALSE),0)</f>
        <v>66</v>
      </c>
      <c r="T513" s="410">
        <f t="shared" si="15"/>
        <v>29.2</v>
      </c>
    </row>
    <row r="514" spans="1:20" hidden="1" x14ac:dyDescent="0.25">
      <c r="A514" s="410" t="s">
        <v>1094</v>
      </c>
      <c r="B514" s="410" t="s">
        <v>2095</v>
      </c>
      <c r="C514" s="410" t="s">
        <v>2109</v>
      </c>
      <c r="E514" s="410">
        <v>14</v>
      </c>
      <c r="F514" s="410">
        <v>8</v>
      </c>
      <c r="G514" s="410">
        <v>38</v>
      </c>
      <c r="H514" s="410">
        <v>40</v>
      </c>
      <c r="I514" s="410">
        <v>9</v>
      </c>
      <c r="K514" s="410">
        <v>34</v>
      </c>
      <c r="L514" s="410">
        <v>9</v>
      </c>
      <c r="M514" s="410">
        <v>2</v>
      </c>
      <c r="N514" s="410">
        <v>2</v>
      </c>
      <c r="O514" s="410">
        <v>48</v>
      </c>
      <c r="P514" s="410">
        <v>18</v>
      </c>
      <c r="Q514" s="410">
        <v>222</v>
      </c>
      <c r="R514" s="413">
        <f t="shared" si="14"/>
        <v>20.181818181818183</v>
      </c>
      <c r="S514" s="410">
        <f>IFERROR(VLOOKUP(C514,INVENTORY!C:H,6,FALSE),0)</f>
        <v>41</v>
      </c>
      <c r="T514" s="410">
        <f t="shared" si="15"/>
        <v>52.6</v>
      </c>
    </row>
    <row r="515" spans="1:20" hidden="1" x14ac:dyDescent="0.25">
      <c r="A515" s="410" t="s">
        <v>1094</v>
      </c>
      <c r="B515" s="410" t="s">
        <v>2095</v>
      </c>
      <c r="C515" s="410" t="s">
        <v>2110</v>
      </c>
      <c r="E515" s="410">
        <v>1</v>
      </c>
      <c r="F515" s="410">
        <v>6</v>
      </c>
      <c r="G515" s="410">
        <v>3</v>
      </c>
      <c r="I515" s="410">
        <v>448</v>
      </c>
      <c r="J515" s="410">
        <v>812</v>
      </c>
      <c r="K515" s="410">
        <v>816</v>
      </c>
      <c r="L515" s="410">
        <v>777</v>
      </c>
      <c r="M515" s="410">
        <v>812</v>
      </c>
      <c r="N515" s="410">
        <v>309</v>
      </c>
      <c r="O515" s="410">
        <v>32</v>
      </c>
      <c r="P515" s="410">
        <v>31</v>
      </c>
      <c r="Q515" s="410">
        <v>4047</v>
      </c>
      <c r="R515" s="413">
        <f t="shared" si="14"/>
        <v>367.90909090909093</v>
      </c>
      <c r="S515" s="410">
        <f>IFERROR(VLOOKUP(C515,INVENTORY!C:H,6,FALSE),0)</f>
        <v>93</v>
      </c>
      <c r="T515" s="410">
        <f t="shared" si="15"/>
        <v>828</v>
      </c>
    </row>
    <row r="516" spans="1:20" hidden="1" x14ac:dyDescent="0.25">
      <c r="A516" s="410" t="s">
        <v>1094</v>
      </c>
      <c r="B516" s="410" t="s">
        <v>2095</v>
      </c>
      <c r="C516" s="410" t="s">
        <v>2111</v>
      </c>
      <c r="E516" s="410">
        <v>8</v>
      </c>
      <c r="F516" s="410">
        <v>14</v>
      </c>
      <c r="G516" s="410">
        <v>60</v>
      </c>
      <c r="H516" s="410">
        <v>480</v>
      </c>
      <c r="I516" s="410">
        <v>312</v>
      </c>
      <c r="J516" s="410">
        <v>934</v>
      </c>
      <c r="K516" s="410">
        <v>2434</v>
      </c>
      <c r="L516" s="410">
        <v>2328</v>
      </c>
      <c r="M516" s="410">
        <v>2388</v>
      </c>
      <c r="N516" s="410">
        <v>163</v>
      </c>
      <c r="O516" s="410">
        <v>33</v>
      </c>
      <c r="P516" s="410">
        <v>43</v>
      </c>
      <c r="Q516" s="410">
        <v>9197</v>
      </c>
      <c r="R516" s="413">
        <f t="shared" si="14"/>
        <v>766.41666666666663</v>
      </c>
      <c r="S516" s="410">
        <f>IFERROR(VLOOKUP(C516,INVENTORY!C:H,6,FALSE),0)</f>
        <v>100</v>
      </c>
      <c r="T516" s="410">
        <f t="shared" si="15"/>
        <v>1859.4</v>
      </c>
    </row>
    <row r="517" spans="1:20" hidden="1" x14ac:dyDescent="0.25">
      <c r="A517" s="410" t="s">
        <v>1094</v>
      </c>
      <c r="B517" s="410" t="s">
        <v>2095</v>
      </c>
      <c r="C517" s="410" t="s">
        <v>2112</v>
      </c>
      <c r="E517" s="410">
        <v>9</v>
      </c>
      <c r="F517" s="410">
        <v>1</v>
      </c>
      <c r="G517" s="410">
        <v>12</v>
      </c>
      <c r="H517" s="410">
        <v>13</v>
      </c>
      <c r="I517" s="410">
        <v>4</v>
      </c>
      <c r="K517" s="410">
        <v>1560</v>
      </c>
      <c r="L517" s="410">
        <v>1501</v>
      </c>
      <c r="M517" s="410">
        <v>1868</v>
      </c>
      <c r="N517" s="410">
        <v>341</v>
      </c>
      <c r="O517" s="410">
        <v>782</v>
      </c>
      <c r="P517" s="410">
        <v>41</v>
      </c>
      <c r="Q517" s="410">
        <v>6132</v>
      </c>
      <c r="R517" s="413">
        <f t="shared" si="14"/>
        <v>557.4545454545455</v>
      </c>
      <c r="S517" s="410">
        <f>IFERROR(VLOOKUP(C517,INVENTORY!C:H,6,FALSE),0)</f>
        <v>127</v>
      </c>
      <c r="T517" s="410">
        <f t="shared" si="15"/>
        <v>1251.8</v>
      </c>
    </row>
    <row r="518" spans="1:20" hidden="1" x14ac:dyDescent="0.25">
      <c r="A518" s="410" t="s">
        <v>1094</v>
      </c>
      <c r="B518" s="410" t="s">
        <v>2095</v>
      </c>
      <c r="C518" s="410" t="s">
        <v>2113</v>
      </c>
      <c r="E518" s="410">
        <v>9</v>
      </c>
      <c r="F518" s="410">
        <v>1</v>
      </c>
      <c r="G518" s="410">
        <v>1</v>
      </c>
      <c r="I518" s="410">
        <v>16</v>
      </c>
      <c r="J518" s="410">
        <v>180</v>
      </c>
      <c r="K518" s="410">
        <v>872</v>
      </c>
      <c r="L518" s="410">
        <v>769</v>
      </c>
      <c r="M518" s="410">
        <v>675</v>
      </c>
      <c r="N518" s="410">
        <v>13</v>
      </c>
      <c r="O518" s="410">
        <v>13</v>
      </c>
      <c r="P518" s="410">
        <v>69</v>
      </c>
      <c r="Q518" s="410">
        <v>2618</v>
      </c>
      <c r="R518" s="413">
        <f t="shared" ref="R518:R581" si="16">AVERAGE(E518:P518)</f>
        <v>238</v>
      </c>
      <c r="S518" s="410">
        <f>IFERROR(VLOOKUP(C518,INVENTORY!C:H,6,FALSE),0)</f>
        <v>56</v>
      </c>
      <c r="T518" s="410">
        <f t="shared" ref="T518:T581" si="17">(Q518+S518)/5</f>
        <v>534.79999999999995</v>
      </c>
    </row>
    <row r="519" spans="1:20" hidden="1" x14ac:dyDescent="0.25">
      <c r="A519" s="410" t="s">
        <v>1094</v>
      </c>
      <c r="B519" s="410" t="s">
        <v>2095</v>
      </c>
      <c r="C519" s="410" t="s">
        <v>2114</v>
      </c>
      <c r="E519" s="410">
        <v>4</v>
      </c>
      <c r="H519" s="410">
        <v>903</v>
      </c>
      <c r="I519" s="410">
        <v>53</v>
      </c>
      <c r="J519" s="410">
        <v>20</v>
      </c>
      <c r="K519" s="410">
        <v>1322</v>
      </c>
      <c r="L519" s="410">
        <v>1594</v>
      </c>
      <c r="M519" s="410">
        <v>1175</v>
      </c>
      <c r="N519" s="410">
        <v>250</v>
      </c>
      <c r="O519" s="410">
        <v>22</v>
      </c>
      <c r="P519" s="410">
        <v>4</v>
      </c>
      <c r="Q519" s="410">
        <v>5347</v>
      </c>
      <c r="R519" s="413">
        <f t="shared" si="16"/>
        <v>534.70000000000005</v>
      </c>
      <c r="S519" s="410">
        <f>IFERROR(VLOOKUP(C519,INVENTORY!C:H,6,FALSE),0)</f>
        <v>25</v>
      </c>
      <c r="T519" s="410">
        <f t="shared" si="17"/>
        <v>1074.4000000000001</v>
      </c>
    </row>
    <row r="520" spans="1:20" hidden="1" x14ac:dyDescent="0.25">
      <c r="A520" s="410" t="s">
        <v>1094</v>
      </c>
      <c r="B520" s="410" t="s">
        <v>2095</v>
      </c>
      <c r="C520" s="410" t="s">
        <v>2115</v>
      </c>
      <c r="E520" s="410">
        <v>42</v>
      </c>
      <c r="F520" s="410">
        <v>28</v>
      </c>
      <c r="G520" s="410">
        <v>24</v>
      </c>
      <c r="H520" s="410">
        <v>390</v>
      </c>
      <c r="I520" s="410">
        <v>1478</v>
      </c>
      <c r="J520" s="410">
        <v>1305</v>
      </c>
      <c r="K520" s="410">
        <v>1331</v>
      </c>
      <c r="L520" s="410">
        <v>1540</v>
      </c>
      <c r="M520" s="410">
        <v>755</v>
      </c>
      <c r="N520" s="410">
        <v>24</v>
      </c>
      <c r="O520" s="410">
        <v>31</v>
      </c>
      <c r="P520" s="410">
        <v>16</v>
      </c>
      <c r="Q520" s="410">
        <v>6964</v>
      </c>
      <c r="R520" s="413">
        <f t="shared" si="16"/>
        <v>580.33333333333337</v>
      </c>
      <c r="S520" s="410">
        <f>IFERROR(VLOOKUP(C520,INVENTORY!C:H,6,FALSE),0)</f>
        <v>51</v>
      </c>
      <c r="T520" s="410">
        <f t="shared" si="17"/>
        <v>1403</v>
      </c>
    </row>
    <row r="521" spans="1:20" hidden="1" x14ac:dyDescent="0.25">
      <c r="A521" s="410" t="s">
        <v>1094</v>
      </c>
      <c r="B521" s="410" t="s">
        <v>2095</v>
      </c>
      <c r="C521" s="410" t="s">
        <v>2116</v>
      </c>
      <c r="E521" s="410">
        <v>79</v>
      </c>
      <c r="F521" s="410">
        <v>61</v>
      </c>
      <c r="G521" s="410">
        <v>52</v>
      </c>
      <c r="H521" s="410">
        <v>2</v>
      </c>
      <c r="K521" s="410">
        <v>241</v>
      </c>
      <c r="L521" s="410">
        <v>661</v>
      </c>
      <c r="M521" s="410">
        <v>4</v>
      </c>
      <c r="N521" s="410">
        <v>4</v>
      </c>
      <c r="O521" s="410">
        <v>26</v>
      </c>
      <c r="P521" s="410">
        <v>70</v>
      </c>
      <c r="Q521" s="410">
        <v>1200</v>
      </c>
      <c r="R521" s="413">
        <f t="shared" si="16"/>
        <v>120</v>
      </c>
      <c r="S521" s="410">
        <f>IFERROR(VLOOKUP(C521,INVENTORY!C:H,6,FALSE),0)</f>
        <v>31</v>
      </c>
      <c r="T521" s="410">
        <f t="shared" si="17"/>
        <v>246.2</v>
      </c>
    </row>
    <row r="522" spans="1:20" hidden="1" x14ac:dyDescent="0.25">
      <c r="A522" s="410" t="s">
        <v>1094</v>
      </c>
      <c r="B522" s="410" t="s">
        <v>2095</v>
      </c>
      <c r="C522" s="410" t="s">
        <v>2117</v>
      </c>
      <c r="E522" s="410">
        <v>42</v>
      </c>
      <c r="F522" s="410">
        <v>28</v>
      </c>
      <c r="G522" s="410">
        <v>21</v>
      </c>
      <c r="H522" s="410">
        <v>189</v>
      </c>
      <c r="I522" s="410">
        <v>2460</v>
      </c>
      <c r="J522" s="410">
        <v>2500</v>
      </c>
      <c r="K522" s="410">
        <v>1736</v>
      </c>
      <c r="L522" s="410">
        <v>1428</v>
      </c>
      <c r="M522" s="410">
        <v>788</v>
      </c>
      <c r="N522" s="410">
        <v>5</v>
      </c>
      <c r="O522" s="410">
        <v>20</v>
      </c>
      <c r="P522" s="410">
        <v>28</v>
      </c>
      <c r="Q522" s="410">
        <v>9245</v>
      </c>
      <c r="R522" s="413">
        <f t="shared" si="16"/>
        <v>770.41666666666663</v>
      </c>
      <c r="S522" s="410">
        <f>IFERROR(VLOOKUP(C522,INVENTORY!C:H,6,FALSE),0)</f>
        <v>12</v>
      </c>
      <c r="T522" s="410">
        <f t="shared" si="17"/>
        <v>1851.4</v>
      </c>
    </row>
    <row r="523" spans="1:20" hidden="1" x14ac:dyDescent="0.25">
      <c r="A523" s="410" t="s">
        <v>1094</v>
      </c>
      <c r="B523" s="410" t="s">
        <v>2095</v>
      </c>
      <c r="C523" s="410" t="s">
        <v>2118</v>
      </c>
      <c r="E523" s="410">
        <v>45</v>
      </c>
      <c r="F523" s="410">
        <v>16</v>
      </c>
      <c r="G523" s="410">
        <v>26</v>
      </c>
      <c r="I523" s="410">
        <v>870</v>
      </c>
      <c r="J523" s="410">
        <v>814</v>
      </c>
      <c r="K523" s="410">
        <v>1950</v>
      </c>
      <c r="L523" s="410">
        <v>1816</v>
      </c>
      <c r="M523" s="410">
        <v>1175</v>
      </c>
      <c r="N523" s="410">
        <v>5</v>
      </c>
      <c r="O523" s="410">
        <v>19</v>
      </c>
      <c r="P523" s="410">
        <v>32</v>
      </c>
      <c r="Q523" s="410">
        <v>6768</v>
      </c>
      <c r="R523" s="413">
        <f t="shared" si="16"/>
        <v>615.27272727272725</v>
      </c>
      <c r="S523" s="410">
        <f>IFERROR(VLOOKUP(C523,INVENTORY!C:H,6,FALSE),0)</f>
        <v>6</v>
      </c>
      <c r="T523" s="410">
        <f t="shared" si="17"/>
        <v>1354.8</v>
      </c>
    </row>
    <row r="524" spans="1:20" hidden="1" x14ac:dyDescent="0.25">
      <c r="A524" s="410" t="s">
        <v>1094</v>
      </c>
      <c r="B524" s="410" t="s">
        <v>2095</v>
      </c>
      <c r="C524" s="410" t="s">
        <v>2119</v>
      </c>
      <c r="F524" s="410">
        <v>6</v>
      </c>
      <c r="G524" s="410">
        <v>7</v>
      </c>
      <c r="H524" s="410">
        <v>14</v>
      </c>
      <c r="I524" s="410">
        <v>49</v>
      </c>
      <c r="L524" s="410">
        <v>15</v>
      </c>
      <c r="M524" s="410">
        <v>7</v>
      </c>
      <c r="N524" s="410">
        <v>10</v>
      </c>
      <c r="O524" s="410">
        <v>22</v>
      </c>
      <c r="P524" s="410">
        <v>14</v>
      </c>
      <c r="Q524" s="410">
        <v>144</v>
      </c>
      <c r="R524" s="413">
        <f t="shared" si="16"/>
        <v>16</v>
      </c>
      <c r="S524" s="410">
        <f>IFERROR(VLOOKUP(C524,INVENTORY!C:H,6,FALSE),0)</f>
        <v>29</v>
      </c>
      <c r="T524" s="410">
        <f t="shared" si="17"/>
        <v>34.6</v>
      </c>
    </row>
    <row r="525" spans="1:20" hidden="1" x14ac:dyDescent="0.25">
      <c r="A525" s="410" t="s">
        <v>1094</v>
      </c>
      <c r="B525" s="410" t="s">
        <v>2095</v>
      </c>
      <c r="C525" s="410" t="s">
        <v>2120</v>
      </c>
      <c r="E525" s="410">
        <v>43</v>
      </c>
      <c r="F525" s="410">
        <v>17</v>
      </c>
      <c r="G525" s="410">
        <v>17</v>
      </c>
      <c r="H525" s="410">
        <v>5</v>
      </c>
      <c r="I525" s="410">
        <v>16</v>
      </c>
      <c r="K525" s="410">
        <v>690</v>
      </c>
      <c r="L525" s="410">
        <v>779</v>
      </c>
      <c r="M525" s="410">
        <v>813</v>
      </c>
      <c r="N525" s="410">
        <v>801</v>
      </c>
      <c r="O525" s="410">
        <v>226</v>
      </c>
      <c r="P525" s="410">
        <v>71</v>
      </c>
      <c r="Q525" s="410">
        <v>3478</v>
      </c>
      <c r="R525" s="413">
        <f t="shared" si="16"/>
        <v>316.18181818181819</v>
      </c>
      <c r="S525" s="410">
        <f>IFERROR(VLOOKUP(C525,INVENTORY!C:H,6,FALSE),0)</f>
        <v>11</v>
      </c>
      <c r="T525" s="410">
        <f t="shared" si="17"/>
        <v>697.8</v>
      </c>
    </row>
    <row r="526" spans="1:20" hidden="1" x14ac:dyDescent="0.25">
      <c r="A526" s="410" t="s">
        <v>1094</v>
      </c>
      <c r="B526" s="410" t="s">
        <v>2095</v>
      </c>
      <c r="C526" s="410" t="s">
        <v>2121</v>
      </c>
      <c r="E526" s="410">
        <v>9</v>
      </c>
      <c r="H526" s="410">
        <v>4</v>
      </c>
      <c r="I526" s="410">
        <v>16</v>
      </c>
      <c r="K526" s="410">
        <v>900</v>
      </c>
      <c r="M526" s="410">
        <v>10</v>
      </c>
      <c r="N526" s="410">
        <v>9</v>
      </c>
      <c r="O526" s="410">
        <v>13</v>
      </c>
      <c r="P526" s="410">
        <v>2</v>
      </c>
      <c r="Q526" s="410">
        <v>963</v>
      </c>
      <c r="R526" s="413">
        <f t="shared" si="16"/>
        <v>120.375</v>
      </c>
      <c r="S526" s="410">
        <f>IFERROR(VLOOKUP(C526,INVENTORY!C:H,6,FALSE),0)</f>
        <v>7</v>
      </c>
      <c r="T526" s="410">
        <f t="shared" si="17"/>
        <v>194</v>
      </c>
    </row>
    <row r="527" spans="1:20" hidden="1" x14ac:dyDescent="0.25">
      <c r="A527" s="410" t="s">
        <v>1094</v>
      </c>
      <c r="B527" s="410" t="s">
        <v>2095</v>
      </c>
      <c r="C527" s="410" t="s">
        <v>2122</v>
      </c>
      <c r="E527" s="410">
        <v>5</v>
      </c>
      <c r="F527" s="410">
        <v>3</v>
      </c>
      <c r="G527" s="410">
        <v>10</v>
      </c>
      <c r="H527" s="410">
        <v>579</v>
      </c>
      <c r="I527" s="410">
        <v>810</v>
      </c>
      <c r="J527" s="410">
        <v>812</v>
      </c>
      <c r="K527" s="410">
        <v>863</v>
      </c>
      <c r="L527" s="410">
        <v>756</v>
      </c>
      <c r="M527" s="410">
        <v>1502</v>
      </c>
      <c r="N527" s="410">
        <v>253</v>
      </c>
      <c r="O527" s="410">
        <v>9</v>
      </c>
      <c r="P527" s="410">
        <v>22</v>
      </c>
      <c r="Q527" s="410">
        <v>5624</v>
      </c>
      <c r="R527" s="413">
        <f t="shared" si="16"/>
        <v>468.66666666666669</v>
      </c>
      <c r="S527" s="410">
        <f>IFERROR(VLOOKUP(C527,INVENTORY!C:H,6,FALSE),0)</f>
        <v>140</v>
      </c>
      <c r="T527" s="410">
        <f t="shared" si="17"/>
        <v>1152.8</v>
      </c>
    </row>
    <row r="528" spans="1:20" hidden="1" x14ac:dyDescent="0.25">
      <c r="A528" s="410" t="s">
        <v>1094</v>
      </c>
      <c r="B528" s="410" t="s">
        <v>2095</v>
      </c>
      <c r="C528" s="410" t="s">
        <v>2123</v>
      </c>
      <c r="E528" s="410">
        <v>35</v>
      </c>
      <c r="F528" s="410">
        <v>58</v>
      </c>
      <c r="G528" s="410">
        <v>107</v>
      </c>
      <c r="H528" s="410">
        <v>1351</v>
      </c>
      <c r="I528" s="410">
        <v>2414</v>
      </c>
      <c r="J528" s="410">
        <v>2436</v>
      </c>
      <c r="K528" s="410">
        <v>2436</v>
      </c>
      <c r="L528" s="410">
        <v>2212</v>
      </c>
      <c r="M528" s="410">
        <v>2212</v>
      </c>
      <c r="N528" s="410">
        <v>627</v>
      </c>
      <c r="O528" s="410">
        <v>36</v>
      </c>
      <c r="P528" s="410">
        <v>24</v>
      </c>
      <c r="Q528" s="410">
        <v>13948</v>
      </c>
      <c r="R528" s="413">
        <f t="shared" si="16"/>
        <v>1162.3333333333333</v>
      </c>
      <c r="S528" s="410">
        <f>IFERROR(VLOOKUP(C528,INVENTORY!C:H,6,FALSE),0)</f>
        <v>150</v>
      </c>
      <c r="T528" s="410">
        <f t="shared" si="17"/>
        <v>2819.6</v>
      </c>
    </row>
    <row r="529" spans="1:20" hidden="1" x14ac:dyDescent="0.25">
      <c r="A529" s="410" t="s">
        <v>1094</v>
      </c>
      <c r="B529" s="410" t="s">
        <v>2095</v>
      </c>
      <c r="C529" s="410" t="s">
        <v>2124</v>
      </c>
      <c r="G529" s="410">
        <v>1</v>
      </c>
      <c r="J529" s="410">
        <v>330</v>
      </c>
      <c r="K529" s="410">
        <v>586</v>
      </c>
      <c r="L529" s="410">
        <v>91</v>
      </c>
      <c r="M529" s="410">
        <v>396</v>
      </c>
      <c r="N529" s="410">
        <v>392</v>
      </c>
      <c r="O529" s="410">
        <v>58</v>
      </c>
      <c r="Q529" s="410">
        <v>1854</v>
      </c>
      <c r="R529" s="413">
        <f t="shared" si="16"/>
        <v>264.85714285714283</v>
      </c>
      <c r="S529" s="410">
        <f>IFERROR(VLOOKUP(C529,INVENTORY!C:H,6,FALSE),0)</f>
        <v>9</v>
      </c>
      <c r="T529" s="410">
        <f t="shared" si="17"/>
        <v>372.6</v>
      </c>
    </row>
    <row r="530" spans="1:20" hidden="1" x14ac:dyDescent="0.25">
      <c r="A530" s="410" t="s">
        <v>1094</v>
      </c>
      <c r="B530" s="410" t="s">
        <v>2095</v>
      </c>
      <c r="C530" s="410" t="s">
        <v>2125</v>
      </c>
      <c r="E530" s="410">
        <v>37</v>
      </c>
      <c r="F530" s="410">
        <v>39</v>
      </c>
      <c r="G530" s="410">
        <v>30</v>
      </c>
      <c r="N530" s="410">
        <v>5</v>
      </c>
      <c r="O530" s="410">
        <v>57</v>
      </c>
      <c r="P530" s="410">
        <v>55</v>
      </c>
      <c r="Q530" s="410">
        <v>223</v>
      </c>
      <c r="R530" s="413">
        <f t="shared" si="16"/>
        <v>37.166666666666664</v>
      </c>
      <c r="S530" s="410">
        <f>IFERROR(VLOOKUP(C530,INVENTORY!C:H,6,FALSE),0)</f>
        <v>2</v>
      </c>
      <c r="T530" s="410">
        <f t="shared" si="17"/>
        <v>45</v>
      </c>
    </row>
    <row r="531" spans="1:20" hidden="1" x14ac:dyDescent="0.25">
      <c r="A531" s="410" t="s">
        <v>1094</v>
      </c>
      <c r="B531" s="410" t="s">
        <v>2095</v>
      </c>
      <c r="C531" s="410" t="s">
        <v>2126</v>
      </c>
      <c r="F531" s="410">
        <v>21</v>
      </c>
      <c r="G531" s="410">
        <v>28</v>
      </c>
      <c r="H531" s="410">
        <v>90</v>
      </c>
      <c r="I531" s="410">
        <v>1528</v>
      </c>
      <c r="J531" s="410">
        <v>1998</v>
      </c>
      <c r="K531" s="410">
        <v>2472</v>
      </c>
      <c r="L531" s="410">
        <v>2212</v>
      </c>
      <c r="M531" s="410">
        <v>1457</v>
      </c>
      <c r="N531" s="410">
        <v>8</v>
      </c>
      <c r="O531" s="410">
        <v>102</v>
      </c>
      <c r="P531" s="410">
        <v>5</v>
      </c>
      <c r="Q531" s="410">
        <v>9921</v>
      </c>
      <c r="R531" s="413">
        <f t="shared" si="16"/>
        <v>901.90909090909088</v>
      </c>
      <c r="S531" s="410">
        <f>IFERROR(VLOOKUP(C531,INVENTORY!C:H,6,FALSE),0)</f>
        <v>79</v>
      </c>
      <c r="T531" s="410">
        <f t="shared" si="17"/>
        <v>2000</v>
      </c>
    </row>
    <row r="532" spans="1:20" hidden="1" x14ac:dyDescent="0.25">
      <c r="A532" s="410" t="s">
        <v>1094</v>
      </c>
      <c r="B532" s="410" t="s">
        <v>2095</v>
      </c>
      <c r="C532" s="410" t="s">
        <v>2127</v>
      </c>
      <c r="E532" s="410">
        <v>19</v>
      </c>
      <c r="F532" s="410">
        <v>34</v>
      </c>
      <c r="G532" s="410">
        <v>38</v>
      </c>
      <c r="L532" s="410">
        <v>1</v>
      </c>
      <c r="O532" s="410">
        <v>34</v>
      </c>
      <c r="P532" s="410">
        <v>38</v>
      </c>
      <c r="Q532" s="410">
        <v>164</v>
      </c>
      <c r="R532" s="413">
        <f t="shared" si="16"/>
        <v>27.333333333333332</v>
      </c>
      <c r="S532" s="410">
        <f>IFERROR(VLOOKUP(C532,INVENTORY!C:H,6,FALSE),0)</f>
        <v>6</v>
      </c>
      <c r="T532" s="410">
        <f t="shared" si="17"/>
        <v>34</v>
      </c>
    </row>
    <row r="533" spans="1:20" hidden="1" x14ac:dyDescent="0.25">
      <c r="A533" s="410" t="s">
        <v>1094</v>
      </c>
      <c r="B533" s="410" t="s">
        <v>2095</v>
      </c>
      <c r="C533" s="410" t="s">
        <v>2128</v>
      </c>
      <c r="E533" s="410">
        <v>4</v>
      </c>
      <c r="F533" s="410">
        <v>6</v>
      </c>
      <c r="G533" s="410">
        <v>6</v>
      </c>
      <c r="H533" s="410">
        <v>810</v>
      </c>
      <c r="I533" s="410">
        <v>790</v>
      </c>
      <c r="J533" s="410">
        <v>812</v>
      </c>
      <c r="K533" s="410">
        <v>716</v>
      </c>
      <c r="L533" s="410">
        <v>241</v>
      </c>
      <c r="M533" s="410">
        <v>1</v>
      </c>
      <c r="N533" s="410">
        <v>10</v>
      </c>
      <c r="O533" s="410">
        <v>44</v>
      </c>
      <c r="P533" s="410">
        <v>24</v>
      </c>
      <c r="Q533" s="410">
        <v>3464</v>
      </c>
      <c r="R533" s="413">
        <f t="shared" si="16"/>
        <v>288.66666666666669</v>
      </c>
      <c r="S533" s="410">
        <f>IFERROR(VLOOKUP(C533,INVENTORY!C:H,6,FALSE),0)</f>
        <v>24</v>
      </c>
      <c r="T533" s="410">
        <f t="shared" si="17"/>
        <v>697.6</v>
      </c>
    </row>
    <row r="534" spans="1:20" hidden="1" x14ac:dyDescent="0.25">
      <c r="A534" s="410" t="s">
        <v>1094</v>
      </c>
      <c r="B534" s="410" t="s">
        <v>2095</v>
      </c>
      <c r="C534" s="410" t="s">
        <v>2129</v>
      </c>
      <c r="E534" s="410">
        <v>24</v>
      </c>
      <c r="F534" s="410">
        <v>37</v>
      </c>
      <c r="G534" s="410">
        <v>36</v>
      </c>
      <c r="H534" s="410">
        <v>4</v>
      </c>
      <c r="I534" s="410">
        <v>4</v>
      </c>
      <c r="J534" s="410">
        <v>30</v>
      </c>
      <c r="K534" s="410">
        <v>730</v>
      </c>
      <c r="L534" s="410">
        <v>290</v>
      </c>
      <c r="M534" s="410">
        <v>11</v>
      </c>
      <c r="N534" s="410">
        <v>5</v>
      </c>
      <c r="O534" s="410">
        <v>21</v>
      </c>
      <c r="P534" s="410">
        <v>26</v>
      </c>
      <c r="Q534" s="410">
        <v>1218</v>
      </c>
      <c r="R534" s="413">
        <f t="shared" si="16"/>
        <v>101.5</v>
      </c>
      <c r="S534" s="410">
        <f>IFERROR(VLOOKUP(C534,INVENTORY!C:H,6,FALSE),0)</f>
        <v>63</v>
      </c>
      <c r="T534" s="410">
        <f t="shared" si="17"/>
        <v>256.2</v>
      </c>
    </row>
    <row r="535" spans="1:20" hidden="1" x14ac:dyDescent="0.25">
      <c r="A535" s="410" t="s">
        <v>1094</v>
      </c>
      <c r="B535" s="410" t="s">
        <v>2095</v>
      </c>
      <c r="C535" s="410" t="s">
        <v>2130</v>
      </c>
      <c r="E535" s="410">
        <v>58</v>
      </c>
      <c r="G535" s="410">
        <v>20</v>
      </c>
      <c r="H535" s="410">
        <v>14</v>
      </c>
      <c r="I535" s="410">
        <v>6</v>
      </c>
      <c r="K535" s="410">
        <v>1470</v>
      </c>
      <c r="L535" s="410">
        <v>956</v>
      </c>
      <c r="M535" s="410">
        <v>816</v>
      </c>
      <c r="N535" s="410">
        <v>140</v>
      </c>
      <c r="O535" s="410">
        <v>72</v>
      </c>
      <c r="P535" s="410">
        <v>13</v>
      </c>
      <c r="Q535" s="410">
        <v>3565</v>
      </c>
      <c r="R535" s="413">
        <f t="shared" si="16"/>
        <v>356.5</v>
      </c>
      <c r="S535" s="410">
        <f>IFERROR(VLOOKUP(C535,INVENTORY!C:H,6,FALSE),0)</f>
        <v>8</v>
      </c>
      <c r="T535" s="410">
        <f t="shared" si="17"/>
        <v>714.6</v>
      </c>
    </row>
    <row r="536" spans="1:20" hidden="1" x14ac:dyDescent="0.25">
      <c r="A536" s="410" t="s">
        <v>1094</v>
      </c>
      <c r="B536" s="410" t="s">
        <v>2095</v>
      </c>
      <c r="C536" s="410" t="s">
        <v>2131</v>
      </c>
      <c r="E536" s="410">
        <v>7</v>
      </c>
      <c r="F536" s="410">
        <v>66</v>
      </c>
      <c r="G536" s="410">
        <v>8</v>
      </c>
      <c r="K536" s="410">
        <v>750</v>
      </c>
      <c r="L536" s="410">
        <v>150</v>
      </c>
      <c r="N536" s="410">
        <v>5</v>
      </c>
      <c r="O536" s="410">
        <v>20</v>
      </c>
      <c r="P536" s="410">
        <v>16</v>
      </c>
      <c r="Q536" s="410">
        <v>1022</v>
      </c>
      <c r="R536" s="413">
        <f t="shared" si="16"/>
        <v>127.75</v>
      </c>
      <c r="S536" s="410">
        <f>IFERROR(VLOOKUP(C536,INVENTORY!C:H,6,FALSE),0)</f>
        <v>5</v>
      </c>
      <c r="T536" s="410">
        <f t="shared" si="17"/>
        <v>205.4</v>
      </c>
    </row>
    <row r="537" spans="1:20" hidden="1" x14ac:dyDescent="0.25">
      <c r="A537" s="410" t="s">
        <v>1094</v>
      </c>
      <c r="B537" s="410" t="s">
        <v>2095</v>
      </c>
      <c r="C537" s="410" t="s">
        <v>2132</v>
      </c>
      <c r="G537" s="410">
        <v>6</v>
      </c>
      <c r="H537" s="410">
        <v>618</v>
      </c>
      <c r="I537" s="410">
        <v>858</v>
      </c>
      <c r="J537" s="410">
        <v>817</v>
      </c>
      <c r="K537" s="410">
        <v>2342</v>
      </c>
      <c r="L537" s="410">
        <v>1955</v>
      </c>
      <c r="M537" s="410">
        <v>1466</v>
      </c>
      <c r="N537" s="410">
        <v>226</v>
      </c>
      <c r="O537" s="410">
        <v>34</v>
      </c>
      <c r="P537" s="410">
        <v>14</v>
      </c>
      <c r="Q537" s="410">
        <v>8336</v>
      </c>
      <c r="R537" s="413">
        <f t="shared" si="16"/>
        <v>833.6</v>
      </c>
      <c r="S537" s="410">
        <f>IFERROR(VLOOKUP(C537,INVENTORY!C:H,6,FALSE),0)</f>
        <v>11</v>
      </c>
      <c r="T537" s="410">
        <f t="shared" si="17"/>
        <v>1669.4</v>
      </c>
    </row>
    <row r="538" spans="1:20" hidden="1" x14ac:dyDescent="0.25">
      <c r="A538" s="410" t="s">
        <v>1094</v>
      </c>
      <c r="B538" s="410" t="s">
        <v>2095</v>
      </c>
      <c r="C538" s="410" t="s">
        <v>2133</v>
      </c>
      <c r="E538" s="410">
        <v>16</v>
      </c>
      <c r="F538" s="410">
        <v>26</v>
      </c>
      <c r="G538" s="410">
        <v>54</v>
      </c>
      <c r="H538" s="410">
        <v>421</v>
      </c>
      <c r="I538" s="410">
        <v>1380</v>
      </c>
      <c r="J538" s="410">
        <v>784</v>
      </c>
      <c r="K538" s="410">
        <v>1565</v>
      </c>
      <c r="L538" s="410">
        <v>1553</v>
      </c>
      <c r="M538" s="410">
        <v>1596</v>
      </c>
      <c r="N538" s="410">
        <v>802</v>
      </c>
      <c r="O538" s="410">
        <v>119</v>
      </c>
      <c r="P538" s="410">
        <v>5</v>
      </c>
      <c r="Q538" s="410">
        <v>8321</v>
      </c>
      <c r="R538" s="413">
        <f t="shared" si="16"/>
        <v>693.41666666666663</v>
      </c>
      <c r="S538" s="410">
        <f>IFERROR(VLOOKUP(C538,INVENTORY!C:H,6,FALSE),0)</f>
        <v>9</v>
      </c>
      <c r="T538" s="410">
        <f t="shared" si="17"/>
        <v>1666</v>
      </c>
    </row>
    <row r="539" spans="1:20" hidden="1" x14ac:dyDescent="0.25">
      <c r="A539" s="410" t="s">
        <v>1094</v>
      </c>
      <c r="B539" s="410" t="s">
        <v>2095</v>
      </c>
      <c r="C539" s="410" t="s">
        <v>2134</v>
      </c>
      <c r="E539" s="410">
        <v>16</v>
      </c>
      <c r="F539" s="410">
        <v>4</v>
      </c>
      <c r="G539" s="410">
        <v>15</v>
      </c>
      <c r="I539" s="410">
        <v>49</v>
      </c>
      <c r="L539" s="410">
        <v>841</v>
      </c>
      <c r="M539" s="410">
        <v>816</v>
      </c>
      <c r="N539" s="410">
        <v>28</v>
      </c>
      <c r="O539" s="410">
        <v>31</v>
      </c>
      <c r="P539" s="410">
        <v>18</v>
      </c>
      <c r="Q539" s="410">
        <v>1818</v>
      </c>
      <c r="R539" s="413">
        <f t="shared" si="16"/>
        <v>202</v>
      </c>
      <c r="S539" s="410">
        <f>IFERROR(VLOOKUP(C539,INVENTORY!C:H,6,FALSE),0)</f>
        <v>5</v>
      </c>
      <c r="T539" s="410">
        <f t="shared" si="17"/>
        <v>364.6</v>
      </c>
    </row>
    <row r="540" spans="1:20" hidden="1" x14ac:dyDescent="0.25">
      <c r="A540" s="410" t="s">
        <v>1094</v>
      </c>
      <c r="B540" s="410" t="s">
        <v>2095</v>
      </c>
      <c r="C540" s="410" t="s">
        <v>2135</v>
      </c>
      <c r="F540" s="410">
        <v>44</v>
      </c>
      <c r="G540" s="410">
        <v>63</v>
      </c>
      <c r="I540" s="410">
        <v>26</v>
      </c>
      <c r="K540" s="410">
        <v>8</v>
      </c>
      <c r="L540" s="410">
        <v>10</v>
      </c>
      <c r="M540" s="410">
        <v>1516</v>
      </c>
      <c r="N540" s="410">
        <v>4</v>
      </c>
      <c r="O540" s="410">
        <v>57</v>
      </c>
      <c r="P540" s="410">
        <v>870</v>
      </c>
      <c r="Q540" s="410">
        <v>2598</v>
      </c>
      <c r="R540" s="413">
        <f t="shared" si="16"/>
        <v>288.66666666666669</v>
      </c>
      <c r="S540" s="410">
        <f>IFERROR(VLOOKUP(C540,INVENTORY!C:H,6,FALSE),0)</f>
        <v>63</v>
      </c>
      <c r="T540" s="410">
        <f t="shared" si="17"/>
        <v>532.20000000000005</v>
      </c>
    </row>
    <row r="541" spans="1:20" hidden="1" x14ac:dyDescent="0.25">
      <c r="A541" s="410" t="s">
        <v>1094</v>
      </c>
      <c r="B541" s="410" t="s">
        <v>2095</v>
      </c>
      <c r="C541" s="410" t="s">
        <v>2136</v>
      </c>
      <c r="E541" s="410">
        <v>26</v>
      </c>
      <c r="F541" s="410">
        <v>28</v>
      </c>
      <c r="G541" s="410">
        <v>29</v>
      </c>
      <c r="H541" s="410">
        <v>4</v>
      </c>
      <c r="K541" s="410">
        <v>49</v>
      </c>
      <c r="L541" s="410">
        <v>331</v>
      </c>
      <c r="M541" s="410">
        <v>1186</v>
      </c>
      <c r="N541" s="410">
        <v>16</v>
      </c>
      <c r="O541" s="410">
        <v>40</v>
      </c>
      <c r="P541" s="410">
        <v>24</v>
      </c>
      <c r="Q541" s="410">
        <v>1733</v>
      </c>
      <c r="R541" s="413">
        <f t="shared" si="16"/>
        <v>173.3</v>
      </c>
      <c r="S541" s="410">
        <f>IFERROR(VLOOKUP(C541,INVENTORY!C:H,6,FALSE),0)</f>
        <v>12</v>
      </c>
      <c r="T541" s="410">
        <f t="shared" si="17"/>
        <v>349</v>
      </c>
    </row>
    <row r="542" spans="1:20" hidden="1" x14ac:dyDescent="0.25">
      <c r="A542" s="410" t="s">
        <v>1094</v>
      </c>
      <c r="B542" s="410" t="s">
        <v>2095</v>
      </c>
      <c r="C542" s="410" t="s">
        <v>2137</v>
      </c>
      <c r="H542" s="410">
        <v>159</v>
      </c>
      <c r="I542" s="410">
        <v>2460</v>
      </c>
      <c r="J542" s="410">
        <v>1714</v>
      </c>
      <c r="K542" s="410">
        <v>1600</v>
      </c>
      <c r="L542" s="410">
        <v>1484</v>
      </c>
      <c r="M542" s="410">
        <v>112</v>
      </c>
      <c r="N542" s="410">
        <v>904</v>
      </c>
      <c r="O542" s="410">
        <v>15</v>
      </c>
      <c r="P542" s="410">
        <v>9</v>
      </c>
      <c r="Q542" s="410">
        <v>8457</v>
      </c>
      <c r="R542" s="413">
        <f t="shared" si="16"/>
        <v>939.66666666666663</v>
      </c>
      <c r="S542" s="410">
        <f>IFERROR(VLOOKUP(C542,INVENTORY!C:H,6,FALSE),0)</f>
        <v>2</v>
      </c>
      <c r="T542" s="410">
        <f t="shared" si="17"/>
        <v>1691.8</v>
      </c>
    </row>
    <row r="543" spans="1:20" hidden="1" x14ac:dyDescent="0.25">
      <c r="A543" s="410" t="s">
        <v>1094</v>
      </c>
      <c r="B543" s="410" t="s">
        <v>2095</v>
      </c>
      <c r="C543" s="410" t="s">
        <v>2138</v>
      </c>
      <c r="E543" s="410">
        <v>16</v>
      </c>
      <c r="F543" s="410">
        <v>32</v>
      </c>
      <c r="G543" s="410">
        <v>29</v>
      </c>
      <c r="I543" s="410">
        <v>870</v>
      </c>
      <c r="J543" s="410">
        <v>1686</v>
      </c>
      <c r="K543" s="410">
        <v>1624</v>
      </c>
      <c r="L543" s="410">
        <v>1484</v>
      </c>
      <c r="M543" s="410">
        <v>842</v>
      </c>
      <c r="O543" s="410">
        <v>23</v>
      </c>
      <c r="P543" s="410">
        <v>18</v>
      </c>
      <c r="Q543" s="410">
        <v>6624</v>
      </c>
      <c r="R543" s="413">
        <f t="shared" si="16"/>
        <v>662.4</v>
      </c>
      <c r="S543" s="410">
        <f>IFERROR(VLOOKUP(C543,INVENTORY!C:H,6,FALSE),0)</f>
        <v>9</v>
      </c>
      <c r="T543" s="410">
        <f t="shared" si="17"/>
        <v>1326.6</v>
      </c>
    </row>
    <row r="544" spans="1:20" hidden="1" x14ac:dyDescent="0.25">
      <c r="A544" s="410" t="s">
        <v>1094</v>
      </c>
      <c r="B544" s="410" t="s">
        <v>2095</v>
      </c>
      <c r="C544" s="410" t="s">
        <v>2139</v>
      </c>
      <c r="E544" s="410">
        <v>4</v>
      </c>
      <c r="F544" s="410">
        <v>8</v>
      </c>
      <c r="G544" s="410">
        <v>17</v>
      </c>
      <c r="K544" s="410">
        <v>1440</v>
      </c>
      <c r="L544" s="410">
        <v>1004</v>
      </c>
      <c r="M544" s="410">
        <v>812</v>
      </c>
      <c r="N544" s="410">
        <v>112</v>
      </c>
      <c r="O544" s="410">
        <v>11</v>
      </c>
      <c r="P544" s="410">
        <v>1</v>
      </c>
      <c r="Q544" s="410">
        <v>3409</v>
      </c>
      <c r="R544" s="413">
        <f t="shared" si="16"/>
        <v>378.77777777777777</v>
      </c>
      <c r="S544" s="410">
        <f>IFERROR(VLOOKUP(C544,INVENTORY!C:H,6,FALSE),0)</f>
        <v>37</v>
      </c>
      <c r="T544" s="410">
        <f t="shared" si="17"/>
        <v>689.2</v>
      </c>
    </row>
    <row r="545" spans="1:20" hidden="1" x14ac:dyDescent="0.25">
      <c r="A545" s="410" t="s">
        <v>1094</v>
      </c>
      <c r="B545" s="410" t="s">
        <v>2095</v>
      </c>
      <c r="C545" s="410" t="s">
        <v>2140</v>
      </c>
      <c r="E545" s="410">
        <v>21</v>
      </c>
      <c r="F545" s="410">
        <v>8</v>
      </c>
      <c r="G545" s="410">
        <v>20</v>
      </c>
      <c r="J545" s="410">
        <v>1</v>
      </c>
      <c r="N545" s="410">
        <v>15</v>
      </c>
      <c r="O545" s="410">
        <v>30</v>
      </c>
      <c r="P545" s="410">
        <v>9</v>
      </c>
      <c r="Q545" s="410">
        <v>104</v>
      </c>
      <c r="R545" s="413">
        <f t="shared" si="16"/>
        <v>14.857142857142858</v>
      </c>
      <c r="S545" s="410">
        <f>IFERROR(VLOOKUP(C545,INVENTORY!C:H,6,FALSE),0)</f>
        <v>45</v>
      </c>
      <c r="T545" s="410">
        <f t="shared" si="17"/>
        <v>29.8</v>
      </c>
    </row>
    <row r="546" spans="1:20" hidden="1" x14ac:dyDescent="0.25">
      <c r="A546" s="410" t="s">
        <v>1094</v>
      </c>
      <c r="B546" s="410" t="s">
        <v>2095</v>
      </c>
      <c r="C546" s="410" t="s">
        <v>2141</v>
      </c>
      <c r="F546" s="410">
        <v>4</v>
      </c>
      <c r="G546" s="410">
        <v>4</v>
      </c>
      <c r="H546" s="410">
        <v>6</v>
      </c>
      <c r="O546" s="410">
        <v>4</v>
      </c>
      <c r="P546" s="410">
        <v>5</v>
      </c>
      <c r="Q546" s="410">
        <v>23</v>
      </c>
      <c r="R546" s="413">
        <f t="shared" si="16"/>
        <v>4.5999999999999996</v>
      </c>
      <c r="S546" s="410">
        <f>IFERROR(VLOOKUP(C546,INVENTORY!C:H,6,FALSE),0)</f>
        <v>4</v>
      </c>
      <c r="T546" s="410">
        <f t="shared" si="17"/>
        <v>5.4</v>
      </c>
    </row>
    <row r="547" spans="1:20" hidden="1" x14ac:dyDescent="0.25">
      <c r="A547" s="410" t="s">
        <v>1094</v>
      </c>
      <c r="B547" s="410" t="s">
        <v>2095</v>
      </c>
      <c r="C547" s="410" t="s">
        <v>2142</v>
      </c>
      <c r="E547" s="410">
        <v>9</v>
      </c>
      <c r="H547" s="410">
        <v>900</v>
      </c>
      <c r="I547" s="410">
        <v>1692</v>
      </c>
      <c r="J547" s="410">
        <v>1713</v>
      </c>
      <c r="K547" s="410">
        <v>1648</v>
      </c>
      <c r="L547" s="410">
        <v>1525</v>
      </c>
      <c r="M547" s="410">
        <v>1630</v>
      </c>
      <c r="N547" s="410">
        <v>789</v>
      </c>
      <c r="O547" s="410">
        <v>4</v>
      </c>
      <c r="P547" s="410">
        <v>9</v>
      </c>
      <c r="Q547" s="410">
        <v>9919</v>
      </c>
      <c r="R547" s="413">
        <f t="shared" si="16"/>
        <v>991.9</v>
      </c>
      <c r="S547" s="410">
        <f>IFERROR(VLOOKUP(C547,INVENTORY!C:H,6,FALSE),0)</f>
        <v>153</v>
      </c>
      <c r="T547" s="410">
        <f t="shared" si="17"/>
        <v>2014.4</v>
      </c>
    </row>
    <row r="548" spans="1:20" hidden="1" x14ac:dyDescent="0.25">
      <c r="A548" s="410" t="s">
        <v>1094</v>
      </c>
      <c r="B548" s="410" t="s">
        <v>2095</v>
      </c>
      <c r="C548" s="410" t="s">
        <v>2143</v>
      </c>
      <c r="E548" s="410">
        <v>24</v>
      </c>
      <c r="F548" s="410">
        <v>17</v>
      </c>
      <c r="G548" s="410">
        <v>13</v>
      </c>
      <c r="H548" s="410">
        <v>1110</v>
      </c>
      <c r="I548" s="410">
        <v>2360</v>
      </c>
      <c r="J548" s="410">
        <v>2540</v>
      </c>
      <c r="K548" s="410">
        <v>2508</v>
      </c>
      <c r="L548" s="410">
        <v>2310</v>
      </c>
      <c r="M548" s="410">
        <v>3206</v>
      </c>
      <c r="N548" s="410">
        <v>365</v>
      </c>
      <c r="O548" s="410">
        <v>53</v>
      </c>
      <c r="P548" s="410">
        <v>78</v>
      </c>
      <c r="Q548" s="410">
        <v>14584</v>
      </c>
      <c r="R548" s="413">
        <f t="shared" si="16"/>
        <v>1215.3333333333333</v>
      </c>
      <c r="S548" s="410">
        <f>IFERROR(VLOOKUP(C548,INVENTORY!C:H,6,FALSE),0)</f>
        <v>184</v>
      </c>
      <c r="T548" s="410">
        <f t="shared" si="17"/>
        <v>2953.6</v>
      </c>
    </row>
    <row r="549" spans="1:20" hidden="1" x14ac:dyDescent="0.25">
      <c r="A549" s="410" t="s">
        <v>1094</v>
      </c>
      <c r="B549" s="410" t="s">
        <v>2095</v>
      </c>
      <c r="C549" s="410" t="s">
        <v>2144</v>
      </c>
      <c r="F549" s="410">
        <v>1</v>
      </c>
      <c r="G549" s="410">
        <v>4</v>
      </c>
      <c r="J549" s="410">
        <v>4</v>
      </c>
      <c r="L549" s="410">
        <v>1</v>
      </c>
      <c r="M549" s="410">
        <v>53</v>
      </c>
      <c r="O549" s="410">
        <v>58</v>
      </c>
      <c r="P549" s="410">
        <v>17</v>
      </c>
      <c r="Q549" s="410">
        <v>138</v>
      </c>
      <c r="R549" s="413">
        <f t="shared" si="16"/>
        <v>19.714285714285715</v>
      </c>
      <c r="S549" s="410">
        <f>IFERROR(VLOOKUP(C549,INVENTORY!C:H,6,FALSE),0)</f>
        <v>41</v>
      </c>
      <c r="T549" s="410">
        <f t="shared" si="17"/>
        <v>35.799999999999997</v>
      </c>
    </row>
    <row r="550" spans="1:20" hidden="1" x14ac:dyDescent="0.25">
      <c r="A550" s="410" t="s">
        <v>1094</v>
      </c>
      <c r="B550" s="410" t="s">
        <v>2095</v>
      </c>
      <c r="C550" s="410" t="s">
        <v>2145</v>
      </c>
      <c r="E550" s="410">
        <v>22</v>
      </c>
      <c r="F550" s="410">
        <v>4</v>
      </c>
      <c r="G550" s="410">
        <v>16</v>
      </c>
      <c r="H550" s="410">
        <v>8</v>
      </c>
      <c r="K550" s="410">
        <v>900</v>
      </c>
      <c r="L550" s="410">
        <v>756</v>
      </c>
      <c r="M550" s="410">
        <v>820</v>
      </c>
      <c r="N550" s="410">
        <v>8</v>
      </c>
      <c r="O550" s="410">
        <v>13</v>
      </c>
      <c r="P550" s="410">
        <v>23</v>
      </c>
      <c r="Q550" s="410">
        <v>2570</v>
      </c>
      <c r="R550" s="413">
        <f t="shared" si="16"/>
        <v>257</v>
      </c>
      <c r="S550" s="410">
        <f>IFERROR(VLOOKUP(C550,INVENTORY!C:H,6,FALSE),0)</f>
        <v>41</v>
      </c>
      <c r="T550" s="410">
        <f t="shared" si="17"/>
        <v>522.20000000000005</v>
      </c>
    </row>
    <row r="551" spans="1:20" hidden="1" x14ac:dyDescent="0.25">
      <c r="A551" s="410" t="s">
        <v>1094</v>
      </c>
      <c r="B551" s="410" t="s">
        <v>2095</v>
      </c>
      <c r="C551" s="410" t="s">
        <v>2146</v>
      </c>
      <c r="E551" s="410">
        <v>1</v>
      </c>
      <c r="F551" s="410">
        <v>1</v>
      </c>
      <c r="H551" s="410">
        <v>3</v>
      </c>
      <c r="I551" s="410">
        <v>4</v>
      </c>
      <c r="K551" s="410">
        <v>4</v>
      </c>
      <c r="L551" s="410">
        <v>16</v>
      </c>
      <c r="N551" s="410">
        <v>196</v>
      </c>
      <c r="O551" s="410">
        <v>27</v>
      </c>
      <c r="P551" s="410">
        <v>24</v>
      </c>
      <c r="Q551" s="410">
        <v>276</v>
      </c>
      <c r="R551" s="413">
        <f t="shared" si="16"/>
        <v>30.666666666666668</v>
      </c>
      <c r="S551" s="410">
        <f>IFERROR(VLOOKUP(C551,INVENTORY!C:H,6,FALSE),0)</f>
        <v>36</v>
      </c>
      <c r="T551" s="410">
        <f t="shared" si="17"/>
        <v>62.4</v>
      </c>
    </row>
    <row r="552" spans="1:20" hidden="1" x14ac:dyDescent="0.25">
      <c r="A552" s="410" t="s">
        <v>1094</v>
      </c>
      <c r="B552" s="410" t="s">
        <v>2095</v>
      </c>
      <c r="C552" s="410" t="s">
        <v>2147</v>
      </c>
      <c r="E552" s="410">
        <v>17</v>
      </c>
      <c r="F552" s="410">
        <v>28</v>
      </c>
      <c r="G552" s="410">
        <v>30</v>
      </c>
      <c r="H552" s="410">
        <v>1</v>
      </c>
      <c r="I552" s="410">
        <v>68</v>
      </c>
      <c r="J552" s="410">
        <v>1</v>
      </c>
      <c r="K552" s="410">
        <v>11</v>
      </c>
      <c r="L552" s="410">
        <v>736</v>
      </c>
      <c r="M552" s="410">
        <v>180</v>
      </c>
      <c r="O552" s="410">
        <v>54</v>
      </c>
      <c r="P552" s="410">
        <v>10</v>
      </c>
      <c r="Q552" s="410">
        <v>1136</v>
      </c>
      <c r="R552" s="413">
        <f t="shared" si="16"/>
        <v>103.27272727272727</v>
      </c>
      <c r="S552" s="410">
        <f>IFERROR(VLOOKUP(C552,INVENTORY!C:H,6,FALSE),0)</f>
        <v>7</v>
      </c>
      <c r="T552" s="410">
        <f t="shared" si="17"/>
        <v>228.6</v>
      </c>
    </row>
    <row r="553" spans="1:20" hidden="1" x14ac:dyDescent="0.25">
      <c r="A553" s="410" t="s">
        <v>1094</v>
      </c>
      <c r="B553" s="410" t="s">
        <v>2095</v>
      </c>
      <c r="C553" s="410" t="s">
        <v>2148</v>
      </c>
      <c r="E553" s="410">
        <v>16</v>
      </c>
      <c r="F553" s="410">
        <v>4</v>
      </c>
      <c r="G553" s="410">
        <v>8</v>
      </c>
      <c r="I553" s="410">
        <v>36</v>
      </c>
      <c r="L553" s="410">
        <v>4</v>
      </c>
      <c r="N553" s="410">
        <v>5</v>
      </c>
      <c r="O553" s="410">
        <v>13</v>
      </c>
      <c r="Q553" s="410">
        <v>86</v>
      </c>
      <c r="R553" s="413">
        <f t="shared" si="16"/>
        <v>12.285714285714286</v>
      </c>
      <c r="S553" s="410">
        <f>IFERROR(VLOOKUP(C553,INVENTORY!C:H,6,FALSE),0)</f>
        <v>115</v>
      </c>
      <c r="T553" s="410">
        <f t="shared" si="17"/>
        <v>40.200000000000003</v>
      </c>
    </row>
    <row r="554" spans="1:20" hidden="1" x14ac:dyDescent="0.25">
      <c r="A554" s="410" t="s">
        <v>1094</v>
      </c>
      <c r="B554" s="410" t="s">
        <v>2095</v>
      </c>
      <c r="C554" s="410" t="s">
        <v>2149</v>
      </c>
      <c r="E554" s="410">
        <v>9</v>
      </c>
      <c r="G554" s="410">
        <v>4</v>
      </c>
      <c r="I554" s="410">
        <v>1380</v>
      </c>
      <c r="J554" s="410">
        <v>1652</v>
      </c>
      <c r="K554" s="410">
        <v>1624</v>
      </c>
      <c r="L554" s="410">
        <v>1484</v>
      </c>
      <c r="M554" s="410">
        <v>1640</v>
      </c>
      <c r="N554" s="410">
        <v>979</v>
      </c>
      <c r="O554" s="410">
        <v>191</v>
      </c>
      <c r="P554" s="410">
        <v>22</v>
      </c>
      <c r="Q554" s="410">
        <v>8985</v>
      </c>
      <c r="R554" s="413">
        <f t="shared" si="16"/>
        <v>898.5</v>
      </c>
      <c r="S554" s="410">
        <f>IFERROR(VLOOKUP(C554,INVENTORY!C:H,6,FALSE),0)</f>
        <v>0</v>
      </c>
      <c r="T554" s="410">
        <f t="shared" si="17"/>
        <v>1797</v>
      </c>
    </row>
    <row r="555" spans="1:20" hidden="1" x14ac:dyDescent="0.25">
      <c r="A555" s="410" t="s">
        <v>1094</v>
      </c>
      <c r="B555" s="410" t="s">
        <v>2095</v>
      </c>
      <c r="C555" s="410" t="s">
        <v>2150</v>
      </c>
      <c r="E555" s="410">
        <v>4</v>
      </c>
      <c r="G555" s="410">
        <v>1</v>
      </c>
      <c r="H555" s="410">
        <v>210</v>
      </c>
      <c r="I555" s="410">
        <v>2310</v>
      </c>
      <c r="J555" s="410">
        <v>2394</v>
      </c>
      <c r="K555" s="410">
        <v>2410</v>
      </c>
      <c r="L555" s="410">
        <v>2212</v>
      </c>
      <c r="M555" s="410">
        <v>2436</v>
      </c>
      <c r="N555" s="410">
        <v>1036</v>
      </c>
      <c r="O555" s="410">
        <v>19</v>
      </c>
      <c r="Q555" s="410">
        <v>13032</v>
      </c>
      <c r="R555" s="413">
        <f t="shared" si="16"/>
        <v>1303.2</v>
      </c>
      <c r="S555" s="410">
        <f>IFERROR(VLOOKUP(C555,INVENTORY!C:H,6,FALSE),0)</f>
        <v>0</v>
      </c>
      <c r="T555" s="410">
        <f t="shared" si="17"/>
        <v>2606.4</v>
      </c>
    </row>
    <row r="556" spans="1:20" hidden="1" x14ac:dyDescent="0.25">
      <c r="A556" s="410" t="s">
        <v>1094</v>
      </c>
      <c r="B556" s="410" t="s">
        <v>2095</v>
      </c>
      <c r="C556" s="410" t="s">
        <v>2151</v>
      </c>
      <c r="E556" s="410">
        <v>4</v>
      </c>
      <c r="F556" s="410">
        <v>9</v>
      </c>
      <c r="G556" s="410">
        <v>14</v>
      </c>
      <c r="H556" s="410">
        <v>66</v>
      </c>
      <c r="I556" s="410">
        <v>2520</v>
      </c>
      <c r="J556" s="410">
        <v>2502</v>
      </c>
      <c r="K556" s="410">
        <v>2382</v>
      </c>
      <c r="L556" s="410">
        <v>2240</v>
      </c>
      <c r="M556" s="410">
        <v>1933</v>
      </c>
      <c r="N556" s="410">
        <v>822</v>
      </c>
      <c r="O556" s="410">
        <v>25</v>
      </c>
      <c r="P556" s="410">
        <v>8</v>
      </c>
      <c r="Q556" s="410">
        <v>12525</v>
      </c>
      <c r="R556" s="413">
        <f t="shared" si="16"/>
        <v>1043.75</v>
      </c>
      <c r="S556" s="410">
        <f>IFERROR(VLOOKUP(C556,INVENTORY!C:H,6,FALSE),0)</f>
        <v>124</v>
      </c>
      <c r="T556" s="410">
        <f t="shared" si="17"/>
        <v>2529.8000000000002</v>
      </c>
    </row>
    <row r="557" spans="1:20" hidden="1" x14ac:dyDescent="0.25">
      <c r="A557" s="410" t="s">
        <v>1094</v>
      </c>
      <c r="B557" s="410" t="s">
        <v>2095</v>
      </c>
      <c r="C557" s="410" t="s">
        <v>2152</v>
      </c>
      <c r="E557" s="410">
        <v>33</v>
      </c>
      <c r="F557" s="410">
        <v>22</v>
      </c>
      <c r="G557" s="410">
        <v>9</v>
      </c>
      <c r="I557" s="410">
        <v>1</v>
      </c>
      <c r="K557" s="410">
        <v>1620</v>
      </c>
      <c r="L557" s="410">
        <v>2290</v>
      </c>
      <c r="M557" s="410">
        <v>2042</v>
      </c>
      <c r="N557" s="410">
        <v>117</v>
      </c>
      <c r="O557" s="410">
        <v>46</v>
      </c>
      <c r="P557" s="410">
        <v>17</v>
      </c>
      <c r="Q557" s="410">
        <v>6197</v>
      </c>
      <c r="R557" s="413">
        <f t="shared" si="16"/>
        <v>619.70000000000005</v>
      </c>
      <c r="S557" s="410">
        <f>IFERROR(VLOOKUP(C557,INVENTORY!C:H,6,FALSE),0)</f>
        <v>144</v>
      </c>
      <c r="T557" s="410">
        <f t="shared" si="17"/>
        <v>1268.2</v>
      </c>
    </row>
    <row r="558" spans="1:20" hidden="1" x14ac:dyDescent="0.25">
      <c r="A558" s="410" t="s">
        <v>1094</v>
      </c>
      <c r="B558" s="410" t="s">
        <v>2095</v>
      </c>
      <c r="C558" s="410" t="s">
        <v>2153</v>
      </c>
      <c r="E558" s="410">
        <v>4</v>
      </c>
      <c r="F558" s="410">
        <v>3</v>
      </c>
      <c r="G558" s="410">
        <v>7</v>
      </c>
      <c r="H558" s="410">
        <v>64</v>
      </c>
      <c r="I558" s="410">
        <v>1560</v>
      </c>
      <c r="J558" s="410">
        <v>1024</v>
      </c>
      <c r="K558" s="410">
        <v>2520</v>
      </c>
      <c r="L558" s="410">
        <v>2056</v>
      </c>
      <c r="M558" s="410">
        <v>2305</v>
      </c>
      <c r="N558" s="410">
        <v>95</v>
      </c>
      <c r="O558" s="410">
        <v>23</v>
      </c>
      <c r="Q558" s="410">
        <v>9661</v>
      </c>
      <c r="R558" s="413">
        <f t="shared" si="16"/>
        <v>878.27272727272725</v>
      </c>
      <c r="S558" s="410">
        <f>IFERROR(VLOOKUP(C558,INVENTORY!C:H,6,FALSE),0)</f>
        <v>148</v>
      </c>
      <c r="T558" s="410">
        <f t="shared" si="17"/>
        <v>1961.8</v>
      </c>
    </row>
    <row r="559" spans="1:20" hidden="1" x14ac:dyDescent="0.25">
      <c r="A559" s="410" t="s">
        <v>1094</v>
      </c>
      <c r="B559" s="410" t="s">
        <v>2095</v>
      </c>
      <c r="C559" s="410" t="s">
        <v>2154</v>
      </c>
      <c r="E559" s="410">
        <v>4</v>
      </c>
      <c r="F559" s="410">
        <v>9</v>
      </c>
      <c r="G559" s="410">
        <v>9</v>
      </c>
      <c r="J559" s="410">
        <v>690</v>
      </c>
      <c r="K559" s="410">
        <v>1209</v>
      </c>
      <c r="L559" s="410">
        <v>1356</v>
      </c>
      <c r="M559" s="410">
        <v>1332</v>
      </c>
      <c r="N559" s="410">
        <v>558</v>
      </c>
      <c r="O559" s="410">
        <v>30</v>
      </c>
      <c r="P559" s="410">
        <v>8</v>
      </c>
      <c r="Q559" s="410">
        <v>5205</v>
      </c>
      <c r="R559" s="413">
        <f t="shared" si="16"/>
        <v>520.5</v>
      </c>
      <c r="S559" s="410">
        <f>IFERROR(VLOOKUP(C559,INVENTORY!C:H,6,FALSE),0)</f>
        <v>58</v>
      </c>
      <c r="T559" s="410">
        <f t="shared" si="17"/>
        <v>1052.5999999999999</v>
      </c>
    </row>
    <row r="560" spans="1:20" hidden="1" x14ac:dyDescent="0.25">
      <c r="A560" s="410" t="s">
        <v>1094</v>
      </c>
      <c r="B560" s="410" t="s">
        <v>2095</v>
      </c>
      <c r="C560" s="410" t="s">
        <v>2155</v>
      </c>
      <c r="F560" s="410">
        <v>4</v>
      </c>
      <c r="G560" s="410">
        <v>6</v>
      </c>
      <c r="H560" s="410">
        <v>6</v>
      </c>
      <c r="I560" s="410">
        <v>50</v>
      </c>
      <c r="K560" s="410">
        <v>259</v>
      </c>
      <c r="L560" s="410">
        <v>1489</v>
      </c>
      <c r="M560" s="410">
        <v>1026</v>
      </c>
      <c r="N560" s="410">
        <v>1</v>
      </c>
      <c r="O560" s="410">
        <v>22</v>
      </c>
      <c r="P560" s="410">
        <v>4</v>
      </c>
      <c r="Q560" s="410">
        <v>2867</v>
      </c>
      <c r="R560" s="413">
        <f t="shared" si="16"/>
        <v>286.7</v>
      </c>
      <c r="S560" s="410">
        <f>IFERROR(VLOOKUP(C560,INVENTORY!C:H,6,FALSE),0)</f>
        <v>155</v>
      </c>
      <c r="T560" s="410">
        <f t="shared" si="17"/>
        <v>604.4</v>
      </c>
    </row>
    <row r="561" spans="1:20" hidden="1" x14ac:dyDescent="0.25">
      <c r="A561" s="410" t="s">
        <v>1094</v>
      </c>
      <c r="B561" s="410" t="s">
        <v>2095</v>
      </c>
      <c r="C561" s="410" t="s">
        <v>2156</v>
      </c>
      <c r="E561" s="410">
        <v>62</v>
      </c>
      <c r="F561" s="410">
        <v>9</v>
      </c>
      <c r="G561" s="410">
        <v>18</v>
      </c>
      <c r="H561" s="410">
        <v>10</v>
      </c>
      <c r="J561" s="410">
        <v>630</v>
      </c>
      <c r="K561" s="410">
        <v>1865</v>
      </c>
      <c r="L561" s="410">
        <v>1994</v>
      </c>
      <c r="M561" s="410">
        <v>1587</v>
      </c>
      <c r="N561" s="410">
        <v>550</v>
      </c>
      <c r="O561" s="410">
        <v>43</v>
      </c>
      <c r="P561" s="410">
        <v>20</v>
      </c>
      <c r="Q561" s="410">
        <v>6788</v>
      </c>
      <c r="R561" s="413">
        <f t="shared" si="16"/>
        <v>617.09090909090912</v>
      </c>
      <c r="S561" s="410">
        <f>IFERROR(VLOOKUP(C561,INVENTORY!C:H,6,FALSE),0)</f>
        <v>10</v>
      </c>
      <c r="T561" s="410">
        <f t="shared" si="17"/>
        <v>1359.6</v>
      </c>
    </row>
    <row r="562" spans="1:20" hidden="1" x14ac:dyDescent="0.25">
      <c r="A562" s="410" t="s">
        <v>1094</v>
      </c>
      <c r="B562" s="410" t="s">
        <v>2095</v>
      </c>
      <c r="C562" s="410" t="s">
        <v>2157</v>
      </c>
      <c r="E562" s="410">
        <v>21</v>
      </c>
      <c r="G562" s="410">
        <v>38</v>
      </c>
      <c r="I562" s="410">
        <v>18</v>
      </c>
      <c r="J562" s="410">
        <v>187</v>
      </c>
      <c r="K562" s="410">
        <v>1474</v>
      </c>
      <c r="L562" s="410">
        <v>977</v>
      </c>
      <c r="M562" s="410">
        <v>4</v>
      </c>
      <c r="N562" s="410">
        <v>18</v>
      </c>
      <c r="O562" s="410">
        <v>9</v>
      </c>
      <c r="P562" s="410">
        <v>4</v>
      </c>
      <c r="Q562" s="410">
        <v>2750</v>
      </c>
      <c r="R562" s="413">
        <f t="shared" si="16"/>
        <v>275</v>
      </c>
      <c r="S562" s="410">
        <f>IFERROR(VLOOKUP(C562,INVENTORY!C:H,6,FALSE),0)</f>
        <v>84</v>
      </c>
      <c r="T562" s="410">
        <f t="shared" si="17"/>
        <v>566.79999999999995</v>
      </c>
    </row>
    <row r="563" spans="1:20" hidden="1" x14ac:dyDescent="0.25">
      <c r="A563" s="410" t="s">
        <v>1094</v>
      </c>
      <c r="B563" s="410" t="s">
        <v>2095</v>
      </c>
      <c r="C563" s="410" t="s">
        <v>2158</v>
      </c>
      <c r="G563" s="410">
        <v>24</v>
      </c>
      <c r="H563" s="410">
        <v>390</v>
      </c>
      <c r="I563" s="410">
        <v>909</v>
      </c>
      <c r="J563" s="410">
        <v>895</v>
      </c>
      <c r="K563" s="410">
        <v>952</v>
      </c>
      <c r="L563" s="410">
        <v>2199</v>
      </c>
      <c r="M563" s="410">
        <v>720</v>
      </c>
      <c r="N563" s="410">
        <v>2</v>
      </c>
      <c r="O563" s="410">
        <v>28</v>
      </c>
      <c r="P563" s="410">
        <v>9</v>
      </c>
      <c r="Q563" s="410">
        <v>6128</v>
      </c>
      <c r="R563" s="413">
        <f t="shared" si="16"/>
        <v>612.79999999999995</v>
      </c>
      <c r="S563" s="410">
        <f>IFERROR(VLOOKUP(C563,INVENTORY!C:H,6,FALSE),0)</f>
        <v>33</v>
      </c>
      <c r="T563" s="410">
        <f t="shared" si="17"/>
        <v>1232.2</v>
      </c>
    </row>
    <row r="564" spans="1:20" hidden="1" x14ac:dyDescent="0.25">
      <c r="A564" s="410" t="s">
        <v>1094</v>
      </c>
      <c r="B564" s="410" t="s">
        <v>2159</v>
      </c>
      <c r="C564" s="410" t="s">
        <v>2160</v>
      </c>
      <c r="E564" s="410">
        <v>63</v>
      </c>
      <c r="F564" s="410">
        <v>43</v>
      </c>
      <c r="G564" s="410">
        <v>52</v>
      </c>
      <c r="H564" s="410">
        <v>26</v>
      </c>
      <c r="I564" s="410">
        <v>524</v>
      </c>
      <c r="J564" s="410">
        <v>1203</v>
      </c>
      <c r="K564" s="410">
        <v>2036</v>
      </c>
      <c r="L564" s="410">
        <v>2190</v>
      </c>
      <c r="M564" s="410">
        <v>1544</v>
      </c>
      <c r="N564" s="410">
        <v>261</v>
      </c>
      <c r="O564" s="410">
        <v>97</v>
      </c>
      <c r="P564" s="410">
        <v>72</v>
      </c>
      <c r="Q564" s="410">
        <v>8111</v>
      </c>
      <c r="R564" s="413">
        <f t="shared" si="16"/>
        <v>675.91666666666663</v>
      </c>
      <c r="S564" s="410">
        <f>IFERROR(VLOOKUP(C564,INVENTORY!C:H,6,FALSE),0)</f>
        <v>130</v>
      </c>
      <c r="T564" s="410">
        <f t="shared" si="17"/>
        <v>1648.2</v>
      </c>
    </row>
    <row r="565" spans="1:20" hidden="1" x14ac:dyDescent="0.25">
      <c r="A565" s="410" t="s">
        <v>1094</v>
      </c>
      <c r="B565" s="410" t="s">
        <v>2159</v>
      </c>
      <c r="C565" s="410" t="s">
        <v>2161</v>
      </c>
      <c r="E565" s="410">
        <v>51</v>
      </c>
      <c r="F565" s="410">
        <v>21</v>
      </c>
      <c r="G565" s="410">
        <v>20</v>
      </c>
      <c r="H565" s="410">
        <v>38</v>
      </c>
      <c r="I565" s="410">
        <v>337</v>
      </c>
      <c r="J565" s="410">
        <v>862</v>
      </c>
      <c r="K565" s="410">
        <v>676</v>
      </c>
      <c r="L565" s="410">
        <v>36</v>
      </c>
      <c r="M565" s="410">
        <v>116</v>
      </c>
      <c r="N565" s="410">
        <v>32</v>
      </c>
      <c r="O565" s="410">
        <v>44</v>
      </c>
      <c r="P565" s="410">
        <v>52</v>
      </c>
      <c r="Q565" s="410">
        <v>2285</v>
      </c>
      <c r="R565" s="413">
        <f t="shared" si="16"/>
        <v>190.41666666666666</v>
      </c>
      <c r="S565" s="410">
        <f>IFERROR(VLOOKUP(C565,INVENTORY!C:H,6,FALSE),0)</f>
        <v>75</v>
      </c>
      <c r="T565" s="410">
        <f t="shared" si="17"/>
        <v>472</v>
      </c>
    </row>
    <row r="566" spans="1:20" hidden="1" x14ac:dyDescent="0.25">
      <c r="A566" s="410" t="s">
        <v>1094</v>
      </c>
      <c r="B566" s="410" t="s">
        <v>2159</v>
      </c>
      <c r="C566" s="410" t="s">
        <v>2162</v>
      </c>
      <c r="E566" s="410">
        <v>91</v>
      </c>
      <c r="F566" s="410">
        <v>50</v>
      </c>
      <c r="G566" s="410">
        <v>54</v>
      </c>
      <c r="H566" s="410">
        <v>76</v>
      </c>
      <c r="I566" s="410">
        <v>32</v>
      </c>
      <c r="J566" s="410">
        <v>10</v>
      </c>
      <c r="K566" s="410">
        <v>511</v>
      </c>
      <c r="L566" s="410">
        <v>1491</v>
      </c>
      <c r="M566" s="410">
        <v>2076</v>
      </c>
      <c r="N566" s="410">
        <v>41</v>
      </c>
      <c r="O566" s="410">
        <v>93</v>
      </c>
      <c r="P566" s="410">
        <v>171</v>
      </c>
      <c r="Q566" s="410">
        <v>4696</v>
      </c>
      <c r="R566" s="413">
        <f t="shared" si="16"/>
        <v>391.33333333333331</v>
      </c>
      <c r="S566" s="410">
        <f>IFERROR(VLOOKUP(C566,INVENTORY!C:H,6,FALSE),0)</f>
        <v>125</v>
      </c>
      <c r="T566" s="410">
        <f t="shared" si="17"/>
        <v>964.2</v>
      </c>
    </row>
    <row r="567" spans="1:20" hidden="1" x14ac:dyDescent="0.25">
      <c r="A567" s="410" t="s">
        <v>1094</v>
      </c>
      <c r="B567" s="410" t="s">
        <v>2159</v>
      </c>
      <c r="C567" s="410" t="s">
        <v>2163</v>
      </c>
      <c r="E567" s="410">
        <v>78</v>
      </c>
      <c r="F567" s="410">
        <v>12</v>
      </c>
      <c r="G567" s="410">
        <v>27</v>
      </c>
      <c r="H567" s="410">
        <v>36</v>
      </c>
      <c r="I567" s="410">
        <v>540</v>
      </c>
      <c r="J567" s="410">
        <v>1371</v>
      </c>
      <c r="K567" s="410">
        <v>1624</v>
      </c>
      <c r="L567" s="410">
        <v>533</v>
      </c>
      <c r="M567" s="410">
        <v>10</v>
      </c>
      <c r="N567" s="410">
        <v>83</v>
      </c>
      <c r="O567" s="410">
        <v>114</v>
      </c>
      <c r="P567" s="410">
        <v>97</v>
      </c>
      <c r="Q567" s="410">
        <v>4525</v>
      </c>
      <c r="R567" s="413">
        <f t="shared" si="16"/>
        <v>377.08333333333331</v>
      </c>
      <c r="S567" s="410">
        <f>IFERROR(VLOOKUP(C567,INVENTORY!C:H,6,FALSE),0)</f>
        <v>36</v>
      </c>
      <c r="T567" s="410">
        <f t="shared" si="17"/>
        <v>912.2</v>
      </c>
    </row>
    <row r="568" spans="1:20" hidden="1" x14ac:dyDescent="0.25">
      <c r="A568" s="410" t="s">
        <v>1094</v>
      </c>
      <c r="B568" s="410" t="s">
        <v>2159</v>
      </c>
      <c r="C568" s="410" t="s">
        <v>2164</v>
      </c>
      <c r="E568" s="410">
        <v>87</v>
      </c>
      <c r="F568" s="410">
        <v>28</v>
      </c>
      <c r="G568" s="410">
        <v>45</v>
      </c>
      <c r="H568" s="410">
        <v>24</v>
      </c>
      <c r="I568" s="410">
        <v>1264</v>
      </c>
      <c r="J568" s="410">
        <v>1634</v>
      </c>
      <c r="K568" s="410">
        <v>1617</v>
      </c>
      <c r="L568" s="410">
        <v>1577</v>
      </c>
      <c r="M568" s="410">
        <v>1371</v>
      </c>
      <c r="N568" s="410">
        <v>891</v>
      </c>
      <c r="O568" s="410">
        <v>76</v>
      </c>
      <c r="P568" s="410">
        <v>116</v>
      </c>
      <c r="Q568" s="410">
        <v>8730</v>
      </c>
      <c r="R568" s="413">
        <f t="shared" si="16"/>
        <v>727.5</v>
      </c>
      <c r="S568" s="410">
        <f>IFERROR(VLOOKUP(C568,INVENTORY!C:H,6,FALSE),0)</f>
        <v>81</v>
      </c>
      <c r="T568" s="410">
        <f t="shared" si="17"/>
        <v>1762.2</v>
      </c>
    </row>
    <row r="569" spans="1:20" hidden="1" x14ac:dyDescent="0.25">
      <c r="A569" s="410" t="s">
        <v>1094</v>
      </c>
      <c r="B569" s="410" t="s">
        <v>2159</v>
      </c>
      <c r="C569" s="410" t="s">
        <v>2165</v>
      </c>
      <c r="E569" s="410">
        <v>10</v>
      </c>
      <c r="F569" s="410">
        <v>11</v>
      </c>
      <c r="G569" s="410">
        <v>25</v>
      </c>
      <c r="H569" s="410">
        <v>1043</v>
      </c>
      <c r="I569" s="410">
        <v>852</v>
      </c>
      <c r="J569" s="410">
        <v>812</v>
      </c>
      <c r="K569" s="410">
        <v>1323</v>
      </c>
      <c r="L569" s="410">
        <v>1510</v>
      </c>
      <c r="M569" s="410">
        <v>1198</v>
      </c>
      <c r="N569" s="410">
        <v>108</v>
      </c>
      <c r="O569" s="410">
        <v>52</v>
      </c>
      <c r="P569" s="410">
        <v>50</v>
      </c>
      <c r="Q569" s="410">
        <v>6994</v>
      </c>
      <c r="R569" s="413">
        <f t="shared" si="16"/>
        <v>582.83333333333337</v>
      </c>
      <c r="S569" s="410">
        <f>IFERROR(VLOOKUP(C569,INVENTORY!C:H,6,FALSE),0)</f>
        <v>81</v>
      </c>
      <c r="T569" s="410">
        <f t="shared" si="17"/>
        <v>1415</v>
      </c>
    </row>
    <row r="570" spans="1:20" hidden="1" x14ac:dyDescent="0.25">
      <c r="A570" s="410" t="s">
        <v>1094</v>
      </c>
      <c r="B570" s="410" t="s">
        <v>2159</v>
      </c>
      <c r="C570" s="410" t="s">
        <v>2166</v>
      </c>
      <c r="E570" s="410">
        <v>163</v>
      </c>
      <c r="F570" s="410">
        <v>87</v>
      </c>
      <c r="G570" s="410">
        <v>31</v>
      </c>
      <c r="H570" s="410">
        <v>52</v>
      </c>
      <c r="I570" s="410">
        <v>870</v>
      </c>
      <c r="J570" s="410">
        <v>796</v>
      </c>
      <c r="K570" s="410">
        <v>2432</v>
      </c>
      <c r="L570" s="410">
        <v>2244</v>
      </c>
      <c r="M570" s="410">
        <v>1250</v>
      </c>
      <c r="N570" s="410">
        <v>115</v>
      </c>
      <c r="O570" s="410">
        <v>88</v>
      </c>
      <c r="P570" s="410">
        <v>50</v>
      </c>
      <c r="Q570" s="410">
        <v>8178</v>
      </c>
      <c r="R570" s="413">
        <f t="shared" si="16"/>
        <v>681.5</v>
      </c>
      <c r="S570" s="410">
        <f>IFERROR(VLOOKUP(C570,INVENTORY!C:H,6,FALSE),0)</f>
        <v>70</v>
      </c>
      <c r="T570" s="410">
        <f t="shared" si="17"/>
        <v>1649.6</v>
      </c>
    </row>
    <row r="571" spans="1:20" hidden="1" x14ac:dyDescent="0.25">
      <c r="A571" s="410" t="s">
        <v>1094</v>
      </c>
      <c r="B571" s="410" t="s">
        <v>2159</v>
      </c>
      <c r="C571" s="410" t="s">
        <v>2167</v>
      </c>
      <c r="E571" s="410">
        <v>22</v>
      </c>
      <c r="F571" s="410">
        <v>27</v>
      </c>
      <c r="G571" s="410">
        <v>26</v>
      </c>
      <c r="H571" s="410">
        <v>913</v>
      </c>
      <c r="I571" s="410">
        <v>874</v>
      </c>
      <c r="J571" s="410">
        <v>1218</v>
      </c>
      <c r="K571" s="410">
        <v>558</v>
      </c>
      <c r="L571" s="410">
        <v>150</v>
      </c>
      <c r="M571" s="410">
        <v>99</v>
      </c>
      <c r="N571" s="410">
        <v>120</v>
      </c>
      <c r="O571" s="410">
        <v>67</v>
      </c>
      <c r="P571" s="410">
        <v>33</v>
      </c>
      <c r="Q571" s="410">
        <v>4107</v>
      </c>
      <c r="R571" s="413">
        <f t="shared" si="16"/>
        <v>342.25</v>
      </c>
      <c r="S571" s="410">
        <f>IFERROR(VLOOKUP(C571,INVENTORY!C:H,6,FALSE),0)</f>
        <v>102</v>
      </c>
      <c r="T571" s="410">
        <f t="shared" si="17"/>
        <v>841.8</v>
      </c>
    </row>
    <row r="572" spans="1:20" hidden="1" x14ac:dyDescent="0.25">
      <c r="A572" s="410" t="s">
        <v>1094</v>
      </c>
      <c r="B572" s="410" t="s">
        <v>2159</v>
      </c>
      <c r="C572" s="410" t="s">
        <v>2168</v>
      </c>
      <c r="E572" s="410">
        <v>145</v>
      </c>
      <c r="F572" s="410">
        <v>89</v>
      </c>
      <c r="G572" s="410">
        <v>59</v>
      </c>
      <c r="H572" s="410">
        <v>22</v>
      </c>
      <c r="I572" s="410">
        <v>9</v>
      </c>
      <c r="J572" s="410">
        <v>10</v>
      </c>
      <c r="K572" s="410">
        <v>639</v>
      </c>
      <c r="L572" s="410">
        <v>463</v>
      </c>
      <c r="M572" s="410">
        <v>138</v>
      </c>
      <c r="N572" s="410">
        <v>74</v>
      </c>
      <c r="O572" s="410">
        <v>55</v>
      </c>
      <c r="P572" s="410">
        <v>79</v>
      </c>
      <c r="Q572" s="410">
        <v>1782</v>
      </c>
      <c r="R572" s="413">
        <f t="shared" si="16"/>
        <v>148.5</v>
      </c>
      <c r="S572" s="410">
        <f>IFERROR(VLOOKUP(C572,INVENTORY!C:H,6,FALSE),0)</f>
        <v>72</v>
      </c>
      <c r="T572" s="410">
        <f t="shared" si="17"/>
        <v>370.8</v>
      </c>
    </row>
    <row r="573" spans="1:20" hidden="1" x14ac:dyDescent="0.25">
      <c r="A573" s="410" t="s">
        <v>1094</v>
      </c>
      <c r="B573" s="410" t="s">
        <v>2159</v>
      </c>
      <c r="C573" s="410" t="s">
        <v>2169</v>
      </c>
      <c r="E573" s="410">
        <v>4</v>
      </c>
      <c r="F573" s="410">
        <v>17</v>
      </c>
      <c r="G573" s="410">
        <v>44</v>
      </c>
      <c r="H573" s="410">
        <v>19</v>
      </c>
      <c r="I573" s="410">
        <v>505</v>
      </c>
      <c r="J573" s="410">
        <v>670</v>
      </c>
      <c r="K573" s="410">
        <v>603</v>
      </c>
      <c r="L573" s="410">
        <v>862</v>
      </c>
      <c r="M573" s="410">
        <v>901</v>
      </c>
      <c r="N573" s="410">
        <v>574</v>
      </c>
      <c r="O573" s="410">
        <v>149</v>
      </c>
      <c r="P573" s="410">
        <v>29</v>
      </c>
      <c r="Q573" s="410">
        <v>4377</v>
      </c>
      <c r="R573" s="413">
        <f t="shared" si="16"/>
        <v>364.75</v>
      </c>
      <c r="S573" s="410">
        <f>IFERROR(VLOOKUP(C573,INVENTORY!C:H,6,FALSE),0)</f>
        <v>121</v>
      </c>
      <c r="T573" s="410">
        <f t="shared" si="17"/>
        <v>899.6</v>
      </c>
    </row>
    <row r="574" spans="1:20" hidden="1" x14ac:dyDescent="0.25">
      <c r="A574" s="410" t="s">
        <v>1094</v>
      </c>
      <c r="B574" s="410" t="s">
        <v>2159</v>
      </c>
      <c r="C574" s="410" t="s">
        <v>2170</v>
      </c>
      <c r="E574" s="410">
        <v>9</v>
      </c>
      <c r="F574" s="410">
        <v>5</v>
      </c>
      <c r="G574" s="410">
        <v>10</v>
      </c>
      <c r="H574" s="410">
        <v>304</v>
      </c>
      <c r="I574" s="410">
        <v>856</v>
      </c>
      <c r="J574" s="410">
        <v>1649</v>
      </c>
      <c r="K574" s="410">
        <v>1991</v>
      </c>
      <c r="L574" s="410">
        <v>2045</v>
      </c>
      <c r="M574" s="410">
        <v>1678</v>
      </c>
      <c r="N574" s="410">
        <v>703</v>
      </c>
      <c r="O574" s="410">
        <v>34</v>
      </c>
      <c r="P574" s="410">
        <v>44</v>
      </c>
      <c r="Q574" s="410">
        <v>9328</v>
      </c>
      <c r="R574" s="413">
        <f t="shared" si="16"/>
        <v>777.33333333333337</v>
      </c>
      <c r="S574" s="410">
        <f>IFERROR(VLOOKUP(C574,INVENTORY!C:H,6,FALSE),0)</f>
        <v>15</v>
      </c>
      <c r="T574" s="410">
        <f t="shared" si="17"/>
        <v>1868.6</v>
      </c>
    </row>
    <row r="575" spans="1:20" hidden="1" x14ac:dyDescent="0.25">
      <c r="A575" s="410" t="s">
        <v>1094</v>
      </c>
      <c r="B575" s="410" t="s">
        <v>2159</v>
      </c>
      <c r="C575" s="410" t="s">
        <v>2171</v>
      </c>
      <c r="E575" s="410">
        <v>149</v>
      </c>
      <c r="F575" s="410">
        <v>35</v>
      </c>
      <c r="G575" s="410">
        <v>31</v>
      </c>
      <c r="H575" s="410">
        <v>21</v>
      </c>
      <c r="I575" s="410">
        <v>35</v>
      </c>
      <c r="J575" s="410">
        <v>153</v>
      </c>
      <c r="K575" s="410">
        <v>1144</v>
      </c>
      <c r="L575" s="410">
        <v>1271</v>
      </c>
      <c r="M575" s="410">
        <v>747</v>
      </c>
      <c r="N575" s="410">
        <v>24</v>
      </c>
      <c r="O575" s="410">
        <v>58</v>
      </c>
      <c r="P575" s="410">
        <v>55</v>
      </c>
      <c r="Q575" s="410">
        <v>3723</v>
      </c>
      <c r="R575" s="413">
        <f t="shared" si="16"/>
        <v>310.25</v>
      </c>
      <c r="S575" s="410">
        <f>IFERROR(VLOOKUP(C575,INVENTORY!C:H,6,FALSE),0)</f>
        <v>209</v>
      </c>
      <c r="T575" s="410">
        <f t="shared" si="17"/>
        <v>786.4</v>
      </c>
    </row>
    <row r="576" spans="1:20" hidden="1" x14ac:dyDescent="0.25">
      <c r="A576" s="410" t="s">
        <v>1094</v>
      </c>
      <c r="B576" s="410" t="s">
        <v>2159</v>
      </c>
      <c r="C576" s="410" t="s">
        <v>2172</v>
      </c>
      <c r="E576" s="410">
        <v>5</v>
      </c>
      <c r="F576" s="410">
        <v>5</v>
      </c>
      <c r="G576" s="410">
        <v>16</v>
      </c>
      <c r="H576" s="410">
        <v>861</v>
      </c>
      <c r="I576" s="410">
        <v>919</v>
      </c>
      <c r="J576" s="410">
        <v>61</v>
      </c>
      <c r="K576" s="410">
        <v>905</v>
      </c>
      <c r="M576" s="410">
        <v>9</v>
      </c>
      <c r="N576" s="410">
        <v>34</v>
      </c>
      <c r="O576" s="410">
        <v>80</v>
      </c>
      <c r="P576" s="410">
        <v>74</v>
      </c>
      <c r="Q576" s="410">
        <v>2969</v>
      </c>
      <c r="R576" s="413">
        <f t="shared" si="16"/>
        <v>269.90909090909093</v>
      </c>
      <c r="S576" s="410">
        <f>IFERROR(VLOOKUP(C576,INVENTORY!C:H,6,FALSE),0)</f>
        <v>24</v>
      </c>
      <c r="T576" s="410">
        <f t="shared" si="17"/>
        <v>598.6</v>
      </c>
    </row>
    <row r="577" spans="1:20" hidden="1" x14ac:dyDescent="0.25">
      <c r="A577" s="410" t="s">
        <v>1094</v>
      </c>
      <c r="B577" s="410" t="s">
        <v>2159</v>
      </c>
      <c r="C577" s="410" t="s">
        <v>2173</v>
      </c>
      <c r="E577" s="410">
        <v>33</v>
      </c>
      <c r="F577" s="410">
        <v>5</v>
      </c>
      <c r="G577" s="410">
        <v>15</v>
      </c>
      <c r="H577" s="410">
        <v>714</v>
      </c>
      <c r="I577" s="410">
        <v>256</v>
      </c>
      <c r="J577" s="410">
        <v>9</v>
      </c>
      <c r="K577" s="410">
        <v>1129</v>
      </c>
      <c r="L577" s="410">
        <v>1533</v>
      </c>
      <c r="M577" s="410">
        <v>4918</v>
      </c>
      <c r="N577" s="410">
        <v>1052</v>
      </c>
      <c r="O577" s="410">
        <v>68</v>
      </c>
      <c r="P577" s="410">
        <v>74</v>
      </c>
      <c r="Q577" s="410">
        <v>9806</v>
      </c>
      <c r="R577" s="413">
        <f t="shared" si="16"/>
        <v>817.16666666666663</v>
      </c>
      <c r="S577" s="410">
        <f>IFERROR(VLOOKUP(C577,INVENTORY!C:H,6,FALSE),0)</f>
        <v>87</v>
      </c>
      <c r="T577" s="410">
        <f t="shared" si="17"/>
        <v>1978.6</v>
      </c>
    </row>
    <row r="578" spans="1:20" hidden="1" x14ac:dyDescent="0.25">
      <c r="A578" s="410" t="s">
        <v>1094</v>
      </c>
      <c r="B578" s="410" t="s">
        <v>2159</v>
      </c>
      <c r="C578" s="410" t="s">
        <v>2174</v>
      </c>
      <c r="E578" s="410">
        <v>29</v>
      </c>
      <c r="F578" s="410">
        <v>3</v>
      </c>
      <c r="G578" s="410">
        <v>12</v>
      </c>
      <c r="H578" s="410">
        <v>11</v>
      </c>
      <c r="I578" s="410">
        <v>16</v>
      </c>
      <c r="J578" s="410">
        <v>2</v>
      </c>
      <c r="K578" s="410">
        <v>2</v>
      </c>
      <c r="L578" s="410">
        <v>409</v>
      </c>
      <c r="M578" s="410">
        <v>554</v>
      </c>
      <c r="N578" s="410">
        <v>34</v>
      </c>
      <c r="O578" s="410">
        <v>61</v>
      </c>
      <c r="P578" s="410">
        <v>62</v>
      </c>
      <c r="Q578" s="410">
        <v>1195</v>
      </c>
      <c r="R578" s="413">
        <f t="shared" si="16"/>
        <v>99.583333333333329</v>
      </c>
      <c r="S578" s="410">
        <f>IFERROR(VLOOKUP(C578,INVENTORY!C:H,6,FALSE),0)</f>
        <v>28</v>
      </c>
      <c r="T578" s="410">
        <f t="shared" si="17"/>
        <v>244.6</v>
      </c>
    </row>
    <row r="579" spans="1:20" hidden="1" x14ac:dyDescent="0.25">
      <c r="A579" s="410" t="s">
        <v>1094</v>
      </c>
      <c r="B579" s="410" t="s">
        <v>2159</v>
      </c>
      <c r="C579" s="410" t="s">
        <v>2175</v>
      </c>
      <c r="E579" s="410">
        <v>51</v>
      </c>
      <c r="F579" s="410">
        <v>42</v>
      </c>
      <c r="G579" s="410">
        <v>40</v>
      </c>
      <c r="H579" s="410">
        <v>5</v>
      </c>
      <c r="I579" s="410">
        <v>22</v>
      </c>
      <c r="K579" s="410">
        <v>1260</v>
      </c>
      <c r="L579" s="410">
        <v>1872</v>
      </c>
      <c r="M579" s="410">
        <v>913</v>
      </c>
      <c r="N579" s="410">
        <v>392</v>
      </c>
      <c r="O579" s="410">
        <v>67</v>
      </c>
      <c r="P579" s="410">
        <v>66</v>
      </c>
      <c r="Q579" s="410">
        <v>4730</v>
      </c>
      <c r="R579" s="413">
        <f t="shared" si="16"/>
        <v>430</v>
      </c>
      <c r="S579" s="410">
        <f>IFERROR(VLOOKUP(C579,INVENTORY!C:H,6,FALSE),0)</f>
        <v>44</v>
      </c>
      <c r="T579" s="410">
        <f t="shared" si="17"/>
        <v>954.8</v>
      </c>
    </row>
    <row r="580" spans="1:20" hidden="1" x14ac:dyDescent="0.25">
      <c r="A580" s="410" t="s">
        <v>1094</v>
      </c>
      <c r="B580" s="410" t="s">
        <v>2159</v>
      </c>
      <c r="C580" s="410" t="s">
        <v>2176</v>
      </c>
      <c r="E580" s="410">
        <v>13</v>
      </c>
      <c r="F580" s="410">
        <v>9</v>
      </c>
      <c r="G580" s="410">
        <v>17</v>
      </c>
      <c r="H580" s="410">
        <v>8</v>
      </c>
      <c r="I580" s="410">
        <v>840</v>
      </c>
      <c r="J580" s="410">
        <v>150</v>
      </c>
      <c r="K580" s="410">
        <v>823</v>
      </c>
      <c r="L580" s="410">
        <v>841</v>
      </c>
      <c r="M580" s="410">
        <v>873</v>
      </c>
      <c r="N580" s="410">
        <v>91</v>
      </c>
      <c r="O580" s="410">
        <v>42</v>
      </c>
      <c r="P580" s="410">
        <v>8</v>
      </c>
      <c r="Q580" s="410">
        <v>3715</v>
      </c>
      <c r="R580" s="413">
        <f t="shared" si="16"/>
        <v>309.58333333333331</v>
      </c>
      <c r="S580" s="410">
        <f>IFERROR(VLOOKUP(C580,INVENTORY!C:H,6,FALSE),0)</f>
        <v>95</v>
      </c>
      <c r="T580" s="410">
        <f t="shared" si="17"/>
        <v>762</v>
      </c>
    </row>
    <row r="581" spans="1:20" hidden="1" x14ac:dyDescent="0.25">
      <c r="A581" s="410" t="s">
        <v>1094</v>
      </c>
      <c r="B581" s="410" t="s">
        <v>2159</v>
      </c>
      <c r="C581" s="410" t="s">
        <v>2177</v>
      </c>
      <c r="E581" s="410">
        <v>40</v>
      </c>
      <c r="F581" s="410">
        <v>41</v>
      </c>
      <c r="G581" s="410">
        <v>40</v>
      </c>
      <c r="H581" s="410">
        <v>24</v>
      </c>
      <c r="I581" s="410">
        <v>840</v>
      </c>
      <c r="J581" s="410">
        <v>109</v>
      </c>
      <c r="K581" s="410">
        <v>437</v>
      </c>
      <c r="L581" s="410">
        <v>1322</v>
      </c>
      <c r="M581" s="410">
        <v>790</v>
      </c>
      <c r="N581" s="410">
        <v>130</v>
      </c>
      <c r="O581" s="410">
        <v>91</v>
      </c>
      <c r="P581" s="410">
        <v>101</v>
      </c>
      <c r="Q581" s="410">
        <v>3965</v>
      </c>
      <c r="R581" s="413">
        <f t="shared" si="16"/>
        <v>330.41666666666669</v>
      </c>
      <c r="S581" s="410">
        <f>IFERROR(VLOOKUP(C581,INVENTORY!C:H,6,FALSE),0)</f>
        <v>72</v>
      </c>
      <c r="T581" s="410">
        <f t="shared" si="17"/>
        <v>807.4</v>
      </c>
    </row>
    <row r="582" spans="1:20" hidden="1" x14ac:dyDescent="0.25">
      <c r="A582" s="410" t="s">
        <v>1094</v>
      </c>
      <c r="B582" s="410" t="s">
        <v>2159</v>
      </c>
      <c r="C582" s="410" t="s">
        <v>2178</v>
      </c>
      <c r="F582" s="410">
        <v>6</v>
      </c>
      <c r="G582" s="410">
        <v>46</v>
      </c>
      <c r="H582" s="410">
        <v>4</v>
      </c>
      <c r="I582" s="410">
        <v>9</v>
      </c>
      <c r="K582" s="410">
        <v>636</v>
      </c>
      <c r="L582" s="410">
        <v>276</v>
      </c>
      <c r="M582" s="410">
        <v>9</v>
      </c>
      <c r="N582" s="410">
        <v>36</v>
      </c>
      <c r="O582" s="410">
        <v>111</v>
      </c>
      <c r="P582" s="410">
        <v>20</v>
      </c>
      <c r="Q582" s="410">
        <v>1153</v>
      </c>
      <c r="R582" s="413">
        <f t="shared" ref="R582:R645" si="18">AVERAGE(E582:P582)</f>
        <v>115.3</v>
      </c>
      <c r="S582" s="410">
        <f>IFERROR(VLOOKUP(C582,INVENTORY!C:H,6,FALSE),0)</f>
        <v>17</v>
      </c>
      <c r="T582" s="410">
        <f t="shared" ref="T582:T645" si="19">(Q582+S582)/5</f>
        <v>234</v>
      </c>
    </row>
    <row r="583" spans="1:20" hidden="1" x14ac:dyDescent="0.25">
      <c r="A583" s="410" t="s">
        <v>1094</v>
      </c>
      <c r="B583" s="410" t="s">
        <v>2159</v>
      </c>
      <c r="C583" s="410" t="s">
        <v>2179</v>
      </c>
      <c r="E583" s="410">
        <v>32</v>
      </c>
      <c r="F583" s="410">
        <v>15</v>
      </c>
      <c r="G583" s="410">
        <v>55</v>
      </c>
      <c r="H583" s="410">
        <v>9</v>
      </c>
      <c r="I583" s="410">
        <v>47</v>
      </c>
      <c r="J583" s="410">
        <v>62</v>
      </c>
      <c r="K583" s="410">
        <v>765</v>
      </c>
      <c r="L583" s="410">
        <v>1225</v>
      </c>
      <c r="M583" s="410">
        <v>879</v>
      </c>
      <c r="N583" s="410">
        <v>13</v>
      </c>
      <c r="O583" s="410">
        <v>51</v>
      </c>
      <c r="P583" s="410">
        <v>41</v>
      </c>
      <c r="Q583" s="410">
        <v>3194</v>
      </c>
      <c r="R583" s="413">
        <f t="shared" si="18"/>
        <v>266.16666666666669</v>
      </c>
      <c r="S583" s="410">
        <f>IFERROR(VLOOKUP(C583,INVENTORY!C:H,6,FALSE),0)</f>
        <v>40</v>
      </c>
      <c r="T583" s="410">
        <f t="shared" si="19"/>
        <v>646.79999999999995</v>
      </c>
    </row>
    <row r="584" spans="1:20" hidden="1" x14ac:dyDescent="0.25">
      <c r="A584" s="410" t="s">
        <v>1094</v>
      </c>
      <c r="B584" s="410" t="s">
        <v>2159</v>
      </c>
      <c r="C584" s="410" t="s">
        <v>2180</v>
      </c>
      <c r="E584" s="410">
        <v>216</v>
      </c>
      <c r="F584" s="410">
        <v>102</v>
      </c>
      <c r="G584" s="410">
        <v>250</v>
      </c>
      <c r="H584" s="410">
        <v>890</v>
      </c>
      <c r="I584" s="410">
        <v>658</v>
      </c>
      <c r="J584" s="410">
        <v>1078</v>
      </c>
      <c r="K584" s="410">
        <v>2576</v>
      </c>
      <c r="L584" s="410">
        <v>2274</v>
      </c>
      <c r="M584" s="410">
        <v>987</v>
      </c>
      <c r="N584" s="410">
        <v>806</v>
      </c>
      <c r="O584" s="410">
        <v>104</v>
      </c>
      <c r="P584" s="410">
        <v>16</v>
      </c>
      <c r="Q584" s="410">
        <v>9957</v>
      </c>
      <c r="R584" s="413">
        <f t="shared" si="18"/>
        <v>829.75</v>
      </c>
      <c r="S584" s="410">
        <f>IFERROR(VLOOKUP(C584,INVENTORY!C:H,6,FALSE),0)</f>
        <v>100</v>
      </c>
      <c r="T584" s="410">
        <f t="shared" si="19"/>
        <v>2011.4</v>
      </c>
    </row>
    <row r="585" spans="1:20" hidden="1" x14ac:dyDescent="0.25">
      <c r="A585" s="410" t="s">
        <v>1094</v>
      </c>
      <c r="B585" s="410" t="s">
        <v>2159</v>
      </c>
      <c r="C585" s="410" t="s">
        <v>2181</v>
      </c>
      <c r="E585" s="410">
        <v>11</v>
      </c>
      <c r="F585" s="410">
        <v>3</v>
      </c>
      <c r="G585" s="410">
        <v>8</v>
      </c>
      <c r="H585" s="410">
        <v>5</v>
      </c>
      <c r="I585" s="410">
        <v>416</v>
      </c>
      <c r="J585" s="410">
        <v>1666</v>
      </c>
      <c r="K585" s="410">
        <v>1698</v>
      </c>
      <c r="L585" s="410">
        <v>1358</v>
      </c>
      <c r="M585" s="410">
        <v>812</v>
      </c>
      <c r="N585" s="410">
        <v>569</v>
      </c>
      <c r="O585" s="410">
        <v>16</v>
      </c>
      <c r="Q585" s="410">
        <v>6562</v>
      </c>
      <c r="R585" s="413">
        <f t="shared" si="18"/>
        <v>596.5454545454545</v>
      </c>
      <c r="S585" s="410">
        <f>IFERROR(VLOOKUP(C585,INVENTORY!C:H,6,FALSE),0)</f>
        <v>28</v>
      </c>
      <c r="T585" s="410">
        <f t="shared" si="19"/>
        <v>1318</v>
      </c>
    </row>
    <row r="586" spans="1:20" hidden="1" x14ac:dyDescent="0.25">
      <c r="A586" s="410" t="s">
        <v>1094</v>
      </c>
      <c r="B586" s="410" t="s">
        <v>2159</v>
      </c>
      <c r="C586" s="410" t="s">
        <v>2182</v>
      </c>
      <c r="E586" s="410">
        <v>25</v>
      </c>
      <c r="F586" s="410">
        <v>53</v>
      </c>
      <c r="G586" s="410">
        <v>10</v>
      </c>
      <c r="H586" s="410">
        <v>24</v>
      </c>
      <c r="I586" s="410">
        <v>28</v>
      </c>
      <c r="J586" s="410">
        <v>113</v>
      </c>
      <c r="K586" s="410">
        <v>877</v>
      </c>
      <c r="L586" s="410">
        <v>743</v>
      </c>
      <c r="M586" s="410">
        <v>6</v>
      </c>
      <c r="O586" s="410">
        <v>28</v>
      </c>
      <c r="P586" s="410">
        <v>27</v>
      </c>
      <c r="Q586" s="410">
        <v>1934</v>
      </c>
      <c r="R586" s="413">
        <f t="shared" si="18"/>
        <v>175.81818181818181</v>
      </c>
      <c r="S586" s="410">
        <f>IFERROR(VLOOKUP(C586,INVENTORY!C:H,6,FALSE),0)</f>
        <v>55</v>
      </c>
      <c r="T586" s="410">
        <f t="shared" si="19"/>
        <v>397.8</v>
      </c>
    </row>
    <row r="587" spans="1:20" hidden="1" x14ac:dyDescent="0.25">
      <c r="A587" s="410" t="s">
        <v>1094</v>
      </c>
      <c r="B587" s="410" t="s">
        <v>2159</v>
      </c>
      <c r="C587" s="410" t="s">
        <v>2183</v>
      </c>
      <c r="E587" s="410">
        <v>10</v>
      </c>
      <c r="F587" s="410">
        <v>6</v>
      </c>
      <c r="G587" s="410">
        <v>4</v>
      </c>
      <c r="H587" s="410">
        <v>2</v>
      </c>
      <c r="I587" s="410">
        <v>20</v>
      </c>
      <c r="J587" s="410">
        <v>18</v>
      </c>
      <c r="K587" s="410">
        <v>111</v>
      </c>
      <c r="L587" s="410">
        <v>6</v>
      </c>
      <c r="M587" s="410">
        <v>3</v>
      </c>
      <c r="N587" s="410">
        <v>22</v>
      </c>
      <c r="O587" s="410">
        <v>21</v>
      </c>
      <c r="P587" s="410">
        <v>17</v>
      </c>
      <c r="Q587" s="410">
        <v>240</v>
      </c>
      <c r="R587" s="413">
        <f t="shared" si="18"/>
        <v>20</v>
      </c>
      <c r="S587" s="410">
        <f>IFERROR(VLOOKUP(C587,INVENTORY!C:H,6,FALSE),0)</f>
        <v>51</v>
      </c>
      <c r="T587" s="410">
        <f t="shared" si="19"/>
        <v>58.2</v>
      </c>
    </row>
    <row r="588" spans="1:20" hidden="1" x14ac:dyDescent="0.25">
      <c r="A588" s="410" t="s">
        <v>1094</v>
      </c>
      <c r="B588" s="410" t="s">
        <v>2159</v>
      </c>
      <c r="C588" s="410" t="s">
        <v>2184</v>
      </c>
      <c r="E588" s="410">
        <v>53</v>
      </c>
      <c r="F588" s="410">
        <v>11</v>
      </c>
      <c r="G588" s="410">
        <v>30</v>
      </c>
      <c r="H588" s="410">
        <v>38</v>
      </c>
      <c r="I588" s="410">
        <v>55</v>
      </c>
      <c r="J588" s="410">
        <v>8</v>
      </c>
      <c r="K588" s="410">
        <v>8</v>
      </c>
      <c r="L588" s="410">
        <v>50</v>
      </c>
      <c r="M588" s="410">
        <v>1561</v>
      </c>
      <c r="N588" s="410">
        <v>281</v>
      </c>
      <c r="O588" s="410">
        <v>147</v>
      </c>
      <c r="P588" s="410">
        <v>53</v>
      </c>
      <c r="Q588" s="410">
        <v>2295</v>
      </c>
      <c r="R588" s="413">
        <f t="shared" si="18"/>
        <v>191.25</v>
      </c>
      <c r="S588" s="410">
        <f>IFERROR(VLOOKUP(C588,INVENTORY!C:H,6,FALSE),0)</f>
        <v>88</v>
      </c>
      <c r="T588" s="410">
        <f t="shared" si="19"/>
        <v>476.6</v>
      </c>
    </row>
    <row r="589" spans="1:20" hidden="1" x14ac:dyDescent="0.25">
      <c r="A589" s="410" t="s">
        <v>1094</v>
      </c>
      <c r="B589" s="410" t="s">
        <v>2159</v>
      </c>
      <c r="C589" s="410" t="s">
        <v>2185</v>
      </c>
      <c r="F589" s="410">
        <v>17</v>
      </c>
      <c r="G589" s="410">
        <v>16</v>
      </c>
      <c r="H589" s="410">
        <v>4</v>
      </c>
      <c r="I589" s="410">
        <v>16</v>
      </c>
      <c r="J589" s="410">
        <v>4</v>
      </c>
      <c r="K589" s="410">
        <v>813</v>
      </c>
      <c r="L589" s="410">
        <v>807</v>
      </c>
      <c r="M589" s="410">
        <v>867</v>
      </c>
      <c r="N589" s="410">
        <v>809</v>
      </c>
      <c r="O589" s="410">
        <v>33</v>
      </c>
      <c r="P589" s="410">
        <v>8</v>
      </c>
      <c r="Q589" s="410">
        <v>3394</v>
      </c>
      <c r="R589" s="413">
        <f t="shared" si="18"/>
        <v>308.54545454545456</v>
      </c>
      <c r="S589" s="410">
        <f>IFERROR(VLOOKUP(C589,INVENTORY!C:H,6,FALSE),0)</f>
        <v>23</v>
      </c>
      <c r="T589" s="410">
        <f t="shared" si="19"/>
        <v>683.4</v>
      </c>
    </row>
    <row r="590" spans="1:20" hidden="1" x14ac:dyDescent="0.25">
      <c r="A590" s="410" t="s">
        <v>1094</v>
      </c>
      <c r="B590" s="410" t="s">
        <v>2159</v>
      </c>
      <c r="C590" s="410" t="s">
        <v>2186</v>
      </c>
      <c r="E590" s="410">
        <v>50</v>
      </c>
      <c r="F590" s="410">
        <v>9</v>
      </c>
      <c r="G590" s="410">
        <v>26</v>
      </c>
      <c r="H590" s="410">
        <v>886</v>
      </c>
      <c r="I590" s="410">
        <v>79</v>
      </c>
      <c r="J590" s="410">
        <v>151</v>
      </c>
      <c r="K590" s="410">
        <v>1762</v>
      </c>
      <c r="L590" s="410">
        <v>672</v>
      </c>
      <c r="M590" s="410">
        <v>679</v>
      </c>
      <c r="N590" s="410">
        <v>10</v>
      </c>
      <c r="O590" s="410">
        <v>26</v>
      </c>
      <c r="P590" s="410">
        <v>119</v>
      </c>
      <c r="Q590" s="410">
        <v>4469</v>
      </c>
      <c r="R590" s="413">
        <f t="shared" si="18"/>
        <v>372.41666666666669</v>
      </c>
      <c r="S590" s="410">
        <f>IFERROR(VLOOKUP(C590,INVENTORY!C:H,6,FALSE),0)</f>
        <v>103</v>
      </c>
      <c r="T590" s="410">
        <f t="shared" si="19"/>
        <v>914.4</v>
      </c>
    </row>
    <row r="591" spans="1:20" hidden="1" x14ac:dyDescent="0.25">
      <c r="A591" s="410" t="s">
        <v>1094</v>
      </c>
      <c r="B591" s="410" t="s">
        <v>2159</v>
      </c>
      <c r="C591" s="410" t="s">
        <v>2187</v>
      </c>
      <c r="E591" s="410">
        <v>65</v>
      </c>
      <c r="H591" s="410">
        <v>9</v>
      </c>
      <c r="I591" s="410">
        <v>20</v>
      </c>
      <c r="J591" s="410">
        <v>5</v>
      </c>
      <c r="K591" s="410">
        <v>772</v>
      </c>
      <c r="L591" s="410">
        <v>1364</v>
      </c>
      <c r="M591" s="410">
        <v>337</v>
      </c>
      <c r="N591" s="410">
        <v>24</v>
      </c>
      <c r="O591" s="410">
        <v>10</v>
      </c>
      <c r="P591" s="410">
        <v>69</v>
      </c>
      <c r="Q591" s="410">
        <v>2675</v>
      </c>
      <c r="R591" s="413">
        <f t="shared" si="18"/>
        <v>267.5</v>
      </c>
      <c r="S591" s="410">
        <f>IFERROR(VLOOKUP(C591,INVENTORY!C:H,6,FALSE),0)</f>
        <v>18</v>
      </c>
      <c r="T591" s="410">
        <f t="shared" si="19"/>
        <v>538.6</v>
      </c>
    </row>
    <row r="592" spans="1:20" hidden="1" x14ac:dyDescent="0.25">
      <c r="A592" s="410" t="s">
        <v>1094</v>
      </c>
      <c r="B592" s="410" t="s">
        <v>2159</v>
      </c>
      <c r="C592" s="410" t="s">
        <v>2188</v>
      </c>
      <c r="E592" s="410">
        <v>69</v>
      </c>
      <c r="F592" s="410">
        <v>9</v>
      </c>
      <c r="G592" s="410">
        <v>22</v>
      </c>
      <c r="H592" s="410">
        <v>27</v>
      </c>
      <c r="I592" s="410">
        <v>4</v>
      </c>
      <c r="K592" s="410">
        <v>607</v>
      </c>
      <c r="L592" s="410">
        <v>749</v>
      </c>
      <c r="M592" s="410">
        <v>340</v>
      </c>
      <c r="N592" s="410">
        <v>25</v>
      </c>
      <c r="O592" s="410">
        <v>28</v>
      </c>
      <c r="P592" s="410">
        <v>51</v>
      </c>
      <c r="Q592" s="410">
        <v>1931</v>
      </c>
      <c r="R592" s="413">
        <f t="shared" si="18"/>
        <v>175.54545454545453</v>
      </c>
      <c r="S592" s="410">
        <f>IFERROR(VLOOKUP(C592,INVENTORY!C:H,6,FALSE),0)</f>
        <v>54</v>
      </c>
      <c r="T592" s="410">
        <f t="shared" si="19"/>
        <v>397</v>
      </c>
    </row>
    <row r="593" spans="1:20" hidden="1" x14ac:dyDescent="0.25">
      <c r="A593" s="410" t="s">
        <v>1094</v>
      </c>
      <c r="B593" s="410" t="s">
        <v>2159</v>
      </c>
      <c r="C593" s="410" t="s">
        <v>2189</v>
      </c>
      <c r="E593" s="410">
        <v>4</v>
      </c>
      <c r="F593" s="410">
        <v>9</v>
      </c>
      <c r="G593" s="410">
        <v>2</v>
      </c>
      <c r="H593" s="410">
        <v>18</v>
      </c>
      <c r="I593" s="410">
        <v>423</v>
      </c>
      <c r="J593" s="410">
        <v>1405</v>
      </c>
      <c r="K593" s="410">
        <v>1613</v>
      </c>
      <c r="L593" s="410">
        <v>1520</v>
      </c>
      <c r="M593" s="410">
        <v>169</v>
      </c>
      <c r="N593" s="410">
        <v>30</v>
      </c>
      <c r="O593" s="410">
        <v>33</v>
      </c>
      <c r="P593" s="410">
        <v>9</v>
      </c>
      <c r="Q593" s="410">
        <v>5235</v>
      </c>
      <c r="R593" s="413">
        <f t="shared" si="18"/>
        <v>436.25</v>
      </c>
      <c r="S593" s="410">
        <f>IFERROR(VLOOKUP(C593,INVENTORY!C:H,6,FALSE),0)</f>
        <v>106</v>
      </c>
      <c r="T593" s="410">
        <f t="shared" si="19"/>
        <v>1068.2</v>
      </c>
    </row>
    <row r="594" spans="1:20" hidden="1" x14ac:dyDescent="0.25">
      <c r="A594" s="410" t="s">
        <v>1094</v>
      </c>
      <c r="B594" s="410" t="s">
        <v>2159</v>
      </c>
      <c r="C594" s="410" t="s">
        <v>2190</v>
      </c>
      <c r="G594" s="410">
        <v>9</v>
      </c>
      <c r="H594" s="410">
        <v>45</v>
      </c>
      <c r="I594" s="410">
        <v>9</v>
      </c>
      <c r="K594" s="410">
        <v>33</v>
      </c>
      <c r="L594" s="410">
        <v>884</v>
      </c>
      <c r="M594" s="410">
        <v>784</v>
      </c>
      <c r="N594" s="410">
        <v>748</v>
      </c>
      <c r="O594" s="410">
        <v>86</v>
      </c>
      <c r="P594" s="410">
        <v>33</v>
      </c>
      <c r="Q594" s="410">
        <v>2631</v>
      </c>
      <c r="R594" s="413">
        <f t="shared" si="18"/>
        <v>292.33333333333331</v>
      </c>
      <c r="S594" s="410">
        <f>IFERROR(VLOOKUP(C594,INVENTORY!C:H,6,FALSE),0)</f>
        <v>67</v>
      </c>
      <c r="T594" s="410">
        <f t="shared" si="19"/>
        <v>539.6</v>
      </c>
    </row>
    <row r="595" spans="1:20" hidden="1" x14ac:dyDescent="0.25">
      <c r="A595" s="410" t="s">
        <v>1094</v>
      </c>
      <c r="B595" s="410" t="s">
        <v>2159</v>
      </c>
      <c r="C595" s="410" t="s">
        <v>2191</v>
      </c>
      <c r="E595" s="410">
        <v>9</v>
      </c>
      <c r="F595" s="410">
        <v>4</v>
      </c>
      <c r="G595" s="410">
        <v>11</v>
      </c>
      <c r="H595" s="410">
        <v>377</v>
      </c>
      <c r="I595" s="410">
        <v>830</v>
      </c>
      <c r="J595" s="410">
        <v>1716</v>
      </c>
      <c r="K595" s="410">
        <v>2552</v>
      </c>
      <c r="L595" s="410">
        <v>2178</v>
      </c>
      <c r="M595" s="410">
        <v>2734</v>
      </c>
      <c r="N595" s="410">
        <v>601</v>
      </c>
      <c r="O595" s="410">
        <v>20</v>
      </c>
      <c r="P595" s="410">
        <v>5</v>
      </c>
      <c r="Q595" s="410">
        <v>11037</v>
      </c>
      <c r="R595" s="413">
        <f t="shared" si="18"/>
        <v>919.75</v>
      </c>
      <c r="S595" s="410">
        <f>IFERROR(VLOOKUP(C595,INVENTORY!C:H,6,FALSE),0)</f>
        <v>109</v>
      </c>
      <c r="T595" s="410">
        <f t="shared" si="19"/>
        <v>2229.1999999999998</v>
      </c>
    </row>
    <row r="596" spans="1:20" hidden="1" x14ac:dyDescent="0.25">
      <c r="A596" s="410" t="s">
        <v>1094</v>
      </c>
      <c r="B596" s="410" t="s">
        <v>2159</v>
      </c>
      <c r="C596" s="410" t="s">
        <v>2192</v>
      </c>
      <c r="F596" s="410">
        <v>4</v>
      </c>
      <c r="G596" s="410">
        <v>16</v>
      </c>
      <c r="H596" s="410">
        <v>10</v>
      </c>
      <c r="I596" s="410">
        <v>2</v>
      </c>
      <c r="J596" s="410">
        <v>696</v>
      </c>
      <c r="K596" s="410">
        <v>1175</v>
      </c>
      <c r="L596" s="410">
        <v>740</v>
      </c>
      <c r="M596" s="410">
        <v>9</v>
      </c>
      <c r="N596" s="410">
        <v>9</v>
      </c>
      <c r="O596" s="410">
        <v>10</v>
      </c>
      <c r="P596" s="410">
        <v>18</v>
      </c>
      <c r="Q596" s="410">
        <v>2689</v>
      </c>
      <c r="R596" s="413">
        <f t="shared" si="18"/>
        <v>244.45454545454547</v>
      </c>
      <c r="S596" s="410">
        <f>IFERROR(VLOOKUP(C596,INVENTORY!C:H,6,FALSE),0)</f>
        <v>84</v>
      </c>
      <c r="T596" s="410">
        <f t="shared" si="19"/>
        <v>554.6</v>
      </c>
    </row>
    <row r="597" spans="1:20" hidden="1" x14ac:dyDescent="0.25">
      <c r="A597" s="410" t="s">
        <v>1094</v>
      </c>
      <c r="B597" s="410" t="s">
        <v>2159</v>
      </c>
      <c r="C597" s="410" t="s">
        <v>2193</v>
      </c>
      <c r="E597" s="410">
        <v>22</v>
      </c>
      <c r="F597" s="410">
        <v>8</v>
      </c>
      <c r="G597" s="410">
        <v>16</v>
      </c>
      <c r="H597" s="410">
        <v>4</v>
      </c>
      <c r="I597" s="410">
        <v>2</v>
      </c>
      <c r="J597" s="410">
        <v>632</v>
      </c>
      <c r="K597" s="410">
        <v>1287</v>
      </c>
      <c r="L597" s="410">
        <v>824</v>
      </c>
      <c r="M597" s="410">
        <v>18</v>
      </c>
      <c r="O597" s="410">
        <v>19</v>
      </c>
      <c r="P597" s="410">
        <v>48</v>
      </c>
      <c r="Q597" s="410">
        <v>2880</v>
      </c>
      <c r="R597" s="413">
        <f t="shared" si="18"/>
        <v>261.81818181818181</v>
      </c>
      <c r="S597" s="410">
        <f>IFERROR(VLOOKUP(C597,INVENTORY!C:H,6,FALSE),0)</f>
        <v>86</v>
      </c>
      <c r="T597" s="410">
        <f t="shared" si="19"/>
        <v>593.20000000000005</v>
      </c>
    </row>
    <row r="598" spans="1:20" hidden="1" x14ac:dyDescent="0.25">
      <c r="A598" s="410" t="s">
        <v>1094</v>
      </c>
      <c r="B598" s="410" t="s">
        <v>2159</v>
      </c>
      <c r="C598" s="410" t="s">
        <v>2194</v>
      </c>
      <c r="F598" s="410">
        <v>6</v>
      </c>
      <c r="G598" s="410">
        <v>6</v>
      </c>
      <c r="H598" s="410">
        <v>330</v>
      </c>
      <c r="I598" s="410">
        <v>570</v>
      </c>
      <c r="J598" s="410">
        <v>361</v>
      </c>
      <c r="K598" s="410">
        <v>658</v>
      </c>
      <c r="L598" s="410">
        <v>42</v>
      </c>
      <c r="M598" s="410">
        <v>666</v>
      </c>
      <c r="N598" s="410">
        <v>298</v>
      </c>
      <c r="O598" s="410">
        <v>13</v>
      </c>
      <c r="P598" s="410">
        <v>4</v>
      </c>
      <c r="Q598" s="410">
        <v>2954</v>
      </c>
      <c r="R598" s="413">
        <f t="shared" si="18"/>
        <v>268.54545454545456</v>
      </c>
      <c r="S598" s="410">
        <f>IFERROR(VLOOKUP(C598,INVENTORY!C:H,6,FALSE),0)</f>
        <v>24</v>
      </c>
      <c r="T598" s="410">
        <f t="shared" si="19"/>
        <v>595.6</v>
      </c>
    </row>
    <row r="599" spans="1:20" hidden="1" x14ac:dyDescent="0.25">
      <c r="A599" s="410" t="s">
        <v>1094</v>
      </c>
      <c r="B599" s="410" t="s">
        <v>2159</v>
      </c>
      <c r="C599" s="410" t="s">
        <v>2195</v>
      </c>
      <c r="E599" s="410">
        <v>41</v>
      </c>
      <c r="F599" s="410">
        <v>7</v>
      </c>
      <c r="G599" s="410">
        <v>31</v>
      </c>
      <c r="I599" s="410">
        <v>5</v>
      </c>
      <c r="J599" s="410">
        <v>300</v>
      </c>
      <c r="K599" s="410">
        <v>977</v>
      </c>
      <c r="L599" s="410">
        <v>842</v>
      </c>
      <c r="M599" s="410">
        <v>814</v>
      </c>
      <c r="N599" s="410">
        <v>608</v>
      </c>
      <c r="O599" s="410">
        <v>29</v>
      </c>
      <c r="P599" s="410">
        <v>14</v>
      </c>
      <c r="Q599" s="410">
        <v>3668</v>
      </c>
      <c r="R599" s="413">
        <f t="shared" si="18"/>
        <v>333.45454545454544</v>
      </c>
      <c r="S599" s="410">
        <f>IFERROR(VLOOKUP(C599,INVENTORY!C:H,6,FALSE),0)</f>
        <v>140</v>
      </c>
      <c r="T599" s="410">
        <f t="shared" si="19"/>
        <v>761.6</v>
      </c>
    </row>
    <row r="600" spans="1:20" hidden="1" x14ac:dyDescent="0.25">
      <c r="A600" s="410" t="s">
        <v>1094</v>
      </c>
      <c r="B600" s="410" t="s">
        <v>2159</v>
      </c>
      <c r="C600" s="410" t="s">
        <v>2196</v>
      </c>
      <c r="E600" s="410">
        <v>25</v>
      </c>
      <c r="F600" s="410">
        <v>27</v>
      </c>
      <c r="G600" s="410">
        <v>65</v>
      </c>
      <c r="I600" s="410">
        <v>9</v>
      </c>
      <c r="K600" s="410">
        <v>8</v>
      </c>
      <c r="M600" s="410">
        <v>6</v>
      </c>
      <c r="N600" s="410">
        <v>67</v>
      </c>
      <c r="O600" s="410">
        <v>42</v>
      </c>
      <c r="P600" s="410">
        <v>17</v>
      </c>
      <c r="Q600" s="410">
        <v>266</v>
      </c>
      <c r="R600" s="413">
        <f t="shared" si="18"/>
        <v>29.555555555555557</v>
      </c>
      <c r="S600" s="410">
        <f>IFERROR(VLOOKUP(C600,INVENTORY!C:H,6,FALSE),0)</f>
        <v>44</v>
      </c>
      <c r="T600" s="410">
        <f t="shared" si="19"/>
        <v>62</v>
      </c>
    </row>
    <row r="601" spans="1:20" hidden="1" x14ac:dyDescent="0.25">
      <c r="A601" s="410" t="s">
        <v>1094</v>
      </c>
      <c r="B601" s="410" t="s">
        <v>2159</v>
      </c>
      <c r="C601" s="410" t="s">
        <v>2197</v>
      </c>
      <c r="E601" s="410">
        <v>51</v>
      </c>
      <c r="F601" s="410">
        <v>13</v>
      </c>
      <c r="G601" s="410">
        <v>14</v>
      </c>
      <c r="H601" s="410">
        <v>1</v>
      </c>
      <c r="J601" s="410">
        <v>97</v>
      </c>
      <c r="K601" s="410">
        <v>924</v>
      </c>
      <c r="L601" s="410">
        <v>758</v>
      </c>
      <c r="M601" s="410">
        <v>779</v>
      </c>
      <c r="N601" s="410">
        <v>51</v>
      </c>
      <c r="O601" s="410">
        <v>27</v>
      </c>
      <c r="P601" s="410">
        <v>39</v>
      </c>
      <c r="Q601" s="410">
        <v>2754</v>
      </c>
      <c r="R601" s="413">
        <f t="shared" si="18"/>
        <v>250.36363636363637</v>
      </c>
      <c r="S601" s="410">
        <f>IFERROR(VLOOKUP(C601,INVENTORY!C:H,6,FALSE),0)</f>
        <v>74</v>
      </c>
      <c r="T601" s="410">
        <f t="shared" si="19"/>
        <v>565.6</v>
      </c>
    </row>
    <row r="602" spans="1:20" hidden="1" x14ac:dyDescent="0.25">
      <c r="A602" s="410" t="s">
        <v>1094</v>
      </c>
      <c r="B602" s="410" t="s">
        <v>2159</v>
      </c>
      <c r="C602" s="410" t="s">
        <v>2198</v>
      </c>
      <c r="F602" s="410">
        <v>4</v>
      </c>
      <c r="G602" s="410">
        <v>6</v>
      </c>
      <c r="J602" s="410">
        <v>4</v>
      </c>
      <c r="K602" s="410">
        <v>196</v>
      </c>
      <c r="O602" s="410">
        <v>8</v>
      </c>
      <c r="P602" s="410">
        <v>1</v>
      </c>
      <c r="Q602" s="410">
        <v>219</v>
      </c>
      <c r="R602" s="413">
        <f t="shared" si="18"/>
        <v>36.5</v>
      </c>
      <c r="S602" s="410">
        <f>IFERROR(VLOOKUP(C602,INVENTORY!C:H,6,FALSE),0)</f>
        <v>9</v>
      </c>
      <c r="T602" s="410">
        <f t="shared" si="19"/>
        <v>45.6</v>
      </c>
    </row>
    <row r="603" spans="1:20" hidden="1" x14ac:dyDescent="0.25">
      <c r="A603" s="410" t="s">
        <v>1094</v>
      </c>
      <c r="B603" s="410" t="s">
        <v>2159</v>
      </c>
      <c r="C603" s="410" t="s">
        <v>2199</v>
      </c>
      <c r="E603" s="410">
        <v>17</v>
      </c>
      <c r="F603" s="410">
        <v>6</v>
      </c>
      <c r="G603" s="410">
        <v>21</v>
      </c>
      <c r="H603" s="410">
        <v>14</v>
      </c>
      <c r="I603" s="410">
        <v>10</v>
      </c>
      <c r="J603" s="410">
        <v>30</v>
      </c>
      <c r="K603" s="410">
        <v>875</v>
      </c>
      <c r="L603" s="410">
        <v>69</v>
      </c>
      <c r="M603" s="410">
        <v>64</v>
      </c>
      <c r="N603" s="410">
        <v>4</v>
      </c>
      <c r="O603" s="410">
        <v>40</v>
      </c>
      <c r="P603" s="410">
        <v>13</v>
      </c>
      <c r="Q603" s="410">
        <v>1163</v>
      </c>
      <c r="R603" s="413">
        <f t="shared" si="18"/>
        <v>96.916666666666671</v>
      </c>
      <c r="S603" s="410">
        <f>IFERROR(VLOOKUP(C603,INVENTORY!C:H,6,FALSE),0)</f>
        <v>157</v>
      </c>
      <c r="T603" s="410">
        <f t="shared" si="19"/>
        <v>264</v>
      </c>
    </row>
    <row r="604" spans="1:20" hidden="1" x14ac:dyDescent="0.25">
      <c r="A604" s="410" t="s">
        <v>1094</v>
      </c>
      <c r="B604" s="410" t="s">
        <v>2159</v>
      </c>
      <c r="C604" s="410" t="s">
        <v>2200</v>
      </c>
      <c r="E604" s="410">
        <v>9</v>
      </c>
      <c r="F604" s="410">
        <v>6</v>
      </c>
      <c r="G604" s="410">
        <v>3</v>
      </c>
      <c r="H604" s="410">
        <v>13</v>
      </c>
      <c r="I604" s="410">
        <v>53</v>
      </c>
      <c r="J604" s="410">
        <v>2</v>
      </c>
      <c r="K604" s="410">
        <v>30</v>
      </c>
      <c r="L604" s="410">
        <v>842</v>
      </c>
      <c r="M604" s="410">
        <v>39</v>
      </c>
      <c r="N604" s="410">
        <v>823</v>
      </c>
      <c r="O604" s="410">
        <v>1654</v>
      </c>
      <c r="P604" s="410">
        <v>18</v>
      </c>
      <c r="Q604" s="410">
        <v>3492</v>
      </c>
      <c r="R604" s="413">
        <f t="shared" si="18"/>
        <v>291</v>
      </c>
      <c r="S604" s="410">
        <f>IFERROR(VLOOKUP(C604,INVENTORY!C:H,6,FALSE),0)</f>
        <v>14</v>
      </c>
      <c r="T604" s="410">
        <f t="shared" si="19"/>
        <v>701.2</v>
      </c>
    </row>
    <row r="605" spans="1:20" hidden="1" x14ac:dyDescent="0.25">
      <c r="A605" s="410" t="s">
        <v>1094</v>
      </c>
      <c r="B605" s="410" t="s">
        <v>2159</v>
      </c>
      <c r="C605" s="410" t="s">
        <v>2201</v>
      </c>
      <c r="E605" s="410">
        <v>83</v>
      </c>
      <c r="F605" s="410">
        <v>13</v>
      </c>
      <c r="G605" s="410">
        <v>15</v>
      </c>
      <c r="I605" s="410">
        <v>2</v>
      </c>
      <c r="J605" s="410">
        <v>90</v>
      </c>
      <c r="K605" s="410">
        <v>1650</v>
      </c>
      <c r="L605" s="410">
        <v>848</v>
      </c>
      <c r="M605" s="410">
        <v>49</v>
      </c>
      <c r="N605" s="410">
        <v>37</v>
      </c>
      <c r="O605" s="410">
        <v>13</v>
      </c>
      <c r="P605" s="410">
        <v>22</v>
      </c>
      <c r="Q605" s="410">
        <v>2822</v>
      </c>
      <c r="R605" s="413">
        <f t="shared" si="18"/>
        <v>256.54545454545456</v>
      </c>
      <c r="S605" s="410">
        <f>IFERROR(VLOOKUP(C605,INVENTORY!C:H,6,FALSE),0)</f>
        <v>18</v>
      </c>
      <c r="T605" s="410">
        <f t="shared" si="19"/>
        <v>568</v>
      </c>
    </row>
    <row r="606" spans="1:20" hidden="1" x14ac:dyDescent="0.25">
      <c r="A606" s="410" t="s">
        <v>1094</v>
      </c>
      <c r="B606" s="410" t="s">
        <v>2159</v>
      </c>
      <c r="C606" s="410" t="s">
        <v>2202</v>
      </c>
      <c r="G606" s="410">
        <v>1</v>
      </c>
      <c r="H606" s="410">
        <v>9</v>
      </c>
      <c r="I606" s="410">
        <v>138</v>
      </c>
      <c r="J606" s="410">
        <v>864</v>
      </c>
      <c r="K606" s="410">
        <v>820</v>
      </c>
      <c r="L606" s="410">
        <v>829</v>
      </c>
      <c r="O606" s="410">
        <v>9</v>
      </c>
      <c r="P606" s="410">
        <v>2</v>
      </c>
      <c r="Q606" s="410">
        <v>2672</v>
      </c>
      <c r="R606" s="413">
        <f t="shared" si="18"/>
        <v>334</v>
      </c>
      <c r="S606" s="410">
        <f>IFERROR(VLOOKUP(C606,INVENTORY!C:H,6,FALSE),0)</f>
        <v>7</v>
      </c>
      <c r="T606" s="410">
        <f t="shared" si="19"/>
        <v>535.79999999999995</v>
      </c>
    </row>
    <row r="607" spans="1:20" hidden="1" x14ac:dyDescent="0.25">
      <c r="A607" s="410" t="s">
        <v>1094</v>
      </c>
      <c r="B607" s="410" t="s">
        <v>2159</v>
      </c>
      <c r="C607" s="410" t="s">
        <v>2203</v>
      </c>
      <c r="H607" s="410">
        <v>9</v>
      </c>
      <c r="M607" s="410">
        <v>690</v>
      </c>
      <c r="O607" s="410">
        <v>16</v>
      </c>
      <c r="Q607" s="410">
        <v>715</v>
      </c>
      <c r="R607" s="413">
        <f t="shared" si="18"/>
        <v>238.33333333333334</v>
      </c>
      <c r="S607" s="410">
        <f>IFERROR(VLOOKUP(C607,INVENTORY!C:H,6,FALSE),0)</f>
        <v>3</v>
      </c>
      <c r="T607" s="410">
        <f t="shared" si="19"/>
        <v>143.6</v>
      </c>
    </row>
    <row r="608" spans="1:20" hidden="1" x14ac:dyDescent="0.25">
      <c r="A608" s="410" t="s">
        <v>1094</v>
      </c>
      <c r="B608" s="410" t="s">
        <v>2159</v>
      </c>
      <c r="C608" s="410" t="s">
        <v>2204</v>
      </c>
      <c r="E608" s="410">
        <v>24</v>
      </c>
      <c r="F608" s="410">
        <v>5</v>
      </c>
      <c r="G608" s="410">
        <v>14</v>
      </c>
      <c r="H608" s="410">
        <v>360</v>
      </c>
      <c r="I608" s="410">
        <v>822</v>
      </c>
      <c r="J608" s="410">
        <v>1658</v>
      </c>
      <c r="K608" s="410">
        <v>544</v>
      </c>
      <c r="L608" s="410">
        <v>214</v>
      </c>
      <c r="M608" s="410">
        <v>707</v>
      </c>
      <c r="O608" s="410">
        <v>25</v>
      </c>
      <c r="P608" s="410">
        <v>10</v>
      </c>
      <c r="Q608" s="410">
        <v>4383</v>
      </c>
      <c r="R608" s="413">
        <f t="shared" si="18"/>
        <v>398.45454545454544</v>
      </c>
      <c r="S608" s="410">
        <f>IFERROR(VLOOKUP(C608,INVENTORY!C:H,6,FALSE),0)</f>
        <v>6</v>
      </c>
      <c r="T608" s="410">
        <f t="shared" si="19"/>
        <v>877.8</v>
      </c>
    </row>
    <row r="609" spans="1:20" hidden="1" x14ac:dyDescent="0.25">
      <c r="A609" s="410" t="s">
        <v>1094</v>
      </c>
      <c r="B609" s="410" t="s">
        <v>2159</v>
      </c>
      <c r="C609" s="410" t="s">
        <v>2205</v>
      </c>
      <c r="E609" s="410">
        <v>13</v>
      </c>
      <c r="F609" s="410">
        <v>3</v>
      </c>
      <c r="G609" s="410">
        <v>6</v>
      </c>
      <c r="L609" s="410">
        <v>5</v>
      </c>
      <c r="O609" s="410">
        <v>32</v>
      </c>
      <c r="P609" s="410">
        <v>5</v>
      </c>
      <c r="Q609" s="410">
        <v>64</v>
      </c>
      <c r="R609" s="413">
        <f t="shared" si="18"/>
        <v>10.666666666666666</v>
      </c>
      <c r="S609" s="410">
        <f>IFERROR(VLOOKUP(C609,INVENTORY!C:H,6,FALSE),0)</f>
        <v>12</v>
      </c>
      <c r="T609" s="410">
        <f t="shared" si="19"/>
        <v>15.2</v>
      </c>
    </row>
    <row r="610" spans="1:20" hidden="1" x14ac:dyDescent="0.25">
      <c r="A610" s="410" t="s">
        <v>1094</v>
      </c>
      <c r="B610" s="410" t="s">
        <v>2159</v>
      </c>
      <c r="C610" s="410" t="s">
        <v>2206</v>
      </c>
      <c r="E610" s="410">
        <v>9</v>
      </c>
      <c r="F610" s="410">
        <v>4</v>
      </c>
      <c r="G610" s="410">
        <v>35</v>
      </c>
      <c r="K610" s="410">
        <v>330</v>
      </c>
      <c r="L610" s="410">
        <v>623</v>
      </c>
      <c r="M610" s="410">
        <v>67</v>
      </c>
      <c r="N610" s="410">
        <v>50</v>
      </c>
      <c r="O610" s="410">
        <v>25</v>
      </c>
      <c r="P610" s="410">
        <v>49</v>
      </c>
      <c r="Q610" s="410">
        <v>1192</v>
      </c>
      <c r="R610" s="413">
        <f t="shared" si="18"/>
        <v>132.44444444444446</v>
      </c>
      <c r="S610" s="410">
        <f>IFERROR(VLOOKUP(C610,INVENTORY!C:H,6,FALSE),0)</f>
        <v>23</v>
      </c>
      <c r="T610" s="410">
        <f t="shared" si="19"/>
        <v>243</v>
      </c>
    </row>
    <row r="611" spans="1:20" hidden="1" x14ac:dyDescent="0.25">
      <c r="A611" s="410" t="s">
        <v>1094</v>
      </c>
      <c r="B611" s="410" t="s">
        <v>2159</v>
      </c>
      <c r="C611" s="410" t="s">
        <v>2207</v>
      </c>
      <c r="E611" s="410">
        <v>1</v>
      </c>
      <c r="H611" s="410">
        <v>1</v>
      </c>
      <c r="K611" s="410">
        <v>1</v>
      </c>
      <c r="L611" s="410">
        <v>4</v>
      </c>
      <c r="O611" s="410">
        <v>42</v>
      </c>
      <c r="P611" s="410">
        <v>5</v>
      </c>
      <c r="Q611" s="410">
        <v>54</v>
      </c>
      <c r="R611" s="413">
        <f t="shared" si="18"/>
        <v>9</v>
      </c>
      <c r="S611" s="410">
        <f>IFERROR(VLOOKUP(C611,INVENTORY!C:H,6,FALSE),0)</f>
        <v>8</v>
      </c>
      <c r="T611" s="410">
        <f t="shared" si="19"/>
        <v>12.4</v>
      </c>
    </row>
    <row r="612" spans="1:20" hidden="1" x14ac:dyDescent="0.25">
      <c r="A612" s="410" t="s">
        <v>1094</v>
      </c>
      <c r="B612" s="410" t="s">
        <v>2159</v>
      </c>
      <c r="C612" s="410" t="s">
        <v>2208</v>
      </c>
      <c r="E612" s="410">
        <v>13</v>
      </c>
      <c r="F612" s="410">
        <v>2</v>
      </c>
      <c r="G612" s="410">
        <v>6</v>
      </c>
      <c r="I612" s="410">
        <v>480</v>
      </c>
      <c r="J612" s="410">
        <v>870</v>
      </c>
      <c r="K612" s="410">
        <v>1663</v>
      </c>
      <c r="L612" s="410">
        <v>2050</v>
      </c>
      <c r="M612" s="410">
        <v>1484</v>
      </c>
      <c r="N612" s="410">
        <v>785</v>
      </c>
      <c r="O612" s="410">
        <v>94</v>
      </c>
      <c r="P612" s="410">
        <v>4</v>
      </c>
      <c r="Q612" s="410">
        <v>7451</v>
      </c>
      <c r="R612" s="413">
        <f t="shared" si="18"/>
        <v>677.36363636363637</v>
      </c>
      <c r="S612" s="410">
        <f>IFERROR(VLOOKUP(C612,INVENTORY!C:H,6,FALSE),0)</f>
        <v>4</v>
      </c>
      <c r="T612" s="410">
        <f t="shared" si="19"/>
        <v>1491</v>
      </c>
    </row>
    <row r="613" spans="1:20" hidden="1" x14ac:dyDescent="0.25">
      <c r="A613" s="410" t="s">
        <v>1094</v>
      </c>
      <c r="B613" s="410" t="s">
        <v>2159</v>
      </c>
      <c r="C613" s="410" t="s">
        <v>2209</v>
      </c>
      <c r="E613" s="410">
        <v>4</v>
      </c>
      <c r="F613" s="410">
        <v>20</v>
      </c>
      <c r="G613" s="410">
        <v>8</v>
      </c>
      <c r="I613" s="410">
        <v>4</v>
      </c>
      <c r="K613" s="410">
        <v>66</v>
      </c>
      <c r="L613" s="410">
        <v>4</v>
      </c>
      <c r="O613" s="410">
        <v>24</v>
      </c>
      <c r="P613" s="410">
        <v>7</v>
      </c>
      <c r="Q613" s="410">
        <v>137</v>
      </c>
      <c r="R613" s="413">
        <f t="shared" si="18"/>
        <v>17.125</v>
      </c>
      <c r="S613" s="410">
        <f>IFERROR(VLOOKUP(C613,INVENTORY!C:H,6,FALSE),0)</f>
        <v>19</v>
      </c>
      <c r="T613" s="410">
        <f t="shared" si="19"/>
        <v>31.2</v>
      </c>
    </row>
    <row r="614" spans="1:20" hidden="1" x14ac:dyDescent="0.25">
      <c r="A614" s="410" t="s">
        <v>1094</v>
      </c>
      <c r="B614" s="410" t="s">
        <v>2159</v>
      </c>
      <c r="C614" s="410" t="s">
        <v>2210</v>
      </c>
      <c r="E614" s="410">
        <v>24</v>
      </c>
      <c r="F614" s="410">
        <v>19</v>
      </c>
      <c r="G614" s="410">
        <v>22</v>
      </c>
      <c r="H614" s="410">
        <v>20</v>
      </c>
      <c r="I614" s="410">
        <v>3</v>
      </c>
      <c r="K614" s="410">
        <v>405</v>
      </c>
      <c r="L614" s="410">
        <v>527</v>
      </c>
      <c r="M614" s="410">
        <v>4</v>
      </c>
      <c r="N614" s="410">
        <v>14</v>
      </c>
      <c r="O614" s="410">
        <v>28</v>
      </c>
      <c r="P614" s="410">
        <v>13</v>
      </c>
      <c r="Q614" s="410">
        <v>1079</v>
      </c>
      <c r="R614" s="413">
        <f t="shared" si="18"/>
        <v>98.090909090909093</v>
      </c>
      <c r="S614" s="410">
        <f>IFERROR(VLOOKUP(C614,INVENTORY!C:H,6,FALSE),0)</f>
        <v>175</v>
      </c>
      <c r="T614" s="410">
        <f t="shared" si="19"/>
        <v>250.8</v>
      </c>
    </row>
    <row r="615" spans="1:20" hidden="1" x14ac:dyDescent="0.25">
      <c r="A615" s="410" t="s">
        <v>1094</v>
      </c>
      <c r="B615" s="410" t="s">
        <v>2159</v>
      </c>
      <c r="C615" s="410" t="s">
        <v>2211</v>
      </c>
      <c r="E615" s="410">
        <v>25</v>
      </c>
      <c r="G615" s="410">
        <v>4</v>
      </c>
      <c r="H615" s="410">
        <v>4</v>
      </c>
      <c r="I615" s="410">
        <v>1</v>
      </c>
      <c r="J615" s="410">
        <v>660</v>
      </c>
      <c r="K615" s="410">
        <v>1068</v>
      </c>
      <c r="L615" s="410">
        <v>1416</v>
      </c>
      <c r="M615" s="410">
        <v>224</v>
      </c>
      <c r="N615" s="410">
        <v>8</v>
      </c>
      <c r="O615" s="410">
        <v>8</v>
      </c>
      <c r="P615" s="410">
        <v>9</v>
      </c>
      <c r="Q615" s="410">
        <v>3427</v>
      </c>
      <c r="R615" s="413">
        <f t="shared" si="18"/>
        <v>311.54545454545456</v>
      </c>
      <c r="S615" s="410">
        <f>IFERROR(VLOOKUP(C615,INVENTORY!C:H,6,FALSE),0)</f>
        <v>15</v>
      </c>
      <c r="T615" s="410">
        <f t="shared" si="19"/>
        <v>688.4</v>
      </c>
    </row>
    <row r="616" spans="1:20" hidden="1" x14ac:dyDescent="0.25">
      <c r="A616" s="410" t="s">
        <v>1094</v>
      </c>
      <c r="B616" s="410" t="s">
        <v>2159</v>
      </c>
      <c r="C616" s="410" t="s">
        <v>2212</v>
      </c>
      <c r="E616" s="410">
        <v>73</v>
      </c>
      <c r="F616" s="410">
        <v>2</v>
      </c>
      <c r="G616" s="410">
        <v>23</v>
      </c>
      <c r="H616" s="410">
        <v>11</v>
      </c>
      <c r="I616" s="410">
        <v>50</v>
      </c>
      <c r="J616" s="410">
        <v>4</v>
      </c>
      <c r="K616" s="410">
        <v>709</v>
      </c>
      <c r="L616" s="410">
        <v>1492</v>
      </c>
      <c r="M616" s="410">
        <v>437</v>
      </c>
      <c r="N616" s="410">
        <v>287</v>
      </c>
      <c r="O616" s="410">
        <v>518</v>
      </c>
      <c r="P616" s="410">
        <v>23</v>
      </c>
      <c r="Q616" s="410">
        <v>3629</v>
      </c>
      <c r="R616" s="413">
        <f t="shared" si="18"/>
        <v>302.41666666666669</v>
      </c>
      <c r="S616" s="410">
        <f>IFERROR(VLOOKUP(C616,INVENTORY!C:H,6,FALSE),0)</f>
        <v>95</v>
      </c>
      <c r="T616" s="410">
        <f t="shared" si="19"/>
        <v>744.8</v>
      </c>
    </row>
    <row r="617" spans="1:20" hidden="1" x14ac:dyDescent="0.25">
      <c r="A617" s="410" t="s">
        <v>1094</v>
      </c>
      <c r="B617" s="410" t="s">
        <v>2159</v>
      </c>
      <c r="C617" s="410" t="s">
        <v>2213</v>
      </c>
      <c r="E617" s="410">
        <v>8</v>
      </c>
      <c r="F617" s="410">
        <v>8</v>
      </c>
      <c r="G617" s="410">
        <v>8</v>
      </c>
      <c r="H617" s="410">
        <v>18</v>
      </c>
      <c r="K617" s="410">
        <v>750</v>
      </c>
      <c r="L617" s="410">
        <v>160</v>
      </c>
      <c r="O617" s="410">
        <v>8</v>
      </c>
      <c r="P617" s="410">
        <v>6</v>
      </c>
      <c r="Q617" s="410">
        <v>966</v>
      </c>
      <c r="R617" s="413">
        <f t="shared" si="18"/>
        <v>120.75</v>
      </c>
      <c r="S617" s="410">
        <f>IFERROR(VLOOKUP(C617,INVENTORY!C:H,6,FALSE),0)</f>
        <v>20</v>
      </c>
      <c r="T617" s="410">
        <f t="shared" si="19"/>
        <v>197.2</v>
      </c>
    </row>
    <row r="618" spans="1:20" hidden="1" x14ac:dyDescent="0.25">
      <c r="A618" s="410" t="s">
        <v>1094</v>
      </c>
      <c r="B618" s="410" t="s">
        <v>2159</v>
      </c>
      <c r="C618" s="410" t="s">
        <v>2214</v>
      </c>
      <c r="E618" s="410">
        <v>8</v>
      </c>
      <c r="F618" s="410">
        <v>24</v>
      </c>
      <c r="G618" s="410">
        <v>17</v>
      </c>
      <c r="H618" s="410">
        <v>288</v>
      </c>
      <c r="I618" s="410">
        <v>631</v>
      </c>
      <c r="K618" s="410">
        <v>840</v>
      </c>
      <c r="L618" s="410">
        <v>1921</v>
      </c>
      <c r="M618" s="410">
        <v>735</v>
      </c>
      <c r="N618" s="410">
        <v>55</v>
      </c>
      <c r="O618" s="410">
        <v>5</v>
      </c>
      <c r="P618" s="410">
        <v>9</v>
      </c>
      <c r="Q618" s="410">
        <v>4533</v>
      </c>
      <c r="R618" s="413">
        <f t="shared" si="18"/>
        <v>412.09090909090907</v>
      </c>
      <c r="S618" s="410">
        <f>IFERROR(VLOOKUP(C618,INVENTORY!C:H,6,FALSE),0)</f>
        <v>131</v>
      </c>
      <c r="T618" s="410">
        <f t="shared" si="19"/>
        <v>932.8</v>
      </c>
    </row>
    <row r="619" spans="1:20" hidden="1" x14ac:dyDescent="0.25">
      <c r="A619" s="410" t="s">
        <v>1094</v>
      </c>
      <c r="B619" s="410" t="s">
        <v>2159</v>
      </c>
      <c r="C619" s="410" t="s">
        <v>2215</v>
      </c>
      <c r="E619" s="410">
        <v>18</v>
      </c>
      <c r="F619" s="410">
        <v>1</v>
      </c>
      <c r="H619" s="410">
        <v>13</v>
      </c>
      <c r="I619" s="410">
        <v>1530</v>
      </c>
      <c r="J619" s="410">
        <v>421</v>
      </c>
      <c r="K619" s="410">
        <v>2070</v>
      </c>
      <c r="L619" s="410">
        <v>1246</v>
      </c>
      <c r="M619" s="410">
        <v>895</v>
      </c>
      <c r="N619" s="410">
        <v>120</v>
      </c>
      <c r="O619" s="410">
        <v>11</v>
      </c>
      <c r="P619" s="410">
        <v>9</v>
      </c>
      <c r="Q619" s="410">
        <v>6334</v>
      </c>
      <c r="R619" s="413">
        <f t="shared" si="18"/>
        <v>575.81818181818187</v>
      </c>
      <c r="S619" s="410">
        <f>IFERROR(VLOOKUP(C619,INVENTORY!C:H,6,FALSE),0)</f>
        <v>55</v>
      </c>
      <c r="T619" s="410">
        <f t="shared" si="19"/>
        <v>1277.8</v>
      </c>
    </row>
    <row r="620" spans="1:20" hidden="1" x14ac:dyDescent="0.25">
      <c r="A620" s="410" t="s">
        <v>1094</v>
      </c>
      <c r="B620" s="410" t="s">
        <v>2159</v>
      </c>
      <c r="C620" s="410" t="s">
        <v>2216</v>
      </c>
      <c r="E620" s="410">
        <v>4</v>
      </c>
      <c r="F620" s="410">
        <v>8</v>
      </c>
      <c r="G620" s="410">
        <v>19</v>
      </c>
      <c r="H620" s="410">
        <v>4</v>
      </c>
      <c r="I620" s="410">
        <v>784</v>
      </c>
      <c r="J620" s="410">
        <v>858</v>
      </c>
      <c r="K620" s="410">
        <v>1581</v>
      </c>
      <c r="L620" s="410">
        <v>805</v>
      </c>
      <c r="M620" s="410">
        <v>1773</v>
      </c>
      <c r="N620" s="410">
        <v>224</v>
      </c>
      <c r="O620" s="410">
        <v>34</v>
      </c>
      <c r="Q620" s="410">
        <v>6094</v>
      </c>
      <c r="R620" s="413">
        <f t="shared" si="18"/>
        <v>554</v>
      </c>
      <c r="S620" s="410">
        <f>IFERROR(VLOOKUP(C620,INVENTORY!C:H,6,FALSE),0)</f>
        <v>164</v>
      </c>
      <c r="T620" s="410">
        <f t="shared" si="19"/>
        <v>1251.5999999999999</v>
      </c>
    </row>
    <row r="621" spans="1:20" hidden="1" x14ac:dyDescent="0.25">
      <c r="A621" s="410" t="s">
        <v>1094</v>
      </c>
      <c r="B621" s="410" t="s">
        <v>2159</v>
      </c>
      <c r="C621" s="410" t="s">
        <v>2217</v>
      </c>
      <c r="E621" s="410">
        <v>46</v>
      </c>
      <c r="F621" s="410">
        <v>10</v>
      </c>
      <c r="G621" s="410">
        <v>18</v>
      </c>
      <c r="I621" s="410">
        <v>900</v>
      </c>
      <c r="J621" s="410">
        <v>886</v>
      </c>
      <c r="K621" s="410">
        <v>1540</v>
      </c>
      <c r="L621" s="410">
        <v>674</v>
      </c>
      <c r="M621" s="410">
        <v>260</v>
      </c>
      <c r="N621" s="410">
        <v>1</v>
      </c>
      <c r="O621" s="410">
        <v>24</v>
      </c>
      <c r="P621" s="410">
        <v>18</v>
      </c>
      <c r="Q621" s="410">
        <v>4377</v>
      </c>
      <c r="R621" s="413">
        <f t="shared" si="18"/>
        <v>397.90909090909093</v>
      </c>
      <c r="S621" s="410">
        <f>IFERROR(VLOOKUP(C621,INVENTORY!C:H,6,FALSE),0)</f>
        <v>6</v>
      </c>
      <c r="T621" s="410">
        <f t="shared" si="19"/>
        <v>876.6</v>
      </c>
    </row>
    <row r="622" spans="1:20" hidden="1" x14ac:dyDescent="0.25">
      <c r="A622" s="410" t="s">
        <v>1094</v>
      </c>
      <c r="B622" s="410" t="s">
        <v>2159</v>
      </c>
      <c r="C622" s="410" t="s">
        <v>2218</v>
      </c>
      <c r="F622" s="410">
        <v>40</v>
      </c>
      <c r="G622" s="410">
        <v>60</v>
      </c>
      <c r="J622" s="410">
        <v>300</v>
      </c>
      <c r="K622" s="410">
        <v>1392</v>
      </c>
      <c r="L622" s="410">
        <v>781</v>
      </c>
      <c r="M622" s="410">
        <v>25</v>
      </c>
      <c r="N622" s="410">
        <v>1</v>
      </c>
      <c r="O622" s="410">
        <v>13</v>
      </c>
      <c r="Q622" s="410">
        <v>2612</v>
      </c>
      <c r="R622" s="413">
        <f t="shared" si="18"/>
        <v>326.5</v>
      </c>
      <c r="S622" s="410">
        <f>IFERROR(VLOOKUP(C622,INVENTORY!C:H,6,FALSE),0)</f>
        <v>5</v>
      </c>
      <c r="T622" s="410">
        <f t="shared" si="19"/>
        <v>523.4</v>
      </c>
    </row>
    <row r="623" spans="1:20" hidden="1" x14ac:dyDescent="0.25">
      <c r="A623" s="410" t="s">
        <v>1094</v>
      </c>
      <c r="B623" s="410" t="s">
        <v>2159</v>
      </c>
      <c r="C623" s="410" t="s">
        <v>2219</v>
      </c>
      <c r="E623" s="410">
        <v>4</v>
      </c>
      <c r="F623" s="410">
        <v>2</v>
      </c>
      <c r="G623" s="410">
        <v>11</v>
      </c>
      <c r="I623" s="410">
        <v>900</v>
      </c>
      <c r="J623" s="410">
        <v>1170</v>
      </c>
      <c r="K623" s="410">
        <v>2206</v>
      </c>
      <c r="L623" s="410">
        <v>1677</v>
      </c>
      <c r="M623" s="410">
        <v>814</v>
      </c>
      <c r="N623" s="410">
        <v>30</v>
      </c>
      <c r="O623" s="410">
        <v>6</v>
      </c>
      <c r="P623" s="410">
        <v>18</v>
      </c>
      <c r="Q623" s="410">
        <v>6838</v>
      </c>
      <c r="R623" s="413">
        <f t="shared" si="18"/>
        <v>621.63636363636363</v>
      </c>
      <c r="S623" s="410">
        <f>IFERROR(VLOOKUP(C623,INVENTORY!C:H,6,FALSE),0)</f>
        <v>146</v>
      </c>
      <c r="T623" s="410">
        <f t="shared" si="19"/>
        <v>1396.8</v>
      </c>
    </row>
    <row r="624" spans="1:20" hidden="1" x14ac:dyDescent="0.25">
      <c r="A624" s="410" t="s">
        <v>1094</v>
      </c>
      <c r="B624" s="410" t="s">
        <v>2159</v>
      </c>
      <c r="C624" s="410" t="s">
        <v>2220</v>
      </c>
      <c r="F624" s="410">
        <v>2</v>
      </c>
      <c r="G624" s="410">
        <v>3</v>
      </c>
      <c r="J624" s="410">
        <v>1</v>
      </c>
      <c r="K624" s="410">
        <v>1513</v>
      </c>
      <c r="L624" s="410">
        <v>300</v>
      </c>
      <c r="O624" s="410">
        <v>10</v>
      </c>
      <c r="P624" s="410">
        <v>4</v>
      </c>
      <c r="Q624" s="410">
        <v>1833</v>
      </c>
      <c r="R624" s="413">
        <f t="shared" si="18"/>
        <v>261.85714285714283</v>
      </c>
      <c r="S624" s="410">
        <f>IFERROR(VLOOKUP(C624,INVENTORY!C:H,6,FALSE),0)</f>
        <v>146</v>
      </c>
      <c r="T624" s="410">
        <f t="shared" si="19"/>
        <v>395.8</v>
      </c>
    </row>
    <row r="625" spans="1:20" hidden="1" x14ac:dyDescent="0.25">
      <c r="A625" s="410" t="s">
        <v>1094</v>
      </c>
      <c r="B625" s="410" t="s">
        <v>2159</v>
      </c>
      <c r="C625" s="410" t="s">
        <v>2221</v>
      </c>
      <c r="E625" s="410">
        <v>33</v>
      </c>
      <c r="F625" s="410">
        <v>19</v>
      </c>
      <c r="G625" s="410">
        <v>19</v>
      </c>
      <c r="J625" s="410">
        <v>10</v>
      </c>
      <c r="K625" s="410">
        <v>38</v>
      </c>
      <c r="L625" s="410">
        <v>755</v>
      </c>
      <c r="M625" s="410">
        <v>990</v>
      </c>
      <c r="N625" s="410">
        <v>722</v>
      </c>
      <c r="O625" s="410">
        <v>174</v>
      </c>
      <c r="P625" s="410">
        <v>58</v>
      </c>
      <c r="Q625" s="410">
        <v>2818</v>
      </c>
      <c r="R625" s="413">
        <f t="shared" si="18"/>
        <v>281.8</v>
      </c>
      <c r="S625" s="410">
        <f>IFERROR(VLOOKUP(C625,INVENTORY!C:H,6,FALSE),0)</f>
        <v>12</v>
      </c>
      <c r="T625" s="410">
        <f t="shared" si="19"/>
        <v>566</v>
      </c>
    </row>
    <row r="626" spans="1:20" hidden="1" x14ac:dyDescent="0.25">
      <c r="A626" s="410" t="s">
        <v>1094</v>
      </c>
      <c r="B626" s="410" t="s">
        <v>2159</v>
      </c>
      <c r="C626" s="410" t="s">
        <v>2222</v>
      </c>
      <c r="F626" s="410">
        <v>3</v>
      </c>
      <c r="G626" s="410">
        <v>6</v>
      </c>
      <c r="I626" s="410">
        <v>480</v>
      </c>
      <c r="J626" s="410">
        <v>840</v>
      </c>
      <c r="K626" s="410">
        <v>861</v>
      </c>
      <c r="L626" s="410">
        <v>744</v>
      </c>
      <c r="M626" s="410">
        <v>392</v>
      </c>
      <c r="N626" s="410">
        <v>4</v>
      </c>
      <c r="O626" s="410">
        <v>13</v>
      </c>
      <c r="Q626" s="410">
        <v>3343</v>
      </c>
      <c r="R626" s="413">
        <f t="shared" si="18"/>
        <v>371.44444444444446</v>
      </c>
      <c r="S626" s="410">
        <f>IFERROR(VLOOKUP(C626,INVENTORY!C:H,6,FALSE),0)</f>
        <v>7</v>
      </c>
      <c r="T626" s="410">
        <f t="shared" si="19"/>
        <v>670</v>
      </c>
    </row>
    <row r="627" spans="1:20" hidden="1" x14ac:dyDescent="0.25">
      <c r="A627" s="410" t="s">
        <v>1094</v>
      </c>
      <c r="B627" s="410" t="s">
        <v>2159</v>
      </c>
      <c r="C627" s="410" t="s">
        <v>2223</v>
      </c>
      <c r="E627" s="410">
        <v>4</v>
      </c>
      <c r="F627" s="410">
        <v>10</v>
      </c>
      <c r="G627" s="410">
        <v>61</v>
      </c>
      <c r="H627" s="410">
        <v>5</v>
      </c>
      <c r="I627" s="410">
        <v>870</v>
      </c>
      <c r="J627" s="410">
        <v>30</v>
      </c>
      <c r="K627" s="410">
        <v>103</v>
      </c>
      <c r="L627" s="410">
        <v>218</v>
      </c>
      <c r="M627" s="410">
        <v>617</v>
      </c>
      <c r="N627" s="410">
        <v>15</v>
      </c>
      <c r="O627" s="410">
        <v>20</v>
      </c>
      <c r="P627" s="410">
        <v>17</v>
      </c>
      <c r="Q627" s="410">
        <v>1970</v>
      </c>
      <c r="R627" s="413">
        <f t="shared" si="18"/>
        <v>164.16666666666666</v>
      </c>
      <c r="S627" s="410">
        <f>IFERROR(VLOOKUP(C627,INVENTORY!C:H,6,FALSE),0)</f>
        <v>33</v>
      </c>
      <c r="T627" s="410">
        <f t="shared" si="19"/>
        <v>400.6</v>
      </c>
    </row>
    <row r="628" spans="1:20" hidden="1" x14ac:dyDescent="0.25">
      <c r="A628" s="410" t="s">
        <v>1094</v>
      </c>
      <c r="B628" s="410" t="s">
        <v>2159</v>
      </c>
      <c r="C628" s="410" t="s">
        <v>2224</v>
      </c>
      <c r="G628" s="410">
        <v>1</v>
      </c>
      <c r="H628" s="410">
        <v>9</v>
      </c>
      <c r="K628" s="410">
        <v>165</v>
      </c>
      <c r="L628" s="410">
        <v>840</v>
      </c>
      <c r="M628" s="410">
        <v>784</v>
      </c>
      <c r="N628" s="410">
        <v>3</v>
      </c>
      <c r="O628" s="410">
        <v>15</v>
      </c>
      <c r="Q628" s="410">
        <v>1817</v>
      </c>
      <c r="R628" s="413">
        <f t="shared" si="18"/>
        <v>259.57142857142856</v>
      </c>
      <c r="S628" s="410">
        <f>IFERROR(VLOOKUP(C628,INVENTORY!C:H,6,FALSE),0)</f>
        <v>8</v>
      </c>
      <c r="T628" s="410">
        <f t="shared" si="19"/>
        <v>365</v>
      </c>
    </row>
    <row r="629" spans="1:20" hidden="1" x14ac:dyDescent="0.25">
      <c r="A629" s="410" t="s">
        <v>1094</v>
      </c>
      <c r="B629" s="410" t="s">
        <v>2159</v>
      </c>
      <c r="C629" s="410" t="s">
        <v>2225</v>
      </c>
      <c r="E629" s="410">
        <v>4</v>
      </c>
      <c r="G629" s="410">
        <v>13</v>
      </c>
      <c r="H629" s="410">
        <v>4</v>
      </c>
      <c r="I629" s="410">
        <v>20</v>
      </c>
      <c r="K629" s="410">
        <v>103</v>
      </c>
      <c r="L629" s="410">
        <v>762</v>
      </c>
      <c r="M629" s="410">
        <v>1559</v>
      </c>
      <c r="N629" s="410">
        <v>225</v>
      </c>
      <c r="O629" s="410">
        <v>13</v>
      </c>
      <c r="P629" s="410">
        <v>77</v>
      </c>
      <c r="Q629" s="410">
        <v>2780</v>
      </c>
      <c r="R629" s="413">
        <f t="shared" si="18"/>
        <v>278</v>
      </c>
      <c r="S629" s="410">
        <f>IFERROR(VLOOKUP(C629,INVENTORY!C:H,6,FALSE),0)</f>
        <v>139</v>
      </c>
      <c r="T629" s="410">
        <f t="shared" si="19"/>
        <v>583.79999999999995</v>
      </c>
    </row>
    <row r="630" spans="1:20" hidden="1" x14ac:dyDescent="0.25">
      <c r="A630" s="410" t="s">
        <v>1094</v>
      </c>
      <c r="B630" s="410" t="s">
        <v>2159</v>
      </c>
      <c r="C630" s="410" t="s">
        <v>2226</v>
      </c>
      <c r="E630" s="410">
        <v>21</v>
      </c>
      <c r="G630" s="410">
        <v>1</v>
      </c>
      <c r="H630" s="410">
        <v>9</v>
      </c>
      <c r="I630" s="410">
        <v>16</v>
      </c>
      <c r="K630" s="410">
        <v>199</v>
      </c>
      <c r="L630" s="410">
        <v>750</v>
      </c>
      <c r="M630" s="410">
        <v>9</v>
      </c>
      <c r="N630" s="410">
        <v>3</v>
      </c>
      <c r="O630" s="410">
        <v>12</v>
      </c>
      <c r="P630" s="410">
        <v>29</v>
      </c>
      <c r="Q630" s="410">
        <v>1049</v>
      </c>
      <c r="R630" s="413">
        <f t="shared" si="18"/>
        <v>104.9</v>
      </c>
      <c r="S630" s="410">
        <f>IFERROR(VLOOKUP(C630,INVENTORY!C:H,6,FALSE),0)</f>
        <v>11</v>
      </c>
      <c r="T630" s="410">
        <f t="shared" si="19"/>
        <v>212</v>
      </c>
    </row>
    <row r="631" spans="1:20" hidden="1" x14ac:dyDescent="0.25">
      <c r="A631" s="410" t="s">
        <v>1094</v>
      </c>
      <c r="B631" s="410" t="s">
        <v>2159</v>
      </c>
      <c r="C631" s="410" t="s">
        <v>2227</v>
      </c>
      <c r="H631" s="410">
        <v>57</v>
      </c>
      <c r="I631" s="410">
        <v>1423</v>
      </c>
      <c r="J631" s="410">
        <v>1588</v>
      </c>
      <c r="K631" s="410">
        <v>1314</v>
      </c>
      <c r="L631" s="410">
        <v>1702</v>
      </c>
      <c r="M631" s="410">
        <v>2562</v>
      </c>
      <c r="N631" s="410">
        <v>1429</v>
      </c>
      <c r="O631" s="410">
        <v>4</v>
      </c>
      <c r="P631" s="410">
        <v>67</v>
      </c>
      <c r="Q631" s="410">
        <v>10146</v>
      </c>
      <c r="R631" s="413">
        <f t="shared" si="18"/>
        <v>1127.3333333333333</v>
      </c>
      <c r="S631" s="410">
        <f>IFERROR(VLOOKUP(C631,INVENTORY!C:H,6,FALSE),0)</f>
        <v>102</v>
      </c>
      <c r="T631" s="410">
        <f t="shared" si="19"/>
        <v>2049.6</v>
      </c>
    </row>
    <row r="632" spans="1:20" hidden="1" x14ac:dyDescent="0.25">
      <c r="A632" s="410" t="s">
        <v>1094</v>
      </c>
      <c r="B632" s="410" t="s">
        <v>2159</v>
      </c>
      <c r="C632" s="410" t="s">
        <v>2228</v>
      </c>
      <c r="F632" s="410">
        <v>3</v>
      </c>
      <c r="G632" s="410">
        <v>19</v>
      </c>
      <c r="H632" s="410">
        <v>259</v>
      </c>
      <c r="I632" s="410">
        <v>2518</v>
      </c>
      <c r="J632" s="410">
        <v>2496</v>
      </c>
      <c r="K632" s="410">
        <v>2380</v>
      </c>
      <c r="L632" s="410">
        <v>2324</v>
      </c>
      <c r="M632" s="410">
        <v>3280</v>
      </c>
      <c r="N632" s="410">
        <v>1493</v>
      </c>
      <c r="O632" s="410">
        <v>26</v>
      </c>
      <c r="Q632" s="410">
        <v>14798</v>
      </c>
      <c r="R632" s="413">
        <f t="shared" si="18"/>
        <v>1479.8</v>
      </c>
      <c r="S632" s="410">
        <f>IFERROR(VLOOKUP(C632,INVENTORY!C:H,6,FALSE),0)</f>
        <v>176</v>
      </c>
      <c r="T632" s="410">
        <f t="shared" si="19"/>
        <v>2994.8</v>
      </c>
    </row>
    <row r="633" spans="1:20" hidden="1" x14ac:dyDescent="0.25">
      <c r="A633" s="410" t="s">
        <v>1094</v>
      </c>
      <c r="B633" s="410" t="s">
        <v>2159</v>
      </c>
      <c r="C633" s="410" t="s">
        <v>2229</v>
      </c>
      <c r="E633" s="410">
        <v>9</v>
      </c>
      <c r="F633" s="410">
        <v>5</v>
      </c>
      <c r="G633" s="410">
        <v>10</v>
      </c>
      <c r="J633" s="410">
        <v>322</v>
      </c>
      <c r="K633" s="410">
        <v>2262</v>
      </c>
      <c r="L633" s="410">
        <v>53</v>
      </c>
      <c r="N633" s="410">
        <v>2</v>
      </c>
      <c r="O633" s="410">
        <v>42</v>
      </c>
      <c r="P633" s="410">
        <v>19</v>
      </c>
      <c r="Q633" s="410">
        <v>2724</v>
      </c>
      <c r="R633" s="413">
        <f t="shared" si="18"/>
        <v>302.66666666666669</v>
      </c>
      <c r="S633" s="410">
        <f>IFERROR(VLOOKUP(C633,INVENTORY!C:H,6,FALSE),0)</f>
        <v>5</v>
      </c>
      <c r="T633" s="410">
        <f t="shared" si="19"/>
        <v>545.79999999999995</v>
      </c>
    </row>
    <row r="634" spans="1:20" hidden="1" x14ac:dyDescent="0.25">
      <c r="A634" s="410" t="s">
        <v>1094</v>
      </c>
      <c r="B634" s="410" t="s">
        <v>2159</v>
      </c>
      <c r="C634" s="410" t="s">
        <v>2230</v>
      </c>
      <c r="E634" s="410">
        <v>16</v>
      </c>
      <c r="F634" s="410">
        <v>3</v>
      </c>
      <c r="G634" s="410">
        <v>7</v>
      </c>
      <c r="H634" s="410">
        <v>9</v>
      </c>
      <c r="N634" s="410">
        <v>13</v>
      </c>
      <c r="O634" s="410">
        <v>30</v>
      </c>
      <c r="Q634" s="410">
        <v>78</v>
      </c>
      <c r="R634" s="413">
        <f t="shared" si="18"/>
        <v>13</v>
      </c>
      <c r="S634" s="410">
        <f>IFERROR(VLOOKUP(C634,INVENTORY!C:H,6,FALSE),0)</f>
        <v>3</v>
      </c>
      <c r="T634" s="410">
        <f t="shared" si="19"/>
        <v>16.2</v>
      </c>
    </row>
    <row r="635" spans="1:20" hidden="1" x14ac:dyDescent="0.25">
      <c r="A635" s="410" t="s">
        <v>1094</v>
      </c>
      <c r="B635" s="410" t="s">
        <v>2159</v>
      </c>
      <c r="C635" s="410" t="s">
        <v>2231</v>
      </c>
      <c r="E635" s="410">
        <v>14</v>
      </c>
      <c r="F635" s="410">
        <v>1</v>
      </c>
      <c r="G635" s="410">
        <v>17</v>
      </c>
      <c r="H635" s="410">
        <v>519</v>
      </c>
      <c r="I635" s="410">
        <v>1878</v>
      </c>
      <c r="J635" s="410">
        <v>2488</v>
      </c>
      <c r="K635" s="410">
        <v>2472</v>
      </c>
      <c r="L635" s="410">
        <v>2212</v>
      </c>
      <c r="M635" s="410">
        <v>2222</v>
      </c>
      <c r="N635" s="410">
        <v>1534</v>
      </c>
      <c r="O635" s="410">
        <v>563</v>
      </c>
      <c r="P635" s="410">
        <v>10</v>
      </c>
      <c r="Q635" s="410">
        <v>13930</v>
      </c>
      <c r="R635" s="413">
        <f t="shared" si="18"/>
        <v>1160.8333333333333</v>
      </c>
      <c r="S635" s="410">
        <f>IFERROR(VLOOKUP(C635,INVENTORY!C:H,6,FALSE),0)</f>
        <v>127</v>
      </c>
      <c r="T635" s="410">
        <f t="shared" si="19"/>
        <v>2811.4</v>
      </c>
    </row>
    <row r="636" spans="1:20" hidden="1" x14ac:dyDescent="0.25">
      <c r="A636" s="410" t="s">
        <v>1094</v>
      </c>
      <c r="B636" s="410" t="s">
        <v>2159</v>
      </c>
      <c r="C636" s="410" t="s">
        <v>2232</v>
      </c>
      <c r="E636" s="410">
        <v>1</v>
      </c>
      <c r="F636" s="410">
        <v>5</v>
      </c>
      <c r="G636" s="410">
        <v>12</v>
      </c>
      <c r="K636" s="410">
        <v>49</v>
      </c>
      <c r="M636" s="410">
        <v>196</v>
      </c>
      <c r="N636" s="410">
        <v>49</v>
      </c>
      <c r="O636" s="410">
        <v>7</v>
      </c>
      <c r="Q636" s="410">
        <v>319</v>
      </c>
      <c r="R636" s="413">
        <f t="shared" si="18"/>
        <v>45.571428571428569</v>
      </c>
      <c r="S636" s="410">
        <f>IFERROR(VLOOKUP(C636,INVENTORY!C:H,6,FALSE),0)</f>
        <v>0</v>
      </c>
      <c r="T636" s="410">
        <f t="shared" si="19"/>
        <v>63.8</v>
      </c>
    </row>
    <row r="637" spans="1:20" hidden="1" x14ac:dyDescent="0.25">
      <c r="A637" s="410" t="s">
        <v>1094</v>
      </c>
      <c r="B637" s="410" t="s">
        <v>2159</v>
      </c>
      <c r="C637" s="410" t="s">
        <v>2233</v>
      </c>
      <c r="E637" s="410">
        <v>25</v>
      </c>
      <c r="F637" s="410">
        <v>10</v>
      </c>
      <c r="G637" s="410">
        <v>18</v>
      </c>
      <c r="H637" s="410">
        <v>9</v>
      </c>
      <c r="J637" s="410">
        <v>570</v>
      </c>
      <c r="K637" s="410">
        <v>834</v>
      </c>
      <c r="L637" s="410">
        <v>728</v>
      </c>
      <c r="M637" s="410">
        <v>1502</v>
      </c>
      <c r="N637" s="410">
        <v>314</v>
      </c>
      <c r="O637" s="410">
        <v>30</v>
      </c>
      <c r="P637" s="410">
        <v>4</v>
      </c>
      <c r="Q637" s="410">
        <v>4044</v>
      </c>
      <c r="R637" s="413">
        <f t="shared" si="18"/>
        <v>367.63636363636363</v>
      </c>
      <c r="S637" s="410">
        <f>IFERROR(VLOOKUP(C637,INVENTORY!C:H,6,FALSE),0)</f>
        <v>10</v>
      </c>
      <c r="T637" s="410">
        <f t="shared" si="19"/>
        <v>810.8</v>
      </c>
    </row>
    <row r="638" spans="1:20" hidden="1" x14ac:dyDescent="0.25">
      <c r="A638" s="410" t="s">
        <v>1094</v>
      </c>
      <c r="B638" s="410" t="s">
        <v>2159</v>
      </c>
      <c r="C638" s="410" t="s">
        <v>2234</v>
      </c>
      <c r="E638" s="410">
        <v>9</v>
      </c>
      <c r="F638" s="410">
        <v>6</v>
      </c>
      <c r="G638" s="410">
        <v>7</v>
      </c>
      <c r="H638" s="410">
        <v>9</v>
      </c>
      <c r="J638" s="410">
        <v>1590</v>
      </c>
      <c r="K638" s="410">
        <v>1731</v>
      </c>
      <c r="L638" s="410">
        <v>1968</v>
      </c>
      <c r="M638" s="410">
        <v>1642</v>
      </c>
      <c r="N638" s="410">
        <v>784</v>
      </c>
      <c r="O638" s="410">
        <v>121</v>
      </c>
      <c r="P638" s="410">
        <v>1</v>
      </c>
      <c r="Q638" s="410">
        <v>7868</v>
      </c>
      <c r="R638" s="413">
        <f t="shared" si="18"/>
        <v>715.27272727272725</v>
      </c>
      <c r="S638" s="410">
        <f>IFERROR(VLOOKUP(C638,INVENTORY!C:H,6,FALSE),0)</f>
        <v>75</v>
      </c>
      <c r="T638" s="410">
        <f t="shared" si="19"/>
        <v>1588.6</v>
      </c>
    </row>
    <row r="639" spans="1:20" hidden="1" x14ac:dyDescent="0.25">
      <c r="A639" s="410" t="s">
        <v>1094</v>
      </c>
      <c r="B639" s="410" t="s">
        <v>2159</v>
      </c>
      <c r="C639" s="410" t="s">
        <v>2235</v>
      </c>
      <c r="E639" s="410">
        <v>15</v>
      </c>
      <c r="F639" s="410">
        <v>4</v>
      </c>
      <c r="G639" s="410">
        <v>15</v>
      </c>
      <c r="J639" s="410">
        <v>810</v>
      </c>
      <c r="K639" s="410">
        <v>875</v>
      </c>
      <c r="L639" s="410">
        <v>756</v>
      </c>
      <c r="M639" s="410">
        <v>984</v>
      </c>
      <c r="N639" s="410">
        <v>784</v>
      </c>
      <c r="O639" s="410">
        <v>9</v>
      </c>
      <c r="P639" s="410">
        <v>29</v>
      </c>
      <c r="Q639" s="410">
        <v>4281</v>
      </c>
      <c r="R639" s="413">
        <f t="shared" si="18"/>
        <v>428.1</v>
      </c>
      <c r="S639" s="410">
        <f>IFERROR(VLOOKUP(C639,INVENTORY!C:H,6,FALSE),0)</f>
        <v>24</v>
      </c>
      <c r="T639" s="410">
        <f t="shared" si="19"/>
        <v>861</v>
      </c>
    </row>
    <row r="640" spans="1:20" hidden="1" x14ac:dyDescent="0.25">
      <c r="A640" s="410" t="s">
        <v>1094</v>
      </c>
      <c r="B640" s="410" t="s">
        <v>2159</v>
      </c>
      <c r="C640" s="410" t="s">
        <v>2236</v>
      </c>
      <c r="E640" s="410">
        <v>4</v>
      </c>
      <c r="F640" s="410">
        <v>1</v>
      </c>
      <c r="G640" s="410">
        <v>1</v>
      </c>
      <c r="H640" s="410">
        <v>690</v>
      </c>
      <c r="I640" s="410">
        <v>210</v>
      </c>
      <c r="M640" s="410">
        <v>900</v>
      </c>
      <c r="N640" s="410">
        <v>784</v>
      </c>
      <c r="O640" s="410">
        <v>4</v>
      </c>
      <c r="P640" s="410">
        <v>4</v>
      </c>
      <c r="Q640" s="410">
        <v>2598</v>
      </c>
      <c r="R640" s="413">
        <f t="shared" si="18"/>
        <v>288.66666666666669</v>
      </c>
      <c r="S640" s="410">
        <f>IFERROR(VLOOKUP(C640,INVENTORY!C:H,6,FALSE),0)</f>
        <v>55</v>
      </c>
      <c r="T640" s="410">
        <f t="shared" si="19"/>
        <v>530.6</v>
      </c>
    </row>
    <row r="641" spans="1:20" hidden="1" x14ac:dyDescent="0.25">
      <c r="A641" s="410" t="s">
        <v>1094</v>
      </c>
      <c r="B641" s="410" t="s">
        <v>2159</v>
      </c>
      <c r="C641" s="410" t="s">
        <v>2237</v>
      </c>
      <c r="E641" s="410">
        <v>25</v>
      </c>
      <c r="G641" s="410">
        <v>9</v>
      </c>
      <c r="H641" s="410">
        <v>930</v>
      </c>
      <c r="I641" s="410">
        <v>2476</v>
      </c>
      <c r="J641" s="410">
        <v>2490</v>
      </c>
      <c r="K641" s="410">
        <v>2436</v>
      </c>
      <c r="L641" s="410">
        <v>2212</v>
      </c>
      <c r="M641" s="410">
        <v>3216</v>
      </c>
      <c r="N641" s="410">
        <v>1596</v>
      </c>
      <c r="O641" s="410">
        <v>13</v>
      </c>
      <c r="P641" s="410">
        <v>17</v>
      </c>
      <c r="Q641" s="410">
        <v>15420</v>
      </c>
      <c r="R641" s="413">
        <f t="shared" si="18"/>
        <v>1401.8181818181818</v>
      </c>
      <c r="S641" s="410">
        <f>IFERROR(VLOOKUP(C641,INVENTORY!C:H,6,FALSE),0)</f>
        <v>86</v>
      </c>
      <c r="T641" s="410">
        <f t="shared" si="19"/>
        <v>3101.2</v>
      </c>
    </row>
    <row r="642" spans="1:20" hidden="1" x14ac:dyDescent="0.25">
      <c r="A642" s="410" t="s">
        <v>1094</v>
      </c>
      <c r="B642" s="410" t="s">
        <v>2159</v>
      </c>
      <c r="C642" s="410" t="s">
        <v>2238</v>
      </c>
      <c r="E642" s="410">
        <v>9</v>
      </c>
      <c r="F642" s="410">
        <v>2</v>
      </c>
      <c r="G642" s="410">
        <v>15</v>
      </c>
      <c r="H642" s="410">
        <v>2</v>
      </c>
      <c r="I642" s="410">
        <v>75</v>
      </c>
      <c r="J642" s="410">
        <v>376</v>
      </c>
      <c r="K642" s="410">
        <v>915</v>
      </c>
      <c r="L642" s="410">
        <v>1599</v>
      </c>
      <c r="M642" s="410">
        <v>1347</v>
      </c>
      <c r="N642" s="410">
        <v>1</v>
      </c>
      <c r="O642" s="410">
        <v>11</v>
      </c>
      <c r="P642" s="410">
        <v>9</v>
      </c>
      <c r="Q642" s="410">
        <v>4361</v>
      </c>
      <c r="R642" s="413">
        <f t="shared" si="18"/>
        <v>363.41666666666669</v>
      </c>
      <c r="S642" s="410">
        <f>IFERROR(VLOOKUP(C642,INVENTORY!C:H,6,FALSE),0)</f>
        <v>122</v>
      </c>
      <c r="T642" s="410">
        <f t="shared" si="19"/>
        <v>896.6</v>
      </c>
    </row>
    <row r="643" spans="1:20" hidden="1" x14ac:dyDescent="0.25">
      <c r="A643" s="410" t="s">
        <v>1094</v>
      </c>
      <c r="B643" s="410" t="s">
        <v>2159</v>
      </c>
      <c r="C643" s="410" t="s">
        <v>2239</v>
      </c>
      <c r="E643" s="410">
        <v>5</v>
      </c>
      <c r="I643" s="410">
        <v>14</v>
      </c>
      <c r="J643" s="410">
        <v>35</v>
      </c>
      <c r="K643" s="410">
        <v>18</v>
      </c>
      <c r="L643" s="410">
        <v>635</v>
      </c>
      <c r="M643" s="410">
        <v>270</v>
      </c>
      <c r="O643" s="410">
        <v>13</v>
      </c>
      <c r="P643" s="410">
        <v>13</v>
      </c>
      <c r="Q643" s="410">
        <v>1003</v>
      </c>
      <c r="R643" s="413">
        <f t="shared" si="18"/>
        <v>125.375</v>
      </c>
      <c r="S643" s="410">
        <f>IFERROR(VLOOKUP(C643,INVENTORY!C:H,6,FALSE),0)</f>
        <v>125</v>
      </c>
      <c r="T643" s="410">
        <f t="shared" si="19"/>
        <v>225.6</v>
      </c>
    </row>
    <row r="644" spans="1:20" hidden="1" x14ac:dyDescent="0.25">
      <c r="A644" s="410" t="s">
        <v>1094</v>
      </c>
      <c r="B644" s="410" t="s">
        <v>2159</v>
      </c>
      <c r="C644" s="410" t="s">
        <v>2240</v>
      </c>
      <c r="E644" s="410">
        <v>11</v>
      </c>
      <c r="F644" s="410">
        <v>2</v>
      </c>
      <c r="G644" s="410">
        <v>8</v>
      </c>
      <c r="I644" s="410">
        <v>240</v>
      </c>
      <c r="J644" s="410">
        <v>2626</v>
      </c>
      <c r="K644" s="410">
        <v>2526</v>
      </c>
      <c r="L644" s="410">
        <v>2128</v>
      </c>
      <c r="M644" s="410">
        <v>2240</v>
      </c>
      <c r="N644" s="410">
        <v>837</v>
      </c>
      <c r="O644" s="410">
        <v>97</v>
      </c>
      <c r="P644" s="410">
        <v>9</v>
      </c>
      <c r="Q644" s="410">
        <v>10724</v>
      </c>
      <c r="R644" s="413">
        <f t="shared" si="18"/>
        <v>974.90909090909088</v>
      </c>
      <c r="S644" s="410">
        <f>IFERROR(VLOOKUP(C644,INVENTORY!C:H,6,FALSE),0)</f>
        <v>132</v>
      </c>
      <c r="T644" s="410">
        <f t="shared" si="19"/>
        <v>2171.1999999999998</v>
      </c>
    </row>
    <row r="645" spans="1:20" hidden="1" x14ac:dyDescent="0.25">
      <c r="A645" s="410" t="s">
        <v>1094</v>
      </c>
      <c r="B645" s="410" t="s">
        <v>2159</v>
      </c>
      <c r="C645" s="410" t="s">
        <v>2241</v>
      </c>
      <c r="E645" s="410">
        <v>4</v>
      </c>
      <c r="F645" s="410">
        <v>8</v>
      </c>
      <c r="G645" s="410">
        <v>1</v>
      </c>
      <c r="H645" s="410">
        <v>514</v>
      </c>
      <c r="I645" s="410">
        <v>1878</v>
      </c>
      <c r="J645" s="410">
        <v>2488</v>
      </c>
      <c r="K645" s="410">
        <v>2472</v>
      </c>
      <c r="L645" s="410">
        <v>2212</v>
      </c>
      <c r="M645" s="410">
        <v>2418</v>
      </c>
      <c r="N645" s="410">
        <v>1538</v>
      </c>
      <c r="O645" s="410">
        <v>494</v>
      </c>
      <c r="Q645" s="410">
        <v>14027</v>
      </c>
      <c r="R645" s="413">
        <f t="shared" si="18"/>
        <v>1275.1818181818182</v>
      </c>
      <c r="S645" s="410">
        <f>IFERROR(VLOOKUP(C645,INVENTORY!C:H,6,FALSE),0)</f>
        <v>67</v>
      </c>
      <c r="T645" s="410">
        <f t="shared" si="19"/>
        <v>2818.8</v>
      </c>
    </row>
    <row r="646" spans="1:20" hidden="1" x14ac:dyDescent="0.25">
      <c r="A646" s="410" t="s">
        <v>1094</v>
      </c>
      <c r="B646" s="410" t="s">
        <v>2159</v>
      </c>
      <c r="C646" s="410" t="s">
        <v>2242</v>
      </c>
      <c r="E646" s="410">
        <v>24</v>
      </c>
      <c r="F646" s="410">
        <v>17</v>
      </c>
      <c r="G646" s="410">
        <v>6</v>
      </c>
      <c r="H646" s="410">
        <v>394</v>
      </c>
      <c r="I646" s="410">
        <v>818</v>
      </c>
      <c r="J646" s="410">
        <v>477</v>
      </c>
      <c r="K646" s="410">
        <v>49</v>
      </c>
      <c r="N646" s="410">
        <v>9</v>
      </c>
      <c r="O646" s="410">
        <v>49</v>
      </c>
      <c r="P646" s="410">
        <v>18</v>
      </c>
      <c r="Q646" s="410">
        <v>1861</v>
      </c>
      <c r="R646" s="413">
        <f t="shared" ref="R646:R709" si="20">AVERAGE(E646:P646)</f>
        <v>186.1</v>
      </c>
      <c r="S646" s="410">
        <f>IFERROR(VLOOKUP(C646,INVENTORY!C:H,6,FALSE),0)</f>
        <v>134</v>
      </c>
      <c r="T646" s="410">
        <f t="shared" ref="T646:T709" si="21">(Q646+S646)/5</f>
        <v>399</v>
      </c>
    </row>
    <row r="647" spans="1:20" hidden="1" x14ac:dyDescent="0.25">
      <c r="A647" s="410" t="s">
        <v>1094</v>
      </c>
      <c r="B647" s="410" t="s">
        <v>2159</v>
      </c>
      <c r="C647" s="410" t="s">
        <v>2243</v>
      </c>
      <c r="G647" s="410">
        <v>2</v>
      </c>
      <c r="H647" s="410">
        <v>246</v>
      </c>
      <c r="I647" s="410">
        <v>1558</v>
      </c>
      <c r="J647" s="410">
        <v>2192</v>
      </c>
      <c r="K647" s="410">
        <v>2536</v>
      </c>
      <c r="L647" s="410">
        <v>2240</v>
      </c>
      <c r="M647" s="410">
        <v>1885</v>
      </c>
      <c r="N647" s="410">
        <v>140</v>
      </c>
      <c r="O647" s="410">
        <v>9</v>
      </c>
      <c r="P647" s="410">
        <v>1</v>
      </c>
      <c r="Q647" s="410">
        <v>10809</v>
      </c>
      <c r="R647" s="413">
        <f t="shared" si="20"/>
        <v>1080.9000000000001</v>
      </c>
      <c r="S647" s="410">
        <f>IFERROR(VLOOKUP(C647,INVENTORY!C:H,6,FALSE),0)</f>
        <v>34</v>
      </c>
      <c r="T647" s="410">
        <f t="shared" si="21"/>
        <v>2168.6</v>
      </c>
    </row>
    <row r="648" spans="1:20" hidden="1" x14ac:dyDescent="0.25">
      <c r="A648" s="410" t="s">
        <v>1094</v>
      </c>
      <c r="B648" s="410" t="s">
        <v>2159</v>
      </c>
      <c r="C648" s="410" t="s">
        <v>2244</v>
      </c>
      <c r="E648" s="410">
        <v>4</v>
      </c>
      <c r="F648" s="410">
        <v>15</v>
      </c>
      <c r="G648" s="410">
        <v>8</v>
      </c>
      <c r="H648" s="410">
        <v>361</v>
      </c>
      <c r="I648" s="410">
        <v>913</v>
      </c>
      <c r="J648" s="410">
        <v>1112</v>
      </c>
      <c r="K648" s="410">
        <v>1664</v>
      </c>
      <c r="L648" s="410">
        <v>1484</v>
      </c>
      <c r="M648" s="410">
        <v>1701</v>
      </c>
      <c r="N648" s="410">
        <v>952</v>
      </c>
      <c r="O648" s="410">
        <v>22</v>
      </c>
      <c r="P648" s="410">
        <v>15</v>
      </c>
      <c r="Q648" s="410">
        <v>8251</v>
      </c>
      <c r="R648" s="413">
        <f t="shared" si="20"/>
        <v>687.58333333333337</v>
      </c>
      <c r="S648" s="410">
        <f>IFERROR(VLOOKUP(C648,INVENTORY!C:H,6,FALSE),0)</f>
        <v>92</v>
      </c>
      <c r="T648" s="410">
        <f t="shared" si="21"/>
        <v>1668.6</v>
      </c>
    </row>
    <row r="649" spans="1:20" hidden="1" x14ac:dyDescent="0.25">
      <c r="A649" s="410" t="s">
        <v>1094</v>
      </c>
      <c r="B649" s="410" t="s">
        <v>2159</v>
      </c>
      <c r="C649" s="410" t="s">
        <v>2245</v>
      </c>
      <c r="E649" s="410">
        <v>30</v>
      </c>
      <c r="G649" s="410">
        <v>1</v>
      </c>
      <c r="H649" s="410">
        <v>60</v>
      </c>
      <c r="I649" s="410">
        <v>844</v>
      </c>
      <c r="J649" s="410">
        <v>1</v>
      </c>
      <c r="K649" s="410">
        <v>579</v>
      </c>
      <c r="L649" s="410">
        <v>1670</v>
      </c>
      <c r="M649" s="410">
        <v>930</v>
      </c>
      <c r="N649" s="410">
        <v>721</v>
      </c>
      <c r="O649" s="410">
        <v>10</v>
      </c>
      <c r="P649" s="410">
        <v>5</v>
      </c>
      <c r="Q649" s="410">
        <v>4851</v>
      </c>
      <c r="R649" s="413">
        <f t="shared" si="20"/>
        <v>441</v>
      </c>
      <c r="S649" s="410">
        <f>IFERROR(VLOOKUP(C649,INVENTORY!C:H,6,FALSE),0)</f>
        <v>59</v>
      </c>
      <c r="T649" s="410">
        <f t="shared" si="21"/>
        <v>982</v>
      </c>
    </row>
    <row r="650" spans="1:20" hidden="1" x14ac:dyDescent="0.25">
      <c r="A650" s="410" t="s">
        <v>1094</v>
      </c>
      <c r="B650" s="410" t="s">
        <v>2159</v>
      </c>
      <c r="C650" s="410" t="s">
        <v>2246</v>
      </c>
      <c r="E650" s="410">
        <v>4</v>
      </c>
      <c r="F650" s="410">
        <v>6</v>
      </c>
      <c r="G650" s="410">
        <v>6</v>
      </c>
      <c r="J650" s="410">
        <v>1</v>
      </c>
      <c r="K650" s="410">
        <v>1230</v>
      </c>
      <c r="L650" s="410">
        <v>587</v>
      </c>
      <c r="M650" s="410">
        <v>1445</v>
      </c>
      <c r="N650" s="410">
        <v>2283</v>
      </c>
      <c r="O650" s="410">
        <v>88</v>
      </c>
      <c r="P650" s="410">
        <v>10</v>
      </c>
      <c r="Q650" s="410">
        <v>5660</v>
      </c>
      <c r="R650" s="413">
        <f t="shared" si="20"/>
        <v>566</v>
      </c>
      <c r="S650" s="410">
        <f>IFERROR(VLOOKUP(C650,INVENTORY!C:H,6,FALSE),0)</f>
        <v>39</v>
      </c>
      <c r="T650" s="410">
        <f t="shared" si="21"/>
        <v>1139.8</v>
      </c>
    </row>
    <row r="651" spans="1:20" hidden="1" x14ac:dyDescent="0.25">
      <c r="A651" s="410" t="s">
        <v>1094</v>
      </c>
      <c r="B651" s="410" t="s">
        <v>2159</v>
      </c>
      <c r="C651" s="410" t="s">
        <v>2247</v>
      </c>
      <c r="H651" s="410">
        <v>70</v>
      </c>
      <c r="I651" s="410">
        <v>2052</v>
      </c>
      <c r="J651" s="410">
        <v>1762</v>
      </c>
      <c r="K651" s="410">
        <v>1826</v>
      </c>
      <c r="L651" s="410">
        <v>2284</v>
      </c>
      <c r="M651" s="410">
        <v>2524</v>
      </c>
      <c r="N651" s="410">
        <v>952</v>
      </c>
      <c r="O651" s="410">
        <v>19</v>
      </c>
      <c r="P651" s="410">
        <v>1</v>
      </c>
      <c r="Q651" s="410">
        <v>11490</v>
      </c>
      <c r="R651" s="413">
        <f t="shared" si="20"/>
        <v>1276.6666666666667</v>
      </c>
      <c r="S651" s="410">
        <f>IFERROR(VLOOKUP(C651,INVENTORY!C:H,6,FALSE),0)</f>
        <v>186</v>
      </c>
      <c r="T651" s="410">
        <f t="shared" si="21"/>
        <v>2335.1999999999998</v>
      </c>
    </row>
    <row r="652" spans="1:20" hidden="1" x14ac:dyDescent="0.25">
      <c r="A652" s="410" t="s">
        <v>1096</v>
      </c>
      <c r="B652" s="410" t="s">
        <v>2317</v>
      </c>
      <c r="C652" s="410" t="s">
        <v>2318</v>
      </c>
      <c r="E652" s="410">
        <v>262</v>
      </c>
      <c r="F652" s="410">
        <v>108</v>
      </c>
      <c r="G652" s="410">
        <v>109</v>
      </c>
      <c r="H652" s="410">
        <v>159</v>
      </c>
      <c r="I652" s="410">
        <v>229</v>
      </c>
      <c r="J652" s="410">
        <v>177</v>
      </c>
      <c r="K652" s="410">
        <v>190</v>
      </c>
      <c r="L652" s="410">
        <v>168</v>
      </c>
      <c r="M652" s="410">
        <v>347</v>
      </c>
      <c r="N652" s="410">
        <v>343</v>
      </c>
      <c r="O652" s="410">
        <v>253</v>
      </c>
      <c r="P652" s="410">
        <v>266</v>
      </c>
      <c r="Q652" s="410">
        <v>2611</v>
      </c>
      <c r="R652" s="413">
        <f t="shared" si="20"/>
        <v>217.58333333333334</v>
      </c>
      <c r="S652" s="410">
        <f>IFERROR(VLOOKUP(C652,INVENTORY!C:H,6,FALSE),0)</f>
        <v>248</v>
      </c>
      <c r="T652" s="410">
        <f t="shared" si="21"/>
        <v>571.79999999999995</v>
      </c>
    </row>
    <row r="653" spans="1:20" hidden="1" x14ac:dyDescent="0.25">
      <c r="A653" s="410" t="s">
        <v>1096</v>
      </c>
      <c r="B653" s="410" t="s">
        <v>2317</v>
      </c>
      <c r="C653" s="410" t="s">
        <v>2319</v>
      </c>
      <c r="E653" s="410">
        <v>183</v>
      </c>
      <c r="F653" s="410">
        <v>142</v>
      </c>
      <c r="G653" s="410">
        <v>139</v>
      </c>
      <c r="H653" s="410">
        <v>135</v>
      </c>
      <c r="I653" s="410">
        <v>158</v>
      </c>
      <c r="J653" s="410">
        <v>589</v>
      </c>
      <c r="K653" s="410">
        <v>600</v>
      </c>
      <c r="L653" s="410">
        <v>342</v>
      </c>
      <c r="M653" s="410">
        <v>317</v>
      </c>
      <c r="N653" s="410">
        <v>133</v>
      </c>
      <c r="O653" s="410">
        <v>181</v>
      </c>
      <c r="P653" s="410">
        <v>219</v>
      </c>
      <c r="Q653" s="410">
        <v>3138</v>
      </c>
      <c r="R653" s="413">
        <f t="shared" si="20"/>
        <v>261.5</v>
      </c>
      <c r="S653" s="410">
        <f>IFERROR(VLOOKUP(C653,INVENTORY!C:H,6,FALSE),0)</f>
        <v>206</v>
      </c>
      <c r="T653" s="410">
        <f t="shared" si="21"/>
        <v>668.8</v>
      </c>
    </row>
    <row r="654" spans="1:20" hidden="1" x14ac:dyDescent="0.25">
      <c r="A654" s="410" t="s">
        <v>1096</v>
      </c>
      <c r="B654" s="410" t="s">
        <v>2317</v>
      </c>
      <c r="C654" s="410" t="s">
        <v>2320</v>
      </c>
      <c r="E654" s="410">
        <v>156</v>
      </c>
      <c r="F654" s="410">
        <v>85</v>
      </c>
      <c r="G654" s="410">
        <v>265</v>
      </c>
      <c r="H654" s="410">
        <v>116</v>
      </c>
      <c r="I654" s="410">
        <v>177</v>
      </c>
      <c r="J654" s="410">
        <v>339</v>
      </c>
      <c r="K654" s="410">
        <v>196</v>
      </c>
      <c r="L654" s="410">
        <v>93</v>
      </c>
      <c r="M654" s="410">
        <v>149</v>
      </c>
      <c r="N654" s="410">
        <v>151</v>
      </c>
      <c r="O654" s="410">
        <v>262</v>
      </c>
      <c r="P654" s="410">
        <v>313</v>
      </c>
      <c r="Q654" s="410">
        <v>2302</v>
      </c>
      <c r="R654" s="413">
        <f t="shared" si="20"/>
        <v>191.83333333333334</v>
      </c>
      <c r="S654" s="410">
        <f>IFERROR(VLOOKUP(C654,INVENTORY!C:H,6,FALSE),0)</f>
        <v>196</v>
      </c>
      <c r="T654" s="410">
        <f t="shared" si="21"/>
        <v>499.6</v>
      </c>
    </row>
    <row r="655" spans="1:20" hidden="1" x14ac:dyDescent="0.25">
      <c r="A655" s="410" t="s">
        <v>1096</v>
      </c>
      <c r="B655" s="410" t="s">
        <v>2317</v>
      </c>
      <c r="C655" s="410" t="s">
        <v>2321</v>
      </c>
      <c r="E655" s="410">
        <v>181</v>
      </c>
      <c r="F655" s="410">
        <v>151</v>
      </c>
      <c r="G655" s="410">
        <v>124</v>
      </c>
      <c r="H655" s="410">
        <v>162</v>
      </c>
      <c r="I655" s="410">
        <v>243</v>
      </c>
      <c r="J655" s="410">
        <v>287</v>
      </c>
      <c r="K655" s="410">
        <v>223</v>
      </c>
      <c r="L655" s="410">
        <v>103</v>
      </c>
      <c r="M655" s="410">
        <v>113</v>
      </c>
      <c r="N655" s="410">
        <v>130</v>
      </c>
      <c r="O655" s="410">
        <v>212</v>
      </c>
      <c r="P655" s="410">
        <v>316</v>
      </c>
      <c r="Q655" s="410">
        <v>2245</v>
      </c>
      <c r="R655" s="413">
        <f t="shared" si="20"/>
        <v>187.08333333333334</v>
      </c>
      <c r="S655" s="410">
        <f>IFERROR(VLOOKUP(C655,INVENTORY!C:H,6,FALSE),0)</f>
        <v>205</v>
      </c>
      <c r="T655" s="410">
        <f t="shared" si="21"/>
        <v>490</v>
      </c>
    </row>
    <row r="656" spans="1:20" hidden="1" x14ac:dyDescent="0.25">
      <c r="A656" s="410" t="s">
        <v>1096</v>
      </c>
      <c r="B656" s="410" t="s">
        <v>2317</v>
      </c>
      <c r="C656" s="410" t="s">
        <v>2322</v>
      </c>
      <c r="E656" s="410">
        <v>235</v>
      </c>
      <c r="F656" s="410">
        <v>175</v>
      </c>
      <c r="G656" s="410">
        <v>179</v>
      </c>
      <c r="H656" s="410">
        <v>171</v>
      </c>
      <c r="I656" s="410">
        <v>230</v>
      </c>
      <c r="J656" s="410">
        <v>189</v>
      </c>
      <c r="K656" s="410">
        <v>88</v>
      </c>
      <c r="L656" s="410">
        <v>424</v>
      </c>
      <c r="M656" s="410">
        <v>268</v>
      </c>
      <c r="N656" s="410">
        <v>161</v>
      </c>
      <c r="O656" s="410">
        <v>243</v>
      </c>
      <c r="P656" s="410">
        <v>459</v>
      </c>
      <c r="Q656" s="410">
        <v>2822</v>
      </c>
      <c r="R656" s="413">
        <f t="shared" si="20"/>
        <v>235.16666666666666</v>
      </c>
      <c r="S656" s="410">
        <f>IFERROR(VLOOKUP(C656,INVENTORY!C:H,6,FALSE),0)</f>
        <v>259</v>
      </c>
      <c r="T656" s="410">
        <f t="shared" si="21"/>
        <v>616.20000000000005</v>
      </c>
    </row>
    <row r="657" spans="1:20" hidden="1" x14ac:dyDescent="0.25">
      <c r="A657" s="410" t="s">
        <v>1096</v>
      </c>
      <c r="B657" s="410" t="s">
        <v>2317</v>
      </c>
      <c r="C657" s="410" t="s">
        <v>2323</v>
      </c>
      <c r="E657" s="410">
        <v>141</v>
      </c>
      <c r="F657" s="410">
        <v>117</v>
      </c>
      <c r="G657" s="410">
        <v>79</v>
      </c>
      <c r="H657" s="410">
        <v>129</v>
      </c>
      <c r="I657" s="410">
        <v>206</v>
      </c>
      <c r="J657" s="410">
        <v>391</v>
      </c>
      <c r="K657" s="410">
        <v>140</v>
      </c>
      <c r="L657" s="410">
        <v>136</v>
      </c>
      <c r="M657" s="410">
        <v>339</v>
      </c>
      <c r="N657" s="410">
        <v>120</v>
      </c>
      <c r="O657" s="410">
        <v>107</v>
      </c>
      <c r="P657" s="410">
        <v>190</v>
      </c>
      <c r="Q657" s="410">
        <v>2095</v>
      </c>
      <c r="R657" s="413">
        <f t="shared" si="20"/>
        <v>174.58333333333334</v>
      </c>
      <c r="S657" s="410">
        <f>IFERROR(VLOOKUP(C657,INVENTORY!C:H,6,FALSE),0)</f>
        <v>54</v>
      </c>
      <c r="T657" s="410">
        <f t="shared" si="21"/>
        <v>429.8</v>
      </c>
    </row>
    <row r="658" spans="1:20" hidden="1" x14ac:dyDescent="0.25">
      <c r="A658" s="410" t="s">
        <v>1096</v>
      </c>
      <c r="B658" s="410" t="s">
        <v>2317</v>
      </c>
      <c r="C658" s="410" t="s">
        <v>2324</v>
      </c>
      <c r="E658" s="410">
        <v>212</v>
      </c>
      <c r="F658" s="410">
        <v>325</v>
      </c>
      <c r="G658" s="410">
        <v>225</v>
      </c>
      <c r="H658" s="410">
        <v>128</v>
      </c>
      <c r="I658" s="410">
        <v>255</v>
      </c>
      <c r="J658" s="410">
        <v>209</v>
      </c>
      <c r="K658" s="410">
        <v>353</v>
      </c>
      <c r="L658" s="410">
        <v>114</v>
      </c>
      <c r="M658" s="410">
        <v>212</v>
      </c>
      <c r="N658" s="410">
        <v>142</v>
      </c>
      <c r="O658" s="410">
        <v>195</v>
      </c>
      <c r="P658" s="410">
        <v>455</v>
      </c>
      <c r="Q658" s="410">
        <v>2825</v>
      </c>
      <c r="R658" s="413">
        <f t="shared" si="20"/>
        <v>235.41666666666666</v>
      </c>
      <c r="S658" s="410">
        <f>IFERROR(VLOOKUP(C658,INVENTORY!C:H,6,FALSE),0)</f>
        <v>253</v>
      </c>
      <c r="T658" s="410">
        <f t="shared" si="21"/>
        <v>615.6</v>
      </c>
    </row>
    <row r="659" spans="1:20" hidden="1" x14ac:dyDescent="0.25">
      <c r="A659" s="410" t="s">
        <v>1096</v>
      </c>
      <c r="B659" s="410" t="s">
        <v>2317</v>
      </c>
      <c r="C659" s="410" t="s">
        <v>2325</v>
      </c>
      <c r="E659" s="410">
        <v>225</v>
      </c>
      <c r="F659" s="410">
        <v>77</v>
      </c>
      <c r="G659" s="410">
        <v>284</v>
      </c>
      <c r="H659" s="410">
        <v>129</v>
      </c>
      <c r="I659" s="410">
        <v>163</v>
      </c>
      <c r="J659" s="410">
        <v>256</v>
      </c>
      <c r="K659" s="410">
        <v>270</v>
      </c>
      <c r="L659" s="410">
        <v>106</v>
      </c>
      <c r="M659" s="410">
        <v>202</v>
      </c>
      <c r="N659" s="410">
        <v>128</v>
      </c>
      <c r="O659" s="410">
        <v>182</v>
      </c>
      <c r="P659" s="410">
        <v>250</v>
      </c>
      <c r="Q659" s="410">
        <v>2272</v>
      </c>
      <c r="R659" s="413">
        <f t="shared" si="20"/>
        <v>189.33333333333334</v>
      </c>
      <c r="S659" s="410">
        <f>IFERROR(VLOOKUP(C659,INVENTORY!C:H,6,FALSE),0)</f>
        <v>258</v>
      </c>
      <c r="T659" s="410">
        <f t="shared" si="21"/>
        <v>506</v>
      </c>
    </row>
    <row r="660" spans="1:20" hidden="1" x14ac:dyDescent="0.25">
      <c r="A660" s="410" t="s">
        <v>1096</v>
      </c>
      <c r="B660" s="410" t="s">
        <v>2317</v>
      </c>
      <c r="C660" s="410" t="s">
        <v>2326</v>
      </c>
      <c r="E660" s="410">
        <v>214</v>
      </c>
      <c r="F660" s="410">
        <v>88</v>
      </c>
      <c r="G660" s="410">
        <v>380</v>
      </c>
      <c r="H660" s="410">
        <v>154</v>
      </c>
      <c r="I660" s="410">
        <v>280</v>
      </c>
      <c r="J660" s="410">
        <v>451</v>
      </c>
      <c r="K660" s="410">
        <v>125</v>
      </c>
      <c r="L660" s="410">
        <v>272</v>
      </c>
      <c r="M660" s="410">
        <v>146</v>
      </c>
      <c r="N660" s="410">
        <v>112</v>
      </c>
      <c r="O660" s="410">
        <v>218</v>
      </c>
      <c r="P660" s="410">
        <v>434</v>
      </c>
      <c r="Q660" s="410">
        <v>2874</v>
      </c>
      <c r="R660" s="413">
        <f t="shared" si="20"/>
        <v>239.5</v>
      </c>
      <c r="S660" s="410">
        <f>IFERROR(VLOOKUP(C660,INVENTORY!C:H,6,FALSE),0)</f>
        <v>219</v>
      </c>
      <c r="T660" s="410">
        <f t="shared" si="21"/>
        <v>618.6</v>
      </c>
    </row>
    <row r="661" spans="1:20" hidden="1" x14ac:dyDescent="0.25">
      <c r="A661" s="410" t="s">
        <v>1096</v>
      </c>
      <c r="B661" s="410" t="s">
        <v>2317</v>
      </c>
      <c r="C661" s="410" t="s">
        <v>2327</v>
      </c>
      <c r="E661" s="410">
        <v>157</v>
      </c>
      <c r="F661" s="410">
        <v>201</v>
      </c>
      <c r="G661" s="410">
        <v>285</v>
      </c>
      <c r="H661" s="410">
        <v>168</v>
      </c>
      <c r="I661" s="410">
        <v>173</v>
      </c>
      <c r="J661" s="410">
        <v>264</v>
      </c>
      <c r="K661" s="410">
        <v>187</v>
      </c>
      <c r="L661" s="410">
        <v>93</v>
      </c>
      <c r="M661" s="410">
        <v>202</v>
      </c>
      <c r="N661" s="410">
        <v>191</v>
      </c>
      <c r="O661" s="410">
        <v>256</v>
      </c>
      <c r="P661" s="410">
        <v>263</v>
      </c>
      <c r="Q661" s="410">
        <v>2440</v>
      </c>
      <c r="R661" s="413">
        <f t="shared" si="20"/>
        <v>203.33333333333334</v>
      </c>
      <c r="S661" s="410">
        <f>IFERROR(VLOOKUP(C661,INVENTORY!C:H,6,FALSE),0)</f>
        <v>259</v>
      </c>
      <c r="T661" s="410">
        <f t="shared" si="21"/>
        <v>539.79999999999995</v>
      </c>
    </row>
    <row r="662" spans="1:20" hidden="1" x14ac:dyDescent="0.25">
      <c r="A662" s="410" t="s">
        <v>1096</v>
      </c>
      <c r="B662" s="410" t="s">
        <v>2317</v>
      </c>
      <c r="C662" s="410" t="s">
        <v>2328</v>
      </c>
      <c r="E662" s="410">
        <v>272</v>
      </c>
      <c r="F662" s="410">
        <v>224</v>
      </c>
      <c r="G662" s="410">
        <v>144</v>
      </c>
      <c r="H662" s="410">
        <v>168</v>
      </c>
      <c r="I662" s="410">
        <v>309</v>
      </c>
      <c r="J662" s="410">
        <v>151</v>
      </c>
      <c r="K662" s="410">
        <v>135</v>
      </c>
      <c r="L662" s="410">
        <v>315</v>
      </c>
      <c r="M662" s="410">
        <v>112</v>
      </c>
      <c r="N662" s="410">
        <v>154</v>
      </c>
      <c r="O662" s="410">
        <v>257</v>
      </c>
      <c r="P662" s="410">
        <v>291</v>
      </c>
      <c r="Q662" s="410">
        <v>2532</v>
      </c>
      <c r="R662" s="413">
        <f t="shared" si="20"/>
        <v>211</v>
      </c>
      <c r="S662" s="410">
        <f>IFERROR(VLOOKUP(C662,INVENTORY!C:H,6,FALSE),0)</f>
        <v>249</v>
      </c>
      <c r="T662" s="410">
        <f t="shared" si="21"/>
        <v>556.20000000000005</v>
      </c>
    </row>
    <row r="663" spans="1:20" hidden="1" x14ac:dyDescent="0.25">
      <c r="A663" s="410" t="s">
        <v>1096</v>
      </c>
      <c r="B663" s="410" t="s">
        <v>2317</v>
      </c>
      <c r="C663" s="410" t="s">
        <v>2329</v>
      </c>
      <c r="E663" s="410">
        <v>238</v>
      </c>
      <c r="F663" s="410">
        <v>205</v>
      </c>
      <c r="G663" s="410">
        <v>456</v>
      </c>
      <c r="H663" s="410">
        <v>186</v>
      </c>
      <c r="I663" s="410">
        <v>171</v>
      </c>
      <c r="J663" s="410">
        <v>219</v>
      </c>
      <c r="K663" s="410">
        <v>171</v>
      </c>
      <c r="L663" s="410">
        <v>138</v>
      </c>
      <c r="M663" s="410">
        <v>193</v>
      </c>
      <c r="N663" s="410">
        <v>233</v>
      </c>
      <c r="O663" s="410">
        <v>393</v>
      </c>
      <c r="P663" s="410">
        <v>323</v>
      </c>
      <c r="Q663" s="410">
        <v>2926</v>
      </c>
      <c r="R663" s="413">
        <f t="shared" si="20"/>
        <v>243.83333333333334</v>
      </c>
      <c r="S663" s="410">
        <f>IFERROR(VLOOKUP(C663,INVENTORY!C:H,6,FALSE),0)</f>
        <v>289</v>
      </c>
      <c r="T663" s="410">
        <f t="shared" si="21"/>
        <v>643</v>
      </c>
    </row>
    <row r="664" spans="1:20" hidden="1" x14ac:dyDescent="0.25">
      <c r="A664" s="410" t="s">
        <v>1096</v>
      </c>
      <c r="B664" s="410" t="s">
        <v>2317</v>
      </c>
      <c r="C664" s="410" t="s">
        <v>2330</v>
      </c>
      <c r="E664" s="410">
        <v>238</v>
      </c>
      <c r="F664" s="410">
        <v>393</v>
      </c>
      <c r="G664" s="410">
        <v>116</v>
      </c>
      <c r="H664" s="410">
        <v>137</v>
      </c>
      <c r="I664" s="410">
        <v>167</v>
      </c>
      <c r="J664" s="410">
        <v>120</v>
      </c>
      <c r="K664" s="410">
        <v>113</v>
      </c>
      <c r="L664" s="410">
        <v>148</v>
      </c>
      <c r="M664" s="410">
        <v>289</v>
      </c>
      <c r="N664" s="410">
        <v>165</v>
      </c>
      <c r="O664" s="410">
        <v>284</v>
      </c>
      <c r="P664" s="410">
        <v>317</v>
      </c>
      <c r="Q664" s="410">
        <v>2487</v>
      </c>
      <c r="R664" s="413">
        <f t="shared" si="20"/>
        <v>207.25</v>
      </c>
      <c r="S664" s="410">
        <f>IFERROR(VLOOKUP(C664,INVENTORY!C:H,6,FALSE),0)</f>
        <v>198</v>
      </c>
      <c r="T664" s="410">
        <f t="shared" si="21"/>
        <v>537</v>
      </c>
    </row>
    <row r="665" spans="1:20" hidden="1" x14ac:dyDescent="0.25">
      <c r="A665" s="410" t="s">
        <v>1096</v>
      </c>
      <c r="B665" s="410" t="s">
        <v>2317</v>
      </c>
      <c r="C665" s="410" t="s">
        <v>2331</v>
      </c>
      <c r="E665" s="410">
        <v>274</v>
      </c>
      <c r="F665" s="410">
        <v>67</v>
      </c>
      <c r="G665" s="410">
        <v>107</v>
      </c>
      <c r="H665" s="410">
        <v>87</v>
      </c>
      <c r="I665" s="410">
        <v>194</v>
      </c>
      <c r="J665" s="410">
        <v>178</v>
      </c>
      <c r="K665" s="410">
        <v>70</v>
      </c>
      <c r="L665" s="410">
        <v>275</v>
      </c>
      <c r="M665" s="410">
        <v>153</v>
      </c>
      <c r="N665" s="410">
        <v>76</v>
      </c>
      <c r="O665" s="410">
        <v>72</v>
      </c>
      <c r="P665" s="410">
        <v>195</v>
      </c>
      <c r="Q665" s="410">
        <v>1748</v>
      </c>
      <c r="R665" s="413">
        <f t="shared" si="20"/>
        <v>145.66666666666666</v>
      </c>
      <c r="S665" s="410">
        <f>IFERROR(VLOOKUP(C665,INVENTORY!C:H,6,FALSE),0)</f>
        <v>179</v>
      </c>
      <c r="T665" s="410">
        <f t="shared" si="21"/>
        <v>385.4</v>
      </c>
    </row>
    <row r="666" spans="1:20" hidden="1" x14ac:dyDescent="0.25">
      <c r="A666" s="410" t="s">
        <v>1096</v>
      </c>
      <c r="B666" s="410" t="s">
        <v>2317</v>
      </c>
      <c r="C666" s="410" t="s">
        <v>2332</v>
      </c>
      <c r="E666" s="410">
        <v>149</v>
      </c>
      <c r="F666" s="410">
        <v>94</v>
      </c>
      <c r="G666" s="410">
        <v>122</v>
      </c>
      <c r="H666" s="410">
        <v>179</v>
      </c>
      <c r="I666" s="410">
        <v>167</v>
      </c>
      <c r="J666" s="410">
        <v>87</v>
      </c>
      <c r="K666" s="410">
        <v>71</v>
      </c>
      <c r="L666" s="410">
        <v>182</v>
      </c>
      <c r="M666" s="410">
        <v>91</v>
      </c>
      <c r="N666" s="410">
        <v>160</v>
      </c>
      <c r="O666" s="410">
        <v>270</v>
      </c>
      <c r="P666" s="410">
        <v>145</v>
      </c>
      <c r="Q666" s="410">
        <v>1717</v>
      </c>
      <c r="R666" s="413">
        <f t="shared" si="20"/>
        <v>143.08333333333334</v>
      </c>
      <c r="S666" s="410">
        <f>IFERROR(VLOOKUP(C666,INVENTORY!C:H,6,FALSE),0)</f>
        <v>178</v>
      </c>
      <c r="T666" s="410">
        <f t="shared" si="21"/>
        <v>379</v>
      </c>
    </row>
    <row r="667" spans="1:20" hidden="1" x14ac:dyDescent="0.25">
      <c r="A667" s="410" t="s">
        <v>1096</v>
      </c>
      <c r="B667" s="410" t="s">
        <v>2317</v>
      </c>
      <c r="C667" s="410" t="s">
        <v>2333</v>
      </c>
      <c r="E667" s="410">
        <v>159</v>
      </c>
      <c r="F667" s="410">
        <v>267</v>
      </c>
      <c r="G667" s="410">
        <v>279</v>
      </c>
      <c r="H667" s="410">
        <v>168</v>
      </c>
      <c r="I667" s="410">
        <v>174</v>
      </c>
      <c r="J667" s="410">
        <v>279</v>
      </c>
      <c r="K667" s="410">
        <v>139</v>
      </c>
      <c r="L667" s="410">
        <v>217</v>
      </c>
      <c r="M667" s="410">
        <v>96</v>
      </c>
      <c r="N667" s="410">
        <v>67</v>
      </c>
      <c r="O667" s="410">
        <v>235</v>
      </c>
      <c r="P667" s="410">
        <v>150</v>
      </c>
      <c r="Q667" s="410">
        <v>2230</v>
      </c>
      <c r="R667" s="413">
        <f t="shared" si="20"/>
        <v>185.83333333333334</v>
      </c>
      <c r="S667" s="410">
        <f>IFERROR(VLOOKUP(C667,INVENTORY!C:H,6,FALSE),0)</f>
        <v>182</v>
      </c>
      <c r="T667" s="410">
        <f t="shared" si="21"/>
        <v>482.4</v>
      </c>
    </row>
    <row r="668" spans="1:20" hidden="1" x14ac:dyDescent="0.25">
      <c r="A668" s="410" t="s">
        <v>1096</v>
      </c>
      <c r="B668" s="410" t="s">
        <v>2317</v>
      </c>
      <c r="C668" s="410" t="s">
        <v>2334</v>
      </c>
      <c r="F668" s="410">
        <v>4</v>
      </c>
      <c r="G668" s="410">
        <v>4</v>
      </c>
      <c r="I668" s="410">
        <v>4</v>
      </c>
      <c r="N668" s="410">
        <v>1</v>
      </c>
      <c r="Q668" s="410">
        <v>13</v>
      </c>
      <c r="R668" s="413">
        <f t="shared" si="20"/>
        <v>3.25</v>
      </c>
      <c r="S668" s="410">
        <f>IFERROR(VLOOKUP(C668,INVENTORY!C:H,6,FALSE),0)</f>
        <v>23</v>
      </c>
      <c r="T668" s="410">
        <f t="shared" si="21"/>
        <v>7.2</v>
      </c>
    </row>
    <row r="669" spans="1:20" hidden="1" x14ac:dyDescent="0.25">
      <c r="A669" s="410" t="s">
        <v>1096</v>
      </c>
      <c r="B669" s="410" t="s">
        <v>2317</v>
      </c>
      <c r="C669" s="410" t="s">
        <v>2335</v>
      </c>
      <c r="M669" s="410">
        <v>1</v>
      </c>
      <c r="Q669" s="410">
        <v>1</v>
      </c>
      <c r="R669" s="413">
        <f t="shared" si="20"/>
        <v>1</v>
      </c>
      <c r="S669" s="410">
        <f>IFERROR(VLOOKUP(C669,INVENTORY!C:H,6,FALSE),0)</f>
        <v>14</v>
      </c>
      <c r="T669" s="410">
        <f t="shared" si="21"/>
        <v>3</v>
      </c>
    </row>
    <row r="670" spans="1:20" hidden="1" x14ac:dyDescent="0.25">
      <c r="A670" s="410" t="s">
        <v>1096</v>
      </c>
      <c r="B670" s="410" t="s">
        <v>2317</v>
      </c>
      <c r="C670" s="410" t="s">
        <v>2336</v>
      </c>
      <c r="E670" s="410">
        <v>335</v>
      </c>
      <c r="F670" s="410">
        <v>108</v>
      </c>
      <c r="G670" s="410">
        <v>124</v>
      </c>
      <c r="H670" s="410">
        <v>255</v>
      </c>
      <c r="I670" s="410">
        <v>205</v>
      </c>
      <c r="J670" s="410">
        <v>485</v>
      </c>
      <c r="K670" s="410">
        <v>553</v>
      </c>
      <c r="L670" s="410">
        <v>288</v>
      </c>
      <c r="M670" s="410">
        <v>344</v>
      </c>
      <c r="N670" s="410">
        <v>190</v>
      </c>
      <c r="O670" s="410">
        <v>193</v>
      </c>
      <c r="P670" s="410">
        <v>349</v>
      </c>
      <c r="Q670" s="410">
        <v>3429</v>
      </c>
      <c r="R670" s="413">
        <f t="shared" si="20"/>
        <v>285.75</v>
      </c>
      <c r="S670" s="410">
        <f>IFERROR(VLOOKUP(C670,INVENTORY!C:H,6,FALSE),0)</f>
        <v>39</v>
      </c>
      <c r="T670" s="410">
        <f t="shared" si="21"/>
        <v>693.6</v>
      </c>
    </row>
    <row r="671" spans="1:20" hidden="1" x14ac:dyDescent="0.25">
      <c r="A671" s="410" t="s">
        <v>1096</v>
      </c>
      <c r="B671" s="410" t="s">
        <v>2317</v>
      </c>
      <c r="C671" s="410" t="s">
        <v>2337</v>
      </c>
      <c r="E671" s="410">
        <v>159</v>
      </c>
      <c r="F671" s="410">
        <v>56</v>
      </c>
      <c r="G671" s="410">
        <v>135</v>
      </c>
      <c r="H671" s="410">
        <v>182</v>
      </c>
      <c r="I671" s="410">
        <v>181</v>
      </c>
      <c r="J671" s="410">
        <v>9</v>
      </c>
      <c r="K671" s="410">
        <v>18</v>
      </c>
      <c r="L671" s="410">
        <v>68</v>
      </c>
      <c r="M671" s="410">
        <v>69</v>
      </c>
      <c r="N671" s="410">
        <v>88</v>
      </c>
      <c r="O671" s="410">
        <v>101</v>
      </c>
      <c r="P671" s="410">
        <v>119</v>
      </c>
      <c r="Q671" s="410">
        <v>1185</v>
      </c>
      <c r="R671" s="413">
        <f t="shared" si="20"/>
        <v>98.75</v>
      </c>
      <c r="S671" s="410">
        <f>IFERROR(VLOOKUP(C671,INVENTORY!C:H,6,FALSE),0)</f>
        <v>201</v>
      </c>
      <c r="T671" s="410">
        <f t="shared" si="21"/>
        <v>277.2</v>
      </c>
    </row>
    <row r="672" spans="1:20" hidden="1" x14ac:dyDescent="0.25">
      <c r="A672" s="410" t="s">
        <v>1096</v>
      </c>
      <c r="B672" s="410" t="s">
        <v>2317</v>
      </c>
      <c r="C672" s="410" t="s">
        <v>2338</v>
      </c>
      <c r="E672" s="410">
        <v>198</v>
      </c>
      <c r="F672" s="410">
        <v>109</v>
      </c>
      <c r="G672" s="410">
        <v>88</v>
      </c>
      <c r="H672" s="410">
        <v>242</v>
      </c>
      <c r="I672" s="410">
        <v>215</v>
      </c>
      <c r="J672" s="410">
        <v>17</v>
      </c>
      <c r="K672" s="410">
        <v>34</v>
      </c>
      <c r="L672" s="410">
        <v>66</v>
      </c>
      <c r="M672" s="410">
        <v>108</v>
      </c>
      <c r="N672" s="410">
        <v>236</v>
      </c>
      <c r="O672" s="410">
        <v>105</v>
      </c>
      <c r="P672" s="410">
        <v>76</v>
      </c>
      <c r="Q672" s="410">
        <v>1494</v>
      </c>
      <c r="R672" s="413">
        <f t="shared" si="20"/>
        <v>124.5</v>
      </c>
      <c r="S672" s="410">
        <f>IFERROR(VLOOKUP(C672,INVENTORY!C:H,6,FALSE),0)</f>
        <v>152</v>
      </c>
      <c r="T672" s="410">
        <f t="shared" si="21"/>
        <v>329.2</v>
      </c>
    </row>
    <row r="673" spans="1:20" hidden="1" x14ac:dyDescent="0.25">
      <c r="A673" s="410" t="s">
        <v>1096</v>
      </c>
      <c r="B673" s="410" t="s">
        <v>2317</v>
      </c>
      <c r="C673" s="410" t="s">
        <v>2339</v>
      </c>
      <c r="E673" s="410">
        <v>73</v>
      </c>
      <c r="F673" s="410">
        <v>98</v>
      </c>
      <c r="G673" s="410">
        <v>61</v>
      </c>
      <c r="H673" s="410">
        <v>293</v>
      </c>
      <c r="I673" s="410">
        <v>137</v>
      </c>
      <c r="J673" s="410">
        <v>21</v>
      </c>
      <c r="K673" s="410">
        <v>82</v>
      </c>
      <c r="L673" s="410">
        <v>66</v>
      </c>
      <c r="M673" s="410">
        <v>236</v>
      </c>
      <c r="N673" s="410">
        <v>88</v>
      </c>
      <c r="O673" s="410">
        <v>121</v>
      </c>
      <c r="P673" s="410">
        <v>122</v>
      </c>
      <c r="Q673" s="410">
        <v>1398</v>
      </c>
      <c r="R673" s="413">
        <f t="shared" si="20"/>
        <v>116.5</v>
      </c>
      <c r="S673" s="410">
        <f>IFERROR(VLOOKUP(C673,INVENTORY!C:H,6,FALSE),0)</f>
        <v>175</v>
      </c>
      <c r="T673" s="410">
        <f t="shared" si="21"/>
        <v>314.60000000000002</v>
      </c>
    </row>
    <row r="674" spans="1:20" hidden="1" x14ac:dyDescent="0.25">
      <c r="A674" s="410" t="s">
        <v>1096</v>
      </c>
      <c r="B674" s="410" t="s">
        <v>2317</v>
      </c>
      <c r="C674" s="410" t="s">
        <v>2340</v>
      </c>
      <c r="E674" s="410">
        <v>87</v>
      </c>
      <c r="F674" s="410">
        <v>128</v>
      </c>
      <c r="G674" s="410">
        <v>199</v>
      </c>
      <c r="H674" s="410">
        <v>221</v>
      </c>
      <c r="I674" s="410">
        <v>108</v>
      </c>
      <c r="J674" s="410">
        <v>21</v>
      </c>
      <c r="K674" s="410">
        <v>138</v>
      </c>
      <c r="L674" s="410">
        <v>185</v>
      </c>
      <c r="M674" s="410">
        <v>138</v>
      </c>
      <c r="N674" s="410">
        <v>87</v>
      </c>
      <c r="O674" s="410">
        <v>165</v>
      </c>
      <c r="P674" s="410">
        <v>153</v>
      </c>
      <c r="Q674" s="410">
        <v>1630</v>
      </c>
      <c r="R674" s="413">
        <f t="shared" si="20"/>
        <v>135.83333333333334</v>
      </c>
      <c r="S674" s="410">
        <f>IFERROR(VLOOKUP(C674,INVENTORY!C:H,6,FALSE),0)</f>
        <v>174</v>
      </c>
      <c r="T674" s="410">
        <f t="shared" si="21"/>
        <v>360.8</v>
      </c>
    </row>
    <row r="675" spans="1:20" hidden="1" x14ac:dyDescent="0.25">
      <c r="A675" s="410" t="s">
        <v>1096</v>
      </c>
      <c r="B675" s="410" t="s">
        <v>2317</v>
      </c>
      <c r="C675" s="410" t="s">
        <v>2341</v>
      </c>
      <c r="E675" s="410">
        <v>133</v>
      </c>
      <c r="F675" s="410">
        <v>187</v>
      </c>
      <c r="G675" s="410">
        <v>78</v>
      </c>
      <c r="H675" s="410">
        <v>122</v>
      </c>
      <c r="I675" s="410">
        <v>100</v>
      </c>
      <c r="J675" s="410">
        <v>43</v>
      </c>
      <c r="K675" s="410">
        <v>79</v>
      </c>
      <c r="L675" s="410">
        <v>108</v>
      </c>
      <c r="M675" s="410">
        <v>392</v>
      </c>
      <c r="N675" s="410">
        <v>127</v>
      </c>
      <c r="O675" s="410">
        <v>398</v>
      </c>
      <c r="P675" s="410">
        <v>244</v>
      </c>
      <c r="Q675" s="410">
        <v>2011</v>
      </c>
      <c r="R675" s="413">
        <f t="shared" si="20"/>
        <v>167.58333333333334</v>
      </c>
      <c r="S675" s="410">
        <f>IFERROR(VLOOKUP(C675,INVENTORY!C:H,6,FALSE),0)</f>
        <v>176</v>
      </c>
      <c r="T675" s="410">
        <f t="shared" si="21"/>
        <v>437.4</v>
      </c>
    </row>
    <row r="676" spans="1:20" hidden="1" x14ac:dyDescent="0.25">
      <c r="A676" s="410" t="s">
        <v>1096</v>
      </c>
      <c r="B676" s="410" t="s">
        <v>2317</v>
      </c>
      <c r="C676" s="410" t="s">
        <v>2342</v>
      </c>
      <c r="E676" s="410">
        <v>95</v>
      </c>
      <c r="F676" s="410">
        <v>297</v>
      </c>
      <c r="G676" s="410">
        <v>271</v>
      </c>
      <c r="H676" s="410">
        <v>42</v>
      </c>
      <c r="I676" s="410">
        <v>167</v>
      </c>
      <c r="J676" s="410">
        <v>17</v>
      </c>
      <c r="K676" s="410">
        <v>130</v>
      </c>
      <c r="L676" s="410">
        <v>318</v>
      </c>
      <c r="M676" s="410">
        <v>137</v>
      </c>
      <c r="N676" s="410">
        <v>115</v>
      </c>
      <c r="O676" s="410">
        <v>142</v>
      </c>
      <c r="P676" s="410">
        <v>167</v>
      </c>
      <c r="Q676" s="410">
        <v>1898</v>
      </c>
      <c r="R676" s="413">
        <f t="shared" si="20"/>
        <v>158.16666666666666</v>
      </c>
      <c r="S676" s="410">
        <f>IFERROR(VLOOKUP(C676,INVENTORY!C:H,6,FALSE),0)</f>
        <v>174</v>
      </c>
      <c r="T676" s="410">
        <f t="shared" si="21"/>
        <v>414.4</v>
      </c>
    </row>
    <row r="677" spans="1:20" hidden="1" x14ac:dyDescent="0.25">
      <c r="A677" s="410" t="s">
        <v>1096</v>
      </c>
      <c r="B677" s="410" t="s">
        <v>2317</v>
      </c>
      <c r="C677" s="410" t="s">
        <v>2343</v>
      </c>
      <c r="E677" s="410">
        <v>272</v>
      </c>
      <c r="F677" s="410">
        <v>179</v>
      </c>
      <c r="G677" s="410">
        <v>92</v>
      </c>
      <c r="H677" s="410">
        <v>144</v>
      </c>
      <c r="I677" s="410">
        <v>295</v>
      </c>
      <c r="J677" s="410">
        <v>25</v>
      </c>
      <c r="K677" s="410">
        <v>29</v>
      </c>
      <c r="L677" s="410">
        <v>307</v>
      </c>
      <c r="M677" s="410">
        <v>274</v>
      </c>
      <c r="N677" s="410">
        <v>317</v>
      </c>
      <c r="O677" s="410">
        <v>90</v>
      </c>
      <c r="P677" s="410">
        <v>174</v>
      </c>
      <c r="Q677" s="410">
        <v>2198</v>
      </c>
      <c r="R677" s="413">
        <f t="shared" si="20"/>
        <v>183.16666666666666</v>
      </c>
      <c r="S677" s="410">
        <f>IFERROR(VLOOKUP(C677,INVENTORY!C:H,6,FALSE),0)</f>
        <v>171</v>
      </c>
      <c r="T677" s="410">
        <f t="shared" si="21"/>
        <v>473.8</v>
      </c>
    </row>
    <row r="678" spans="1:20" hidden="1" x14ac:dyDescent="0.25">
      <c r="A678" s="410" t="s">
        <v>1096</v>
      </c>
      <c r="B678" s="410" t="s">
        <v>2317</v>
      </c>
      <c r="C678" s="410" t="s">
        <v>2344</v>
      </c>
      <c r="E678" s="410">
        <v>71</v>
      </c>
      <c r="F678" s="410">
        <v>79</v>
      </c>
      <c r="G678" s="410">
        <v>293</v>
      </c>
      <c r="H678" s="410">
        <v>207</v>
      </c>
      <c r="I678" s="410">
        <v>142</v>
      </c>
      <c r="J678" s="410">
        <v>35</v>
      </c>
      <c r="K678" s="410">
        <v>9</v>
      </c>
      <c r="L678" s="410">
        <v>141</v>
      </c>
      <c r="M678" s="410">
        <v>187</v>
      </c>
      <c r="N678" s="410">
        <v>136</v>
      </c>
      <c r="O678" s="410">
        <v>346</v>
      </c>
      <c r="P678" s="410">
        <v>142</v>
      </c>
      <c r="Q678" s="410">
        <v>1788</v>
      </c>
      <c r="R678" s="413">
        <f t="shared" si="20"/>
        <v>149</v>
      </c>
      <c r="S678" s="410">
        <f>IFERROR(VLOOKUP(C678,INVENTORY!C:H,6,FALSE),0)</f>
        <v>136</v>
      </c>
      <c r="T678" s="410">
        <f t="shared" si="21"/>
        <v>384.8</v>
      </c>
    </row>
    <row r="679" spans="1:20" hidden="1" x14ac:dyDescent="0.25">
      <c r="A679" s="410" t="s">
        <v>1096</v>
      </c>
      <c r="B679" s="410" t="s">
        <v>2317</v>
      </c>
      <c r="C679" s="410" t="s">
        <v>2345</v>
      </c>
      <c r="E679" s="410">
        <v>188</v>
      </c>
      <c r="F679" s="410">
        <v>173</v>
      </c>
      <c r="G679" s="410">
        <v>122</v>
      </c>
      <c r="H679" s="410">
        <v>210</v>
      </c>
      <c r="I679" s="410">
        <v>97</v>
      </c>
      <c r="J679" s="410">
        <v>51</v>
      </c>
      <c r="K679" s="410">
        <v>206</v>
      </c>
      <c r="L679" s="410">
        <v>79</v>
      </c>
      <c r="M679" s="410">
        <v>314</v>
      </c>
      <c r="N679" s="410">
        <v>321</v>
      </c>
      <c r="O679" s="410">
        <v>130</v>
      </c>
      <c r="P679" s="410">
        <v>399</v>
      </c>
      <c r="Q679" s="410">
        <v>2290</v>
      </c>
      <c r="R679" s="413">
        <f t="shared" si="20"/>
        <v>190.83333333333334</v>
      </c>
      <c r="S679" s="410">
        <f>IFERROR(VLOOKUP(C679,INVENTORY!C:H,6,FALSE),0)</f>
        <v>170</v>
      </c>
      <c r="T679" s="410">
        <f t="shared" si="21"/>
        <v>492</v>
      </c>
    </row>
    <row r="680" spans="1:20" hidden="1" x14ac:dyDescent="0.25">
      <c r="A680" s="410" t="s">
        <v>1096</v>
      </c>
      <c r="B680" s="410" t="s">
        <v>2317</v>
      </c>
      <c r="C680" s="410" t="s">
        <v>2346</v>
      </c>
      <c r="E680" s="410">
        <v>131</v>
      </c>
      <c r="F680" s="410">
        <v>188</v>
      </c>
      <c r="G680" s="410">
        <v>108</v>
      </c>
      <c r="H680" s="410">
        <v>174</v>
      </c>
      <c r="I680" s="410">
        <v>278</v>
      </c>
      <c r="J680" s="410">
        <v>25</v>
      </c>
      <c r="K680" s="410">
        <v>422</v>
      </c>
      <c r="L680" s="410">
        <v>299</v>
      </c>
      <c r="M680" s="410">
        <v>216</v>
      </c>
      <c r="N680" s="410">
        <v>211</v>
      </c>
      <c r="O680" s="410">
        <v>379</v>
      </c>
      <c r="P680" s="410">
        <v>265</v>
      </c>
      <c r="Q680" s="410">
        <v>2696</v>
      </c>
      <c r="R680" s="413">
        <f t="shared" si="20"/>
        <v>224.66666666666666</v>
      </c>
      <c r="S680" s="410">
        <f>IFERROR(VLOOKUP(C680,INVENTORY!C:H,6,FALSE),0)</f>
        <v>143</v>
      </c>
      <c r="T680" s="410">
        <f t="shared" si="21"/>
        <v>567.79999999999995</v>
      </c>
    </row>
    <row r="681" spans="1:20" hidden="1" x14ac:dyDescent="0.25">
      <c r="A681" s="410" t="s">
        <v>1096</v>
      </c>
      <c r="B681" s="410" t="s">
        <v>2317</v>
      </c>
      <c r="C681" s="410" t="s">
        <v>2347</v>
      </c>
      <c r="E681" s="410">
        <v>70</v>
      </c>
      <c r="F681" s="410">
        <v>288</v>
      </c>
      <c r="G681" s="410">
        <v>116</v>
      </c>
      <c r="H681" s="410">
        <v>182</v>
      </c>
      <c r="I681" s="410">
        <v>96</v>
      </c>
      <c r="J681" s="410">
        <v>34</v>
      </c>
      <c r="K681" s="410">
        <v>26</v>
      </c>
      <c r="L681" s="410">
        <v>64</v>
      </c>
      <c r="M681" s="410">
        <v>381</v>
      </c>
      <c r="N681" s="410">
        <v>129</v>
      </c>
      <c r="O681" s="410">
        <v>239</v>
      </c>
      <c r="P681" s="410">
        <v>202</v>
      </c>
      <c r="Q681" s="410">
        <v>1827</v>
      </c>
      <c r="R681" s="413">
        <f t="shared" si="20"/>
        <v>152.25</v>
      </c>
      <c r="S681" s="410">
        <f>IFERROR(VLOOKUP(C681,INVENTORY!C:H,6,FALSE),0)</f>
        <v>154</v>
      </c>
      <c r="T681" s="410">
        <f t="shared" si="21"/>
        <v>396.2</v>
      </c>
    </row>
    <row r="682" spans="1:20" hidden="1" x14ac:dyDescent="0.25">
      <c r="A682" s="410" t="s">
        <v>1096</v>
      </c>
      <c r="B682" s="410" t="s">
        <v>2317</v>
      </c>
      <c r="C682" s="410" t="s">
        <v>2348</v>
      </c>
      <c r="E682" s="410">
        <v>109</v>
      </c>
      <c r="F682" s="410">
        <v>106</v>
      </c>
      <c r="G682" s="410">
        <v>161</v>
      </c>
      <c r="H682" s="410">
        <v>155</v>
      </c>
      <c r="I682" s="410">
        <v>256</v>
      </c>
      <c r="J682" s="410">
        <v>119</v>
      </c>
      <c r="K682" s="410">
        <v>186</v>
      </c>
      <c r="L682" s="410">
        <v>62</v>
      </c>
      <c r="M682" s="410">
        <v>360</v>
      </c>
      <c r="N682" s="410">
        <v>261</v>
      </c>
      <c r="O682" s="410">
        <v>161</v>
      </c>
      <c r="P682" s="410">
        <v>122</v>
      </c>
      <c r="Q682" s="410">
        <v>2058</v>
      </c>
      <c r="R682" s="413">
        <f t="shared" si="20"/>
        <v>171.5</v>
      </c>
      <c r="S682" s="410">
        <f>IFERROR(VLOOKUP(C682,INVENTORY!C:H,6,FALSE),0)</f>
        <v>177</v>
      </c>
      <c r="T682" s="410">
        <f t="shared" si="21"/>
        <v>447</v>
      </c>
    </row>
    <row r="683" spans="1:20" hidden="1" x14ac:dyDescent="0.25">
      <c r="A683" s="410" t="s">
        <v>1096</v>
      </c>
      <c r="B683" s="410" t="s">
        <v>2317</v>
      </c>
      <c r="C683" s="410" t="s">
        <v>2349</v>
      </c>
      <c r="E683" s="410">
        <v>83</v>
      </c>
      <c r="F683" s="410">
        <v>180</v>
      </c>
      <c r="G683" s="410">
        <v>321</v>
      </c>
      <c r="H683" s="410">
        <v>97</v>
      </c>
      <c r="I683" s="410">
        <v>165</v>
      </c>
      <c r="J683" s="410">
        <v>58</v>
      </c>
      <c r="K683" s="410">
        <v>5</v>
      </c>
      <c r="L683" s="410">
        <v>208</v>
      </c>
      <c r="M683" s="410">
        <v>77</v>
      </c>
      <c r="N683" s="410">
        <v>166</v>
      </c>
      <c r="O683" s="410">
        <v>184</v>
      </c>
      <c r="P683" s="410">
        <v>165</v>
      </c>
      <c r="Q683" s="410">
        <v>1709</v>
      </c>
      <c r="R683" s="413">
        <f t="shared" si="20"/>
        <v>142.41666666666666</v>
      </c>
      <c r="S683" s="410">
        <f>IFERROR(VLOOKUP(C683,INVENTORY!C:H,6,FALSE),0)</f>
        <v>170</v>
      </c>
      <c r="T683" s="410">
        <f t="shared" si="21"/>
        <v>375.8</v>
      </c>
    </row>
    <row r="684" spans="1:20" hidden="1" x14ac:dyDescent="0.25">
      <c r="A684" s="410" t="s">
        <v>1096</v>
      </c>
      <c r="B684" s="410" t="s">
        <v>2317</v>
      </c>
      <c r="C684" s="410" t="s">
        <v>2350</v>
      </c>
      <c r="E684" s="410">
        <v>152</v>
      </c>
      <c r="F684" s="410">
        <v>147</v>
      </c>
      <c r="G684" s="410">
        <v>104</v>
      </c>
      <c r="H684" s="410">
        <v>124</v>
      </c>
      <c r="I684" s="410">
        <v>252</v>
      </c>
      <c r="J684" s="410">
        <v>108</v>
      </c>
      <c r="K684" s="410">
        <v>182</v>
      </c>
      <c r="L684" s="410">
        <v>91</v>
      </c>
      <c r="M684" s="410">
        <v>82</v>
      </c>
      <c r="N684" s="410">
        <v>249</v>
      </c>
      <c r="O684" s="410">
        <v>400</v>
      </c>
      <c r="P684" s="410">
        <v>166</v>
      </c>
      <c r="Q684" s="410">
        <v>2057</v>
      </c>
      <c r="R684" s="413">
        <f t="shared" si="20"/>
        <v>171.41666666666666</v>
      </c>
      <c r="S684" s="410">
        <f>IFERROR(VLOOKUP(C684,INVENTORY!C:H,6,FALSE),0)</f>
        <v>188</v>
      </c>
      <c r="T684" s="410">
        <f t="shared" si="21"/>
        <v>449</v>
      </c>
    </row>
    <row r="685" spans="1:20" hidden="1" x14ac:dyDescent="0.25">
      <c r="A685" s="410" t="s">
        <v>1096</v>
      </c>
      <c r="B685" s="410" t="s">
        <v>2317</v>
      </c>
      <c r="C685" s="410" t="s">
        <v>2351</v>
      </c>
      <c r="E685" s="410">
        <v>202</v>
      </c>
      <c r="F685" s="410">
        <v>293</v>
      </c>
      <c r="G685" s="410">
        <v>74</v>
      </c>
      <c r="H685" s="410">
        <v>219</v>
      </c>
      <c r="I685" s="410">
        <v>225</v>
      </c>
      <c r="J685" s="410">
        <v>156</v>
      </c>
      <c r="K685" s="410">
        <v>69</v>
      </c>
      <c r="L685" s="410">
        <v>33</v>
      </c>
      <c r="M685" s="410">
        <v>166</v>
      </c>
      <c r="N685" s="410">
        <v>175</v>
      </c>
      <c r="O685" s="410">
        <v>262</v>
      </c>
      <c r="P685" s="410">
        <v>157</v>
      </c>
      <c r="Q685" s="410">
        <v>2031</v>
      </c>
      <c r="R685" s="413">
        <f t="shared" si="20"/>
        <v>169.25</v>
      </c>
      <c r="S685" s="410">
        <f>IFERROR(VLOOKUP(C685,INVENTORY!C:H,6,FALSE),0)</f>
        <v>150</v>
      </c>
      <c r="T685" s="410">
        <f t="shared" si="21"/>
        <v>436.2</v>
      </c>
    </row>
    <row r="686" spans="1:20" hidden="1" x14ac:dyDescent="0.25">
      <c r="A686" s="410" t="s">
        <v>1096</v>
      </c>
      <c r="B686" s="410" t="s">
        <v>2317</v>
      </c>
      <c r="C686" s="410" t="s">
        <v>2352</v>
      </c>
      <c r="E686" s="410">
        <v>67</v>
      </c>
      <c r="F686" s="410">
        <v>248</v>
      </c>
      <c r="G686" s="410">
        <v>188</v>
      </c>
      <c r="H686" s="410">
        <v>149</v>
      </c>
      <c r="I686" s="410">
        <v>196</v>
      </c>
      <c r="J686" s="410">
        <v>154</v>
      </c>
      <c r="K686" s="410">
        <v>194</v>
      </c>
      <c r="L686" s="410">
        <v>84</v>
      </c>
      <c r="M686" s="410">
        <v>154</v>
      </c>
      <c r="N686" s="410">
        <v>126</v>
      </c>
      <c r="O686" s="410">
        <v>291</v>
      </c>
      <c r="P686" s="410">
        <v>201</v>
      </c>
      <c r="Q686" s="410">
        <v>2052</v>
      </c>
      <c r="R686" s="413">
        <f t="shared" si="20"/>
        <v>171</v>
      </c>
      <c r="S686" s="410">
        <f>IFERROR(VLOOKUP(C686,INVENTORY!C:H,6,FALSE),0)</f>
        <v>175</v>
      </c>
      <c r="T686" s="410">
        <f t="shared" si="21"/>
        <v>445.4</v>
      </c>
    </row>
    <row r="687" spans="1:20" hidden="1" x14ac:dyDescent="0.25">
      <c r="A687" s="410" t="s">
        <v>1096</v>
      </c>
      <c r="B687" s="410" t="s">
        <v>2317</v>
      </c>
      <c r="C687" s="410" t="s">
        <v>2353</v>
      </c>
      <c r="E687" s="410">
        <v>310</v>
      </c>
      <c r="F687" s="410">
        <v>124</v>
      </c>
      <c r="G687" s="410">
        <v>224</v>
      </c>
      <c r="H687" s="410">
        <v>166</v>
      </c>
      <c r="I687" s="410">
        <v>343</v>
      </c>
      <c r="J687" s="410">
        <v>64</v>
      </c>
      <c r="K687" s="410">
        <v>25</v>
      </c>
      <c r="L687" s="410">
        <v>42</v>
      </c>
      <c r="M687" s="410">
        <v>286</v>
      </c>
      <c r="N687" s="410">
        <v>378</v>
      </c>
      <c r="O687" s="410">
        <v>288</v>
      </c>
      <c r="P687" s="410">
        <v>268</v>
      </c>
      <c r="Q687" s="410">
        <v>2518</v>
      </c>
      <c r="R687" s="413">
        <f t="shared" si="20"/>
        <v>209.83333333333334</v>
      </c>
      <c r="S687" s="410">
        <f>IFERROR(VLOOKUP(C687,INVENTORY!C:H,6,FALSE),0)</f>
        <v>234</v>
      </c>
      <c r="T687" s="410">
        <f t="shared" si="21"/>
        <v>550.4</v>
      </c>
    </row>
    <row r="688" spans="1:20" hidden="1" x14ac:dyDescent="0.25">
      <c r="A688" s="410" t="s">
        <v>1096</v>
      </c>
      <c r="B688" s="410" t="s">
        <v>2317</v>
      </c>
      <c r="C688" s="410" t="s">
        <v>2354</v>
      </c>
      <c r="E688" s="410">
        <v>80</v>
      </c>
      <c r="F688" s="410">
        <v>232</v>
      </c>
      <c r="G688" s="410">
        <v>297</v>
      </c>
      <c r="H688" s="410">
        <v>322</v>
      </c>
      <c r="I688" s="410">
        <v>580</v>
      </c>
      <c r="J688" s="410">
        <v>447</v>
      </c>
      <c r="K688" s="410">
        <v>134</v>
      </c>
      <c r="L688" s="410">
        <v>49</v>
      </c>
      <c r="M688" s="410">
        <v>394</v>
      </c>
      <c r="N688" s="410">
        <v>121</v>
      </c>
      <c r="O688" s="410">
        <v>197</v>
      </c>
      <c r="P688" s="410">
        <v>184</v>
      </c>
      <c r="Q688" s="410">
        <v>3037</v>
      </c>
      <c r="R688" s="413">
        <f t="shared" si="20"/>
        <v>253.08333333333334</v>
      </c>
      <c r="S688" s="410">
        <f>IFERROR(VLOOKUP(C688,INVENTORY!C:H,6,FALSE),0)</f>
        <v>181</v>
      </c>
      <c r="T688" s="410">
        <f t="shared" si="21"/>
        <v>643.6</v>
      </c>
    </row>
    <row r="689" spans="1:20" hidden="1" x14ac:dyDescent="0.25">
      <c r="A689" s="410" t="s">
        <v>1096</v>
      </c>
      <c r="B689" s="410" t="s">
        <v>2317</v>
      </c>
      <c r="C689" s="410" t="s">
        <v>2355</v>
      </c>
      <c r="E689" s="410">
        <v>130</v>
      </c>
      <c r="F689" s="410">
        <v>157</v>
      </c>
      <c r="G689" s="410">
        <v>70</v>
      </c>
      <c r="H689" s="410">
        <v>140</v>
      </c>
      <c r="I689" s="410">
        <v>370</v>
      </c>
      <c r="J689" s="410">
        <v>22</v>
      </c>
      <c r="K689" s="410">
        <v>23</v>
      </c>
      <c r="L689" s="410">
        <v>92</v>
      </c>
      <c r="M689" s="410">
        <v>86</v>
      </c>
      <c r="N689" s="410">
        <v>441</v>
      </c>
      <c r="O689" s="410">
        <v>273</v>
      </c>
      <c r="P689" s="410">
        <v>160</v>
      </c>
      <c r="Q689" s="410">
        <v>1964</v>
      </c>
      <c r="R689" s="413">
        <f t="shared" si="20"/>
        <v>163.66666666666666</v>
      </c>
      <c r="S689" s="410">
        <f>IFERROR(VLOOKUP(C689,INVENTORY!C:H,6,FALSE),0)</f>
        <v>186</v>
      </c>
      <c r="T689" s="410">
        <f t="shared" si="21"/>
        <v>430</v>
      </c>
    </row>
    <row r="690" spans="1:20" hidden="1" x14ac:dyDescent="0.25">
      <c r="A690" s="410" t="s">
        <v>1096</v>
      </c>
      <c r="B690" s="410" t="s">
        <v>2317</v>
      </c>
      <c r="C690" s="410" t="s">
        <v>2356</v>
      </c>
      <c r="E690" s="410">
        <v>128</v>
      </c>
      <c r="F690" s="410">
        <v>63</v>
      </c>
      <c r="G690" s="410">
        <v>120</v>
      </c>
      <c r="H690" s="410">
        <v>137</v>
      </c>
      <c r="I690" s="410">
        <v>297</v>
      </c>
      <c r="J690" s="410">
        <v>178</v>
      </c>
      <c r="K690" s="410">
        <v>138</v>
      </c>
      <c r="L690" s="410">
        <v>49</v>
      </c>
      <c r="M690" s="410">
        <v>102</v>
      </c>
      <c r="N690" s="410">
        <v>145</v>
      </c>
      <c r="O690" s="410">
        <v>152</v>
      </c>
      <c r="P690" s="410">
        <v>161</v>
      </c>
      <c r="Q690" s="410">
        <v>1670</v>
      </c>
      <c r="R690" s="413">
        <f t="shared" si="20"/>
        <v>139.16666666666666</v>
      </c>
      <c r="S690" s="410">
        <f>IFERROR(VLOOKUP(C690,INVENTORY!C:H,6,FALSE),0)</f>
        <v>174</v>
      </c>
      <c r="T690" s="410">
        <f t="shared" si="21"/>
        <v>368.8</v>
      </c>
    </row>
    <row r="691" spans="1:20" hidden="1" x14ac:dyDescent="0.25">
      <c r="A691" s="410" t="s">
        <v>1096</v>
      </c>
      <c r="B691" s="410" t="s">
        <v>2317</v>
      </c>
      <c r="C691" s="410" t="s">
        <v>2357</v>
      </c>
      <c r="E691" s="410">
        <v>199</v>
      </c>
      <c r="F691" s="410">
        <v>160</v>
      </c>
      <c r="G691" s="410">
        <v>113</v>
      </c>
      <c r="H691" s="410">
        <v>157</v>
      </c>
      <c r="I691" s="410">
        <v>124</v>
      </c>
      <c r="J691" s="410">
        <v>135</v>
      </c>
      <c r="K691" s="410">
        <v>406</v>
      </c>
      <c r="L691" s="410">
        <v>256</v>
      </c>
      <c r="M691" s="410">
        <v>193</v>
      </c>
      <c r="N691" s="410">
        <v>362</v>
      </c>
      <c r="O691" s="410">
        <v>176</v>
      </c>
      <c r="P691" s="410">
        <v>301</v>
      </c>
      <c r="Q691" s="410">
        <v>2582</v>
      </c>
      <c r="R691" s="413">
        <f t="shared" si="20"/>
        <v>215.16666666666666</v>
      </c>
      <c r="S691" s="410">
        <f>IFERROR(VLOOKUP(C691,INVENTORY!C:H,6,FALSE),0)</f>
        <v>218</v>
      </c>
      <c r="T691" s="410">
        <f t="shared" si="21"/>
        <v>560</v>
      </c>
    </row>
    <row r="692" spans="1:20" hidden="1" x14ac:dyDescent="0.25">
      <c r="A692" s="410" t="s">
        <v>1096</v>
      </c>
      <c r="B692" s="410" t="s">
        <v>2317</v>
      </c>
      <c r="C692" s="410" t="s">
        <v>2358</v>
      </c>
      <c r="E692" s="410">
        <v>158</v>
      </c>
      <c r="F692" s="410">
        <v>99</v>
      </c>
      <c r="G692" s="410">
        <v>184</v>
      </c>
      <c r="H692" s="410">
        <v>118</v>
      </c>
      <c r="I692" s="410">
        <v>197</v>
      </c>
      <c r="J692" s="410">
        <v>228</v>
      </c>
      <c r="K692" s="410">
        <v>60</v>
      </c>
      <c r="L692" s="410">
        <v>92</v>
      </c>
      <c r="M692" s="410">
        <v>220</v>
      </c>
      <c r="N692" s="410">
        <v>372</v>
      </c>
      <c r="O692" s="410">
        <v>144</v>
      </c>
      <c r="P692" s="410">
        <v>202</v>
      </c>
      <c r="Q692" s="410">
        <v>2074</v>
      </c>
      <c r="R692" s="413">
        <f t="shared" si="20"/>
        <v>172.83333333333334</v>
      </c>
      <c r="S692" s="410">
        <f>IFERROR(VLOOKUP(C692,INVENTORY!C:H,6,FALSE),0)</f>
        <v>182</v>
      </c>
      <c r="T692" s="410">
        <f t="shared" si="21"/>
        <v>451.2</v>
      </c>
    </row>
    <row r="693" spans="1:20" hidden="1" x14ac:dyDescent="0.25">
      <c r="A693" s="410" t="s">
        <v>1096</v>
      </c>
      <c r="B693" s="410" t="s">
        <v>2317</v>
      </c>
      <c r="C693" s="410" t="s">
        <v>2359</v>
      </c>
      <c r="E693" s="410">
        <v>145</v>
      </c>
      <c r="F693" s="410">
        <v>174</v>
      </c>
      <c r="G693" s="410">
        <v>101</v>
      </c>
      <c r="H693" s="410">
        <v>197</v>
      </c>
      <c r="I693" s="410">
        <v>248</v>
      </c>
      <c r="J693" s="410">
        <v>357</v>
      </c>
      <c r="K693" s="410">
        <v>119</v>
      </c>
      <c r="L693" s="410">
        <v>258</v>
      </c>
      <c r="M693" s="410">
        <v>216</v>
      </c>
      <c r="N693" s="410">
        <v>316</v>
      </c>
      <c r="O693" s="410">
        <v>131</v>
      </c>
      <c r="P693" s="410">
        <v>223</v>
      </c>
      <c r="Q693" s="410">
        <v>2485</v>
      </c>
      <c r="R693" s="413">
        <f t="shared" si="20"/>
        <v>207.08333333333334</v>
      </c>
      <c r="S693" s="410">
        <f>IFERROR(VLOOKUP(C693,INVENTORY!C:H,6,FALSE),0)</f>
        <v>217</v>
      </c>
      <c r="T693" s="410">
        <f t="shared" si="21"/>
        <v>540.4</v>
      </c>
    </row>
    <row r="694" spans="1:20" hidden="1" x14ac:dyDescent="0.25">
      <c r="A694" s="410" t="s">
        <v>1096</v>
      </c>
      <c r="B694" s="410" t="s">
        <v>2317</v>
      </c>
      <c r="C694" s="410" t="s">
        <v>2360</v>
      </c>
      <c r="E694" s="410">
        <v>116</v>
      </c>
      <c r="F694" s="410">
        <v>123</v>
      </c>
      <c r="G694" s="410">
        <v>63</v>
      </c>
      <c r="H694" s="410">
        <v>89</v>
      </c>
      <c r="I694" s="410">
        <v>248</v>
      </c>
      <c r="J694" s="410">
        <v>23</v>
      </c>
      <c r="K694" s="410">
        <v>338</v>
      </c>
      <c r="L694" s="410">
        <v>124</v>
      </c>
      <c r="M694" s="410">
        <v>74</v>
      </c>
      <c r="N694" s="410">
        <v>173</v>
      </c>
      <c r="O694" s="410">
        <v>215</v>
      </c>
      <c r="P694" s="410">
        <v>254</v>
      </c>
      <c r="Q694" s="410">
        <v>1840</v>
      </c>
      <c r="R694" s="413">
        <f t="shared" si="20"/>
        <v>153.33333333333334</v>
      </c>
      <c r="S694" s="410">
        <f>IFERROR(VLOOKUP(C694,INVENTORY!C:H,6,FALSE),0)</f>
        <v>176</v>
      </c>
      <c r="T694" s="410">
        <f t="shared" si="21"/>
        <v>403.2</v>
      </c>
    </row>
    <row r="695" spans="1:20" hidden="1" x14ac:dyDescent="0.25">
      <c r="A695" s="410" t="s">
        <v>1096</v>
      </c>
      <c r="B695" s="410" t="s">
        <v>2317</v>
      </c>
      <c r="C695" s="410" t="s">
        <v>2361</v>
      </c>
      <c r="E695" s="410">
        <v>106</v>
      </c>
      <c r="F695" s="410">
        <v>75</v>
      </c>
      <c r="G695" s="410">
        <v>87</v>
      </c>
      <c r="H695" s="410">
        <v>134</v>
      </c>
      <c r="I695" s="410">
        <v>237</v>
      </c>
      <c r="J695" s="410">
        <v>52</v>
      </c>
      <c r="K695" s="410">
        <v>87</v>
      </c>
      <c r="L695" s="410">
        <v>26</v>
      </c>
      <c r="M695" s="410">
        <v>86</v>
      </c>
      <c r="N695" s="410">
        <v>477</v>
      </c>
      <c r="O695" s="410">
        <v>259</v>
      </c>
      <c r="P695" s="410">
        <v>180</v>
      </c>
      <c r="Q695" s="410">
        <v>1806</v>
      </c>
      <c r="R695" s="413">
        <f t="shared" si="20"/>
        <v>150.5</v>
      </c>
      <c r="S695" s="410">
        <f>IFERROR(VLOOKUP(C695,INVENTORY!C:H,6,FALSE),0)</f>
        <v>147</v>
      </c>
      <c r="T695" s="410">
        <f t="shared" si="21"/>
        <v>390.6</v>
      </c>
    </row>
    <row r="696" spans="1:20" hidden="1" x14ac:dyDescent="0.25">
      <c r="A696" s="410" t="s">
        <v>1096</v>
      </c>
      <c r="B696" s="410" t="s">
        <v>2317</v>
      </c>
      <c r="C696" s="410" t="s">
        <v>2362</v>
      </c>
      <c r="E696" s="410">
        <v>75</v>
      </c>
      <c r="F696" s="410">
        <v>147</v>
      </c>
      <c r="G696" s="410">
        <v>69</v>
      </c>
      <c r="H696" s="410">
        <v>246</v>
      </c>
      <c r="I696" s="410">
        <v>154</v>
      </c>
      <c r="J696" s="410">
        <v>41</v>
      </c>
      <c r="K696" s="410">
        <v>14</v>
      </c>
      <c r="L696" s="410">
        <v>31</v>
      </c>
      <c r="M696" s="410">
        <v>36</v>
      </c>
      <c r="N696" s="410">
        <v>196</v>
      </c>
      <c r="O696" s="410">
        <v>142</v>
      </c>
      <c r="P696" s="410">
        <v>170</v>
      </c>
      <c r="Q696" s="410">
        <v>1321</v>
      </c>
      <c r="R696" s="413">
        <f t="shared" si="20"/>
        <v>110.08333333333333</v>
      </c>
      <c r="S696" s="410">
        <f>IFERROR(VLOOKUP(C696,INVENTORY!C:H,6,FALSE),0)</f>
        <v>161</v>
      </c>
      <c r="T696" s="410">
        <f t="shared" si="21"/>
        <v>296.39999999999998</v>
      </c>
    </row>
    <row r="697" spans="1:20" hidden="1" x14ac:dyDescent="0.25">
      <c r="A697" s="410" t="s">
        <v>1096</v>
      </c>
      <c r="B697" s="410" t="s">
        <v>2317</v>
      </c>
      <c r="C697" s="410" t="s">
        <v>2363</v>
      </c>
      <c r="E697" s="410">
        <v>116</v>
      </c>
      <c r="F697" s="410">
        <v>353</v>
      </c>
      <c r="G697" s="410">
        <v>437</v>
      </c>
      <c r="H697" s="410">
        <v>174</v>
      </c>
      <c r="I697" s="410">
        <v>149</v>
      </c>
      <c r="J697" s="410">
        <v>258</v>
      </c>
      <c r="K697" s="410">
        <v>238</v>
      </c>
      <c r="L697" s="410">
        <v>62</v>
      </c>
      <c r="M697" s="410">
        <v>127</v>
      </c>
      <c r="N697" s="410">
        <v>384</v>
      </c>
      <c r="O697" s="410">
        <v>254</v>
      </c>
      <c r="P697" s="410">
        <v>198</v>
      </c>
      <c r="Q697" s="410">
        <v>2750</v>
      </c>
      <c r="R697" s="413">
        <f t="shared" si="20"/>
        <v>229.16666666666666</v>
      </c>
      <c r="S697" s="410">
        <f>IFERROR(VLOOKUP(C697,INVENTORY!C:H,6,FALSE),0)</f>
        <v>153</v>
      </c>
      <c r="T697" s="410">
        <f t="shared" si="21"/>
        <v>580.6</v>
      </c>
    </row>
    <row r="698" spans="1:20" hidden="1" x14ac:dyDescent="0.25">
      <c r="A698" s="410" t="s">
        <v>1096</v>
      </c>
      <c r="B698" s="410" t="s">
        <v>2317</v>
      </c>
      <c r="C698" s="410" t="s">
        <v>2364</v>
      </c>
      <c r="E698" s="410">
        <v>62</v>
      </c>
      <c r="F698" s="410">
        <v>161</v>
      </c>
      <c r="G698" s="410">
        <v>577</v>
      </c>
      <c r="H698" s="410">
        <v>115</v>
      </c>
      <c r="I698" s="410">
        <v>240</v>
      </c>
      <c r="J698" s="410">
        <v>44</v>
      </c>
      <c r="K698" s="410">
        <v>36</v>
      </c>
      <c r="L698" s="410">
        <v>62</v>
      </c>
      <c r="M698" s="410">
        <v>102</v>
      </c>
      <c r="N698" s="410">
        <v>128</v>
      </c>
      <c r="O698" s="410">
        <v>460</v>
      </c>
      <c r="P698" s="410">
        <v>418</v>
      </c>
      <c r="Q698" s="410">
        <v>2405</v>
      </c>
      <c r="R698" s="413">
        <f t="shared" si="20"/>
        <v>200.41666666666666</v>
      </c>
      <c r="S698" s="410">
        <f>IFERROR(VLOOKUP(C698,INVENTORY!C:H,6,FALSE),0)</f>
        <v>180</v>
      </c>
      <c r="T698" s="410">
        <f t="shared" si="21"/>
        <v>517</v>
      </c>
    </row>
    <row r="699" spans="1:20" hidden="1" x14ac:dyDescent="0.25">
      <c r="A699" s="410" t="s">
        <v>1096</v>
      </c>
      <c r="B699" s="410" t="s">
        <v>2317</v>
      </c>
      <c r="C699" s="410" t="s">
        <v>2365</v>
      </c>
      <c r="E699" s="410">
        <v>187</v>
      </c>
      <c r="F699" s="410">
        <v>154</v>
      </c>
      <c r="G699" s="410">
        <v>542</v>
      </c>
      <c r="H699" s="410">
        <v>238</v>
      </c>
      <c r="I699" s="410">
        <v>294</v>
      </c>
      <c r="J699" s="410">
        <v>442</v>
      </c>
      <c r="K699" s="410">
        <v>89</v>
      </c>
      <c r="L699" s="410">
        <v>51</v>
      </c>
      <c r="M699" s="410">
        <v>83</v>
      </c>
      <c r="N699" s="410">
        <v>82</v>
      </c>
      <c r="O699" s="410">
        <v>135</v>
      </c>
      <c r="P699" s="410">
        <v>205</v>
      </c>
      <c r="Q699" s="410">
        <v>2502</v>
      </c>
      <c r="R699" s="413">
        <f t="shared" si="20"/>
        <v>208.5</v>
      </c>
      <c r="S699" s="410">
        <f>IFERROR(VLOOKUP(C699,INVENTORY!C:H,6,FALSE),0)</f>
        <v>177</v>
      </c>
      <c r="T699" s="410">
        <f t="shared" si="21"/>
        <v>535.79999999999995</v>
      </c>
    </row>
    <row r="700" spans="1:20" hidden="1" x14ac:dyDescent="0.25">
      <c r="A700" s="410" t="s">
        <v>1096</v>
      </c>
      <c r="B700" s="410" t="s">
        <v>2317</v>
      </c>
      <c r="C700" s="410" t="s">
        <v>2366</v>
      </c>
      <c r="E700" s="410">
        <v>101</v>
      </c>
      <c r="F700" s="410">
        <v>70</v>
      </c>
      <c r="G700" s="410">
        <v>352</v>
      </c>
      <c r="H700" s="410">
        <v>109</v>
      </c>
      <c r="I700" s="410">
        <v>209</v>
      </c>
      <c r="J700" s="410">
        <v>71</v>
      </c>
      <c r="K700" s="410">
        <v>81</v>
      </c>
      <c r="L700" s="410">
        <v>65</v>
      </c>
      <c r="M700" s="410">
        <v>159</v>
      </c>
      <c r="N700" s="410">
        <v>93</v>
      </c>
      <c r="O700" s="410">
        <v>108</v>
      </c>
      <c r="P700" s="410">
        <v>153</v>
      </c>
      <c r="Q700" s="410">
        <v>1571</v>
      </c>
      <c r="R700" s="413">
        <f t="shared" si="20"/>
        <v>130.91666666666666</v>
      </c>
      <c r="S700" s="410">
        <f>IFERROR(VLOOKUP(C700,INVENTORY!C:H,6,FALSE),0)</f>
        <v>174</v>
      </c>
      <c r="T700" s="410">
        <f t="shared" si="21"/>
        <v>349</v>
      </c>
    </row>
    <row r="701" spans="1:20" hidden="1" x14ac:dyDescent="0.25">
      <c r="A701" s="410" t="s">
        <v>1096</v>
      </c>
      <c r="B701" s="410" t="s">
        <v>2317</v>
      </c>
      <c r="C701" s="410" t="s">
        <v>2367</v>
      </c>
      <c r="E701" s="410">
        <v>103</v>
      </c>
      <c r="F701" s="410">
        <v>196</v>
      </c>
      <c r="G701" s="410">
        <v>80</v>
      </c>
      <c r="H701" s="410">
        <v>273</v>
      </c>
      <c r="I701" s="410">
        <v>565</v>
      </c>
      <c r="J701" s="410">
        <v>285</v>
      </c>
      <c r="K701" s="410">
        <v>239</v>
      </c>
      <c r="L701" s="410">
        <v>75</v>
      </c>
      <c r="M701" s="410">
        <v>94</v>
      </c>
      <c r="N701" s="410">
        <v>342</v>
      </c>
      <c r="O701" s="410">
        <v>95</v>
      </c>
      <c r="P701" s="410">
        <v>201</v>
      </c>
      <c r="Q701" s="410">
        <v>2548</v>
      </c>
      <c r="R701" s="413">
        <f t="shared" si="20"/>
        <v>212.33333333333334</v>
      </c>
      <c r="S701" s="410">
        <f>IFERROR(VLOOKUP(C701,INVENTORY!C:H,6,FALSE),0)</f>
        <v>203</v>
      </c>
      <c r="T701" s="410">
        <f t="shared" si="21"/>
        <v>550.20000000000005</v>
      </c>
    </row>
    <row r="702" spans="1:20" hidden="1" x14ac:dyDescent="0.25">
      <c r="A702" s="410" t="s">
        <v>1096</v>
      </c>
      <c r="B702" s="410" t="s">
        <v>2317</v>
      </c>
      <c r="C702" s="410" t="s">
        <v>2368</v>
      </c>
      <c r="E702" s="410">
        <v>105</v>
      </c>
      <c r="F702" s="410">
        <v>129</v>
      </c>
      <c r="G702" s="410">
        <v>97</v>
      </c>
      <c r="H702" s="410">
        <v>118</v>
      </c>
      <c r="I702" s="410">
        <v>190</v>
      </c>
      <c r="J702" s="410">
        <v>134</v>
      </c>
      <c r="K702" s="410">
        <v>41</v>
      </c>
      <c r="L702" s="410">
        <v>124</v>
      </c>
      <c r="M702" s="410">
        <v>165</v>
      </c>
      <c r="N702" s="410">
        <v>244</v>
      </c>
      <c r="O702" s="410">
        <v>155</v>
      </c>
      <c r="P702" s="410">
        <v>184</v>
      </c>
      <c r="Q702" s="410">
        <v>1686</v>
      </c>
      <c r="R702" s="413">
        <f t="shared" si="20"/>
        <v>140.5</v>
      </c>
      <c r="S702" s="410">
        <f>IFERROR(VLOOKUP(C702,INVENTORY!C:H,6,FALSE),0)</f>
        <v>221</v>
      </c>
      <c r="T702" s="410">
        <f t="shared" si="21"/>
        <v>381.4</v>
      </c>
    </row>
    <row r="703" spans="1:20" hidden="1" x14ac:dyDescent="0.25">
      <c r="A703" s="410" t="s">
        <v>1096</v>
      </c>
      <c r="B703" s="410" t="s">
        <v>2317</v>
      </c>
      <c r="C703" s="410" t="s">
        <v>2369</v>
      </c>
      <c r="E703" s="410">
        <v>115</v>
      </c>
      <c r="F703" s="410">
        <v>80</v>
      </c>
      <c r="G703" s="410">
        <v>83</v>
      </c>
      <c r="H703" s="410">
        <v>73</v>
      </c>
      <c r="I703" s="410">
        <v>288</v>
      </c>
      <c r="J703" s="410">
        <v>30</v>
      </c>
      <c r="K703" s="410">
        <v>157</v>
      </c>
      <c r="L703" s="410">
        <v>140</v>
      </c>
      <c r="M703" s="410">
        <v>276</v>
      </c>
      <c r="N703" s="410">
        <v>296</v>
      </c>
      <c r="O703" s="410">
        <v>137</v>
      </c>
      <c r="P703" s="410">
        <v>88</v>
      </c>
      <c r="Q703" s="410">
        <v>1763</v>
      </c>
      <c r="R703" s="413">
        <f t="shared" si="20"/>
        <v>146.91666666666666</v>
      </c>
      <c r="S703" s="410">
        <f>IFERROR(VLOOKUP(C703,INVENTORY!C:H,6,FALSE),0)</f>
        <v>203</v>
      </c>
      <c r="T703" s="410">
        <f t="shared" si="21"/>
        <v>393.2</v>
      </c>
    </row>
    <row r="704" spans="1:20" hidden="1" x14ac:dyDescent="0.25">
      <c r="A704" s="410" t="s">
        <v>1096</v>
      </c>
      <c r="B704" s="410" t="s">
        <v>2317</v>
      </c>
      <c r="C704" s="410" t="s">
        <v>2370</v>
      </c>
      <c r="E704" s="410">
        <v>85</v>
      </c>
      <c r="F704" s="410">
        <v>168</v>
      </c>
      <c r="G704" s="410">
        <v>328</v>
      </c>
      <c r="H704" s="410">
        <v>210</v>
      </c>
      <c r="I704" s="410">
        <v>176</v>
      </c>
      <c r="J704" s="410">
        <v>310</v>
      </c>
      <c r="K704" s="410">
        <v>45</v>
      </c>
      <c r="L704" s="410">
        <v>155</v>
      </c>
      <c r="M704" s="410">
        <v>84</v>
      </c>
      <c r="N704" s="410">
        <v>132</v>
      </c>
      <c r="O704" s="410">
        <v>107</v>
      </c>
      <c r="P704" s="410">
        <v>99</v>
      </c>
      <c r="Q704" s="410">
        <v>1899</v>
      </c>
      <c r="R704" s="413">
        <f t="shared" si="20"/>
        <v>158.25</v>
      </c>
      <c r="S704" s="410">
        <f>IFERROR(VLOOKUP(C704,INVENTORY!C:H,6,FALSE),0)</f>
        <v>196</v>
      </c>
      <c r="T704" s="410">
        <f t="shared" si="21"/>
        <v>419</v>
      </c>
    </row>
    <row r="705" spans="1:20" hidden="1" x14ac:dyDescent="0.25">
      <c r="A705" s="410" t="s">
        <v>1096</v>
      </c>
      <c r="B705" s="410" t="s">
        <v>2317</v>
      </c>
      <c r="C705" s="410" t="s">
        <v>2371</v>
      </c>
      <c r="E705" s="410">
        <v>70</v>
      </c>
      <c r="F705" s="410">
        <v>86</v>
      </c>
      <c r="G705" s="410">
        <v>55</v>
      </c>
      <c r="H705" s="410">
        <v>166</v>
      </c>
      <c r="I705" s="410">
        <v>96</v>
      </c>
      <c r="J705" s="410">
        <v>40</v>
      </c>
      <c r="K705" s="410">
        <v>272</v>
      </c>
      <c r="L705" s="410">
        <v>195</v>
      </c>
      <c r="M705" s="410">
        <v>190</v>
      </c>
      <c r="N705" s="410">
        <v>318</v>
      </c>
      <c r="O705" s="410">
        <v>114</v>
      </c>
      <c r="P705" s="410">
        <v>256</v>
      </c>
      <c r="Q705" s="410">
        <v>1858</v>
      </c>
      <c r="R705" s="413">
        <f t="shared" si="20"/>
        <v>154.83333333333334</v>
      </c>
      <c r="S705" s="410">
        <f>IFERROR(VLOOKUP(C705,INVENTORY!C:H,6,FALSE),0)</f>
        <v>65</v>
      </c>
      <c r="T705" s="410">
        <f t="shared" si="21"/>
        <v>384.6</v>
      </c>
    </row>
    <row r="706" spans="1:20" hidden="1" x14ac:dyDescent="0.25">
      <c r="A706" s="410" t="s">
        <v>1096</v>
      </c>
      <c r="B706" s="410" t="s">
        <v>2317</v>
      </c>
      <c r="C706" s="410" t="s">
        <v>2372</v>
      </c>
      <c r="E706" s="410">
        <v>127</v>
      </c>
      <c r="F706" s="410">
        <v>75</v>
      </c>
      <c r="G706" s="410">
        <v>96</v>
      </c>
      <c r="H706" s="410">
        <v>358</v>
      </c>
      <c r="I706" s="410">
        <v>203</v>
      </c>
      <c r="J706" s="410">
        <v>111</v>
      </c>
      <c r="K706" s="410">
        <v>134</v>
      </c>
      <c r="L706" s="410">
        <v>109</v>
      </c>
      <c r="M706" s="410">
        <v>214</v>
      </c>
      <c r="N706" s="410">
        <v>75</v>
      </c>
      <c r="O706" s="410">
        <v>202</v>
      </c>
      <c r="P706" s="410">
        <v>179</v>
      </c>
      <c r="Q706" s="410">
        <v>1883</v>
      </c>
      <c r="R706" s="413">
        <f t="shared" si="20"/>
        <v>156.91666666666666</v>
      </c>
      <c r="S706" s="410">
        <f>IFERROR(VLOOKUP(C706,INVENTORY!C:H,6,FALSE),0)</f>
        <v>197</v>
      </c>
      <c r="T706" s="410">
        <f t="shared" si="21"/>
        <v>416</v>
      </c>
    </row>
    <row r="707" spans="1:20" hidden="1" x14ac:dyDescent="0.25">
      <c r="A707" s="410" t="s">
        <v>1096</v>
      </c>
      <c r="B707" s="410" t="s">
        <v>2317</v>
      </c>
      <c r="C707" s="410" t="s">
        <v>2373</v>
      </c>
      <c r="E707" s="410">
        <v>176</v>
      </c>
      <c r="F707" s="410">
        <v>186</v>
      </c>
      <c r="G707" s="410">
        <v>86</v>
      </c>
      <c r="H707" s="410">
        <v>166</v>
      </c>
      <c r="I707" s="410">
        <v>382</v>
      </c>
      <c r="J707" s="410">
        <v>426</v>
      </c>
      <c r="K707" s="410">
        <v>411</v>
      </c>
      <c r="L707" s="410">
        <v>285</v>
      </c>
      <c r="M707" s="410">
        <v>159</v>
      </c>
      <c r="N707" s="410">
        <v>133</v>
      </c>
      <c r="O707" s="410">
        <v>205</v>
      </c>
      <c r="P707" s="410">
        <v>248</v>
      </c>
      <c r="Q707" s="410">
        <v>2863</v>
      </c>
      <c r="R707" s="413">
        <f t="shared" si="20"/>
        <v>238.58333333333334</v>
      </c>
      <c r="S707" s="410">
        <f>IFERROR(VLOOKUP(C707,INVENTORY!C:H,6,FALSE),0)</f>
        <v>218</v>
      </c>
      <c r="T707" s="410">
        <f t="shared" si="21"/>
        <v>616.20000000000005</v>
      </c>
    </row>
    <row r="708" spans="1:20" hidden="1" x14ac:dyDescent="0.25">
      <c r="A708" s="410" t="s">
        <v>1096</v>
      </c>
      <c r="B708" s="410" t="s">
        <v>2317</v>
      </c>
      <c r="C708" s="410" t="s">
        <v>2374</v>
      </c>
      <c r="E708" s="410">
        <v>201</v>
      </c>
      <c r="F708" s="410">
        <v>161</v>
      </c>
      <c r="G708" s="410">
        <v>145</v>
      </c>
      <c r="H708" s="410">
        <v>127</v>
      </c>
      <c r="I708" s="410">
        <v>183</v>
      </c>
      <c r="J708" s="410">
        <v>276</v>
      </c>
      <c r="K708" s="410">
        <v>117</v>
      </c>
      <c r="L708" s="410">
        <v>363</v>
      </c>
      <c r="M708" s="410">
        <v>380</v>
      </c>
      <c r="N708" s="410">
        <v>159</v>
      </c>
      <c r="O708" s="410">
        <v>275</v>
      </c>
      <c r="P708" s="410">
        <v>228</v>
      </c>
      <c r="Q708" s="410">
        <v>2615</v>
      </c>
      <c r="R708" s="413">
        <f t="shared" si="20"/>
        <v>217.91666666666666</v>
      </c>
      <c r="S708" s="410">
        <f>IFERROR(VLOOKUP(C708,INVENTORY!C:H,6,FALSE),0)</f>
        <v>226</v>
      </c>
      <c r="T708" s="410">
        <f t="shared" si="21"/>
        <v>568.20000000000005</v>
      </c>
    </row>
    <row r="709" spans="1:20" hidden="1" x14ac:dyDescent="0.25">
      <c r="A709" s="410" t="s">
        <v>1096</v>
      </c>
      <c r="B709" s="410" t="s">
        <v>2317</v>
      </c>
      <c r="C709" s="410" t="s">
        <v>2375</v>
      </c>
      <c r="E709" s="410">
        <v>129</v>
      </c>
      <c r="F709" s="410">
        <v>104</v>
      </c>
      <c r="G709" s="410">
        <v>192</v>
      </c>
      <c r="H709" s="410">
        <v>249</v>
      </c>
      <c r="I709" s="410">
        <v>264</v>
      </c>
      <c r="J709" s="410">
        <v>94</v>
      </c>
      <c r="K709" s="410">
        <v>28</v>
      </c>
      <c r="L709" s="410">
        <v>32</v>
      </c>
      <c r="M709" s="410">
        <v>131</v>
      </c>
      <c r="N709" s="410">
        <v>104</v>
      </c>
      <c r="O709" s="410">
        <v>120</v>
      </c>
      <c r="P709" s="410">
        <v>140</v>
      </c>
      <c r="Q709" s="410">
        <v>1587</v>
      </c>
      <c r="R709" s="413">
        <f t="shared" si="20"/>
        <v>132.25</v>
      </c>
      <c r="S709" s="410">
        <f>IFERROR(VLOOKUP(C709,INVENTORY!C:H,6,FALSE),0)</f>
        <v>236</v>
      </c>
      <c r="T709" s="410">
        <f t="shared" si="21"/>
        <v>364.6</v>
      </c>
    </row>
    <row r="710" spans="1:20" hidden="1" x14ac:dyDescent="0.25">
      <c r="A710" s="410" t="s">
        <v>1096</v>
      </c>
      <c r="B710" s="410" t="s">
        <v>2317</v>
      </c>
      <c r="C710" s="410" t="s">
        <v>2376</v>
      </c>
      <c r="E710" s="410">
        <v>83</v>
      </c>
      <c r="F710" s="410">
        <v>65</v>
      </c>
      <c r="G710" s="410">
        <v>180</v>
      </c>
      <c r="H710" s="410">
        <v>150</v>
      </c>
      <c r="I710" s="410">
        <v>104</v>
      </c>
      <c r="J710" s="410">
        <v>198</v>
      </c>
      <c r="K710" s="410">
        <v>103</v>
      </c>
      <c r="L710" s="410">
        <v>430</v>
      </c>
      <c r="M710" s="410">
        <v>143</v>
      </c>
      <c r="N710" s="410">
        <v>129</v>
      </c>
      <c r="O710" s="410">
        <v>102</v>
      </c>
      <c r="P710" s="410">
        <v>140</v>
      </c>
      <c r="Q710" s="410">
        <v>1827</v>
      </c>
      <c r="R710" s="413">
        <f t="shared" ref="R710:R773" si="22">AVERAGE(E710:P710)</f>
        <v>152.25</v>
      </c>
      <c r="S710" s="410">
        <f>IFERROR(VLOOKUP(C710,INVENTORY!C:H,6,FALSE),0)</f>
        <v>211</v>
      </c>
      <c r="T710" s="410">
        <f t="shared" ref="T710:T773" si="23">(Q710+S710)/5</f>
        <v>407.6</v>
      </c>
    </row>
    <row r="711" spans="1:20" hidden="1" x14ac:dyDescent="0.25">
      <c r="A711" s="410" t="s">
        <v>1096</v>
      </c>
      <c r="B711" s="410" t="s">
        <v>2317</v>
      </c>
      <c r="C711" s="410" t="s">
        <v>2377</v>
      </c>
      <c r="E711" s="410">
        <v>88</v>
      </c>
      <c r="F711" s="410">
        <v>58</v>
      </c>
      <c r="G711" s="410">
        <v>110</v>
      </c>
      <c r="H711" s="410">
        <v>147</v>
      </c>
      <c r="I711" s="410">
        <v>127</v>
      </c>
      <c r="J711" s="410">
        <v>67</v>
      </c>
      <c r="K711" s="410">
        <v>15</v>
      </c>
      <c r="L711" s="410">
        <v>36</v>
      </c>
      <c r="M711" s="410">
        <v>45</v>
      </c>
      <c r="N711" s="410">
        <v>64</v>
      </c>
      <c r="O711" s="410">
        <v>136</v>
      </c>
      <c r="P711" s="410">
        <v>134</v>
      </c>
      <c r="Q711" s="410">
        <v>1027</v>
      </c>
      <c r="R711" s="413">
        <f t="shared" si="22"/>
        <v>85.583333333333329</v>
      </c>
      <c r="S711" s="410">
        <f>IFERROR(VLOOKUP(C711,INVENTORY!C:H,6,FALSE),0)</f>
        <v>186</v>
      </c>
      <c r="T711" s="410">
        <f t="shared" si="23"/>
        <v>242.6</v>
      </c>
    </row>
    <row r="712" spans="1:20" hidden="1" x14ac:dyDescent="0.25">
      <c r="A712" s="410" t="s">
        <v>1096</v>
      </c>
      <c r="B712" s="410" t="s">
        <v>2317</v>
      </c>
      <c r="C712" s="410" t="s">
        <v>2378</v>
      </c>
      <c r="E712" s="410">
        <v>131</v>
      </c>
      <c r="F712" s="410">
        <v>122</v>
      </c>
      <c r="G712" s="410">
        <v>52</v>
      </c>
      <c r="H712" s="410">
        <v>61</v>
      </c>
      <c r="I712" s="410">
        <v>143</v>
      </c>
      <c r="J712" s="410">
        <v>79</v>
      </c>
      <c r="K712" s="410">
        <v>15</v>
      </c>
      <c r="L712" s="410">
        <v>24</v>
      </c>
      <c r="M712" s="410">
        <v>109</v>
      </c>
      <c r="N712" s="410">
        <v>86</v>
      </c>
      <c r="O712" s="410">
        <v>96</v>
      </c>
      <c r="P712" s="410">
        <v>128</v>
      </c>
      <c r="Q712" s="410">
        <v>1046</v>
      </c>
      <c r="R712" s="413">
        <f t="shared" si="22"/>
        <v>87.166666666666671</v>
      </c>
      <c r="S712" s="410">
        <f>IFERROR(VLOOKUP(C712,INVENTORY!C:H,6,FALSE),0)</f>
        <v>152</v>
      </c>
      <c r="T712" s="410">
        <f t="shared" si="23"/>
        <v>239.6</v>
      </c>
    </row>
    <row r="713" spans="1:20" hidden="1" x14ac:dyDescent="0.25">
      <c r="A713" s="410" t="s">
        <v>1096</v>
      </c>
      <c r="B713" s="410" t="s">
        <v>2317</v>
      </c>
      <c r="C713" s="410" t="s">
        <v>2379</v>
      </c>
      <c r="E713" s="410">
        <v>240</v>
      </c>
      <c r="F713" s="410">
        <v>287</v>
      </c>
      <c r="G713" s="410">
        <v>55</v>
      </c>
      <c r="H713" s="410">
        <v>162</v>
      </c>
      <c r="I713" s="410">
        <v>225</v>
      </c>
      <c r="J713" s="410">
        <v>251</v>
      </c>
      <c r="K713" s="410">
        <v>23</v>
      </c>
      <c r="L713" s="410">
        <v>22</v>
      </c>
      <c r="M713" s="410">
        <v>221</v>
      </c>
      <c r="N713" s="410">
        <v>86</v>
      </c>
      <c r="O713" s="410">
        <v>147</v>
      </c>
      <c r="P713" s="410">
        <v>98</v>
      </c>
      <c r="Q713" s="410">
        <v>1817</v>
      </c>
      <c r="R713" s="413">
        <f t="shared" si="22"/>
        <v>151.41666666666666</v>
      </c>
      <c r="S713" s="410">
        <f>IFERROR(VLOOKUP(C713,INVENTORY!C:H,6,FALSE),0)</f>
        <v>136</v>
      </c>
      <c r="T713" s="410">
        <f t="shared" si="23"/>
        <v>390.6</v>
      </c>
    </row>
    <row r="714" spans="1:20" hidden="1" x14ac:dyDescent="0.25">
      <c r="A714" s="410" t="s">
        <v>1096</v>
      </c>
      <c r="B714" s="410" t="s">
        <v>2317</v>
      </c>
      <c r="C714" s="410" t="s">
        <v>2380</v>
      </c>
      <c r="E714" s="410">
        <v>106</v>
      </c>
      <c r="F714" s="410">
        <v>490</v>
      </c>
      <c r="G714" s="410">
        <v>170</v>
      </c>
      <c r="H714" s="410">
        <v>185</v>
      </c>
      <c r="I714" s="410">
        <v>596</v>
      </c>
      <c r="J714" s="410">
        <v>687</v>
      </c>
      <c r="K714" s="410">
        <v>321</v>
      </c>
      <c r="L714" s="410">
        <v>154</v>
      </c>
      <c r="M714" s="410">
        <v>407</v>
      </c>
      <c r="N714" s="410">
        <v>251</v>
      </c>
      <c r="O714" s="410">
        <v>528</v>
      </c>
      <c r="P714" s="410">
        <v>261</v>
      </c>
      <c r="Q714" s="410">
        <v>4156</v>
      </c>
      <c r="R714" s="413">
        <f t="shared" si="22"/>
        <v>346.33333333333331</v>
      </c>
      <c r="S714" s="410">
        <f>IFERROR(VLOOKUP(C714,INVENTORY!C:H,6,FALSE),0)</f>
        <v>171</v>
      </c>
      <c r="T714" s="410">
        <f t="shared" si="23"/>
        <v>865.4</v>
      </c>
    </row>
    <row r="715" spans="1:20" hidden="1" x14ac:dyDescent="0.25">
      <c r="A715" s="410" t="s">
        <v>1096</v>
      </c>
      <c r="B715" s="410" t="s">
        <v>2317</v>
      </c>
      <c r="C715" s="410" t="s">
        <v>2381</v>
      </c>
      <c r="F715" s="410">
        <v>7</v>
      </c>
      <c r="G715" s="410">
        <v>6</v>
      </c>
      <c r="H715" s="410">
        <v>4</v>
      </c>
      <c r="I715" s="410">
        <v>29</v>
      </c>
      <c r="J715" s="410">
        <v>196</v>
      </c>
      <c r="M715" s="410">
        <v>9</v>
      </c>
      <c r="N715" s="410">
        <v>4</v>
      </c>
      <c r="Q715" s="410">
        <v>255</v>
      </c>
      <c r="R715" s="413">
        <f t="shared" si="22"/>
        <v>36.428571428571431</v>
      </c>
      <c r="S715" s="410">
        <f>IFERROR(VLOOKUP(C715,INVENTORY!C:H,6,FALSE),0)</f>
        <v>0</v>
      </c>
      <c r="T715" s="410">
        <f t="shared" si="23"/>
        <v>51</v>
      </c>
    </row>
    <row r="716" spans="1:20" hidden="1" x14ac:dyDescent="0.25">
      <c r="A716" s="410" t="s">
        <v>1096</v>
      </c>
      <c r="B716" s="410" t="s">
        <v>2317</v>
      </c>
      <c r="C716" s="410" t="s">
        <v>2382</v>
      </c>
      <c r="O716" s="410">
        <v>9</v>
      </c>
      <c r="Q716" s="410">
        <v>9</v>
      </c>
      <c r="R716" s="413">
        <f t="shared" si="22"/>
        <v>9</v>
      </c>
      <c r="S716" s="410">
        <f>IFERROR(VLOOKUP(C716,INVENTORY!C:H,6,FALSE),0)</f>
        <v>0</v>
      </c>
      <c r="T716" s="410">
        <f t="shared" si="23"/>
        <v>1.8</v>
      </c>
    </row>
    <row r="717" spans="1:20" hidden="1" x14ac:dyDescent="0.25">
      <c r="A717" s="410" t="s">
        <v>1096</v>
      </c>
      <c r="B717" s="410" t="s">
        <v>2317</v>
      </c>
      <c r="C717" s="410" t="s">
        <v>2383</v>
      </c>
      <c r="F717" s="410">
        <v>20</v>
      </c>
      <c r="G717" s="410">
        <v>1</v>
      </c>
      <c r="H717" s="410">
        <v>1</v>
      </c>
      <c r="I717" s="410">
        <v>200</v>
      </c>
      <c r="M717" s="410">
        <v>272</v>
      </c>
      <c r="N717" s="410">
        <v>78</v>
      </c>
      <c r="O717" s="410">
        <v>5</v>
      </c>
      <c r="P717" s="410">
        <v>4</v>
      </c>
      <c r="Q717" s="410">
        <v>581</v>
      </c>
      <c r="R717" s="413">
        <f t="shared" si="22"/>
        <v>72.625</v>
      </c>
      <c r="S717" s="410">
        <f>IFERROR(VLOOKUP(C717,INVENTORY!C:H,6,FALSE),0)</f>
        <v>14</v>
      </c>
      <c r="T717" s="410">
        <f t="shared" si="23"/>
        <v>119</v>
      </c>
    </row>
    <row r="718" spans="1:20" hidden="1" x14ac:dyDescent="0.25">
      <c r="A718" s="410" t="s">
        <v>1096</v>
      </c>
      <c r="B718" s="410" t="s">
        <v>2317</v>
      </c>
      <c r="C718" s="410" t="s">
        <v>2384</v>
      </c>
      <c r="E718" s="410">
        <v>225</v>
      </c>
      <c r="F718" s="410">
        <v>141</v>
      </c>
      <c r="G718" s="410">
        <v>110</v>
      </c>
      <c r="H718" s="410">
        <v>134</v>
      </c>
      <c r="I718" s="410">
        <v>239</v>
      </c>
      <c r="J718" s="410">
        <v>242</v>
      </c>
      <c r="K718" s="410">
        <v>70</v>
      </c>
      <c r="L718" s="410">
        <v>58</v>
      </c>
      <c r="M718" s="410">
        <v>384</v>
      </c>
      <c r="N718" s="410">
        <v>183</v>
      </c>
      <c r="O718" s="410">
        <v>122</v>
      </c>
      <c r="P718" s="410">
        <v>173</v>
      </c>
      <c r="Q718" s="410">
        <v>2081</v>
      </c>
      <c r="R718" s="413">
        <f t="shared" si="22"/>
        <v>173.41666666666666</v>
      </c>
      <c r="S718" s="410">
        <f>IFERROR(VLOOKUP(C718,INVENTORY!C:H,6,FALSE),0)</f>
        <v>209</v>
      </c>
      <c r="T718" s="410">
        <f t="shared" si="23"/>
        <v>458</v>
      </c>
    </row>
    <row r="719" spans="1:20" hidden="1" x14ac:dyDescent="0.25">
      <c r="A719" s="410" t="s">
        <v>1096</v>
      </c>
      <c r="B719" s="410" t="s">
        <v>2317</v>
      </c>
      <c r="C719" s="410" t="s">
        <v>2385</v>
      </c>
      <c r="E719" s="410">
        <v>85</v>
      </c>
      <c r="F719" s="410">
        <v>59</v>
      </c>
      <c r="G719" s="410">
        <v>326</v>
      </c>
      <c r="H719" s="410">
        <v>107</v>
      </c>
      <c r="I719" s="410">
        <v>112</v>
      </c>
      <c r="J719" s="410">
        <v>32</v>
      </c>
      <c r="K719" s="410">
        <v>61</v>
      </c>
      <c r="L719" s="410">
        <v>126</v>
      </c>
      <c r="M719" s="410">
        <v>126</v>
      </c>
      <c r="N719" s="410">
        <v>124</v>
      </c>
      <c r="O719" s="410">
        <v>137</v>
      </c>
      <c r="P719" s="410">
        <v>148</v>
      </c>
      <c r="Q719" s="410">
        <v>1443</v>
      </c>
      <c r="R719" s="413">
        <f t="shared" si="22"/>
        <v>120.25</v>
      </c>
      <c r="S719" s="410">
        <f>IFERROR(VLOOKUP(C719,INVENTORY!C:H,6,FALSE),0)</f>
        <v>163</v>
      </c>
      <c r="T719" s="410">
        <f t="shared" si="23"/>
        <v>321.2</v>
      </c>
    </row>
    <row r="720" spans="1:20" hidden="1" x14ac:dyDescent="0.25">
      <c r="A720" s="410" t="s">
        <v>1096</v>
      </c>
      <c r="B720" s="410" t="s">
        <v>2317</v>
      </c>
      <c r="C720" s="410" t="s">
        <v>2386</v>
      </c>
      <c r="E720" s="410">
        <v>127</v>
      </c>
      <c r="F720" s="410">
        <v>80</v>
      </c>
      <c r="G720" s="410">
        <v>178</v>
      </c>
      <c r="H720" s="410">
        <v>202</v>
      </c>
      <c r="I720" s="410">
        <v>154</v>
      </c>
      <c r="J720" s="410">
        <v>39</v>
      </c>
      <c r="K720" s="410">
        <v>52</v>
      </c>
      <c r="L720" s="410">
        <v>41</v>
      </c>
      <c r="M720" s="410">
        <v>247</v>
      </c>
      <c r="N720" s="410">
        <v>159</v>
      </c>
      <c r="O720" s="410">
        <v>140</v>
      </c>
      <c r="P720" s="410">
        <v>226</v>
      </c>
      <c r="Q720" s="410">
        <v>1645</v>
      </c>
      <c r="R720" s="413">
        <f t="shared" si="22"/>
        <v>137.08333333333334</v>
      </c>
      <c r="S720" s="410">
        <f>IFERROR(VLOOKUP(C720,INVENTORY!C:H,6,FALSE),0)</f>
        <v>146</v>
      </c>
      <c r="T720" s="410">
        <f t="shared" si="23"/>
        <v>358.2</v>
      </c>
    </row>
    <row r="721" spans="1:20" hidden="1" x14ac:dyDescent="0.25">
      <c r="A721" s="410" t="s">
        <v>1096</v>
      </c>
      <c r="B721" s="410" t="s">
        <v>2317</v>
      </c>
      <c r="C721" s="410" t="s">
        <v>2387</v>
      </c>
      <c r="E721" s="410">
        <v>127</v>
      </c>
      <c r="F721" s="410">
        <v>158</v>
      </c>
      <c r="G721" s="410">
        <v>56</v>
      </c>
      <c r="H721" s="410">
        <v>125</v>
      </c>
      <c r="I721" s="410">
        <v>178</v>
      </c>
      <c r="J721" s="410">
        <v>174</v>
      </c>
      <c r="K721" s="410">
        <v>60</v>
      </c>
      <c r="L721" s="410">
        <v>63</v>
      </c>
      <c r="M721" s="410">
        <v>111</v>
      </c>
      <c r="N721" s="410">
        <v>85</v>
      </c>
      <c r="O721" s="410">
        <v>105</v>
      </c>
      <c r="P721" s="410">
        <v>170</v>
      </c>
      <c r="Q721" s="410">
        <v>1412</v>
      </c>
      <c r="R721" s="413">
        <f t="shared" si="22"/>
        <v>117.66666666666667</v>
      </c>
      <c r="S721" s="410">
        <f>IFERROR(VLOOKUP(C721,INVENTORY!C:H,6,FALSE),0)</f>
        <v>157</v>
      </c>
      <c r="T721" s="410">
        <f t="shared" si="23"/>
        <v>313.8</v>
      </c>
    </row>
    <row r="722" spans="1:20" hidden="1" x14ac:dyDescent="0.25">
      <c r="A722" s="410" t="s">
        <v>1096</v>
      </c>
      <c r="B722" s="410" t="s">
        <v>2317</v>
      </c>
      <c r="C722" s="410" t="s">
        <v>2388</v>
      </c>
      <c r="E722" s="410">
        <v>69</v>
      </c>
      <c r="F722" s="410">
        <v>105</v>
      </c>
      <c r="G722" s="410">
        <v>142</v>
      </c>
      <c r="H722" s="410">
        <v>53</v>
      </c>
      <c r="I722" s="410">
        <v>93</v>
      </c>
      <c r="J722" s="410">
        <v>21</v>
      </c>
      <c r="K722" s="410">
        <v>31</v>
      </c>
      <c r="L722" s="410">
        <v>37</v>
      </c>
      <c r="M722" s="410">
        <v>209</v>
      </c>
      <c r="N722" s="410">
        <v>77</v>
      </c>
      <c r="O722" s="410">
        <v>178</v>
      </c>
      <c r="P722" s="410">
        <v>324</v>
      </c>
      <c r="Q722" s="410">
        <v>1339</v>
      </c>
      <c r="R722" s="413">
        <f t="shared" si="22"/>
        <v>111.58333333333333</v>
      </c>
      <c r="S722" s="410">
        <f>IFERROR(VLOOKUP(C722,INVENTORY!C:H,6,FALSE),0)</f>
        <v>143</v>
      </c>
      <c r="T722" s="410">
        <f t="shared" si="23"/>
        <v>296.39999999999998</v>
      </c>
    </row>
    <row r="723" spans="1:20" hidden="1" x14ac:dyDescent="0.25">
      <c r="A723" s="410" t="s">
        <v>1096</v>
      </c>
      <c r="B723" s="410" t="s">
        <v>2317</v>
      </c>
      <c r="C723" s="410" t="s">
        <v>2389</v>
      </c>
      <c r="E723" s="410">
        <v>247</v>
      </c>
      <c r="F723" s="410">
        <v>150</v>
      </c>
      <c r="G723" s="410">
        <v>114</v>
      </c>
      <c r="H723" s="410">
        <v>149</v>
      </c>
      <c r="I723" s="410">
        <v>220</v>
      </c>
      <c r="J723" s="410">
        <v>13</v>
      </c>
      <c r="K723" s="410">
        <v>42</v>
      </c>
      <c r="L723" s="410">
        <v>71</v>
      </c>
      <c r="M723" s="410">
        <v>113</v>
      </c>
      <c r="N723" s="410">
        <v>162</v>
      </c>
      <c r="O723" s="410">
        <v>253</v>
      </c>
      <c r="P723" s="410">
        <v>97</v>
      </c>
      <c r="Q723" s="410">
        <v>1631</v>
      </c>
      <c r="R723" s="413">
        <f t="shared" si="22"/>
        <v>135.91666666666666</v>
      </c>
      <c r="S723" s="410">
        <f>IFERROR(VLOOKUP(C723,INVENTORY!C:H,6,FALSE),0)</f>
        <v>171</v>
      </c>
      <c r="T723" s="410">
        <f t="shared" si="23"/>
        <v>360.4</v>
      </c>
    </row>
    <row r="724" spans="1:20" hidden="1" x14ac:dyDescent="0.25">
      <c r="A724" s="410" t="s">
        <v>1096</v>
      </c>
      <c r="B724" s="410" t="s">
        <v>2317</v>
      </c>
      <c r="C724" s="410" t="s">
        <v>2390</v>
      </c>
      <c r="E724" s="410">
        <v>94</v>
      </c>
      <c r="F724" s="410">
        <v>64</v>
      </c>
      <c r="G724" s="410">
        <v>73</v>
      </c>
      <c r="H724" s="410">
        <v>53</v>
      </c>
      <c r="I724" s="410">
        <v>113</v>
      </c>
      <c r="J724" s="410">
        <v>20</v>
      </c>
      <c r="K724" s="410">
        <v>27</v>
      </c>
      <c r="L724" s="410">
        <v>151</v>
      </c>
      <c r="M724" s="410">
        <v>318</v>
      </c>
      <c r="N724" s="410">
        <v>86</v>
      </c>
      <c r="O724" s="410">
        <v>125</v>
      </c>
      <c r="P724" s="410">
        <v>282</v>
      </c>
      <c r="Q724" s="410">
        <v>1406</v>
      </c>
      <c r="R724" s="413">
        <f t="shared" si="22"/>
        <v>117.16666666666667</v>
      </c>
      <c r="S724" s="410">
        <f>IFERROR(VLOOKUP(C724,INVENTORY!C:H,6,FALSE),0)</f>
        <v>172</v>
      </c>
      <c r="T724" s="410">
        <f t="shared" si="23"/>
        <v>315.60000000000002</v>
      </c>
    </row>
    <row r="725" spans="1:20" hidden="1" x14ac:dyDescent="0.25">
      <c r="A725" s="410" t="s">
        <v>1096</v>
      </c>
      <c r="B725" s="410" t="s">
        <v>2317</v>
      </c>
      <c r="C725" s="410" t="s">
        <v>2391</v>
      </c>
      <c r="E725" s="410">
        <v>49</v>
      </c>
      <c r="F725" s="410">
        <v>42</v>
      </c>
      <c r="G725" s="410">
        <v>83</v>
      </c>
      <c r="H725" s="410">
        <v>70</v>
      </c>
      <c r="I725" s="410">
        <v>74</v>
      </c>
      <c r="J725" s="410">
        <v>15</v>
      </c>
      <c r="K725" s="410">
        <v>67</v>
      </c>
      <c r="L725" s="410">
        <v>16</v>
      </c>
      <c r="M725" s="410">
        <v>86</v>
      </c>
      <c r="N725" s="410">
        <v>280</v>
      </c>
      <c r="O725" s="410">
        <v>64</v>
      </c>
      <c r="P725" s="410">
        <v>47</v>
      </c>
      <c r="Q725" s="410">
        <v>893</v>
      </c>
      <c r="R725" s="413">
        <f t="shared" si="22"/>
        <v>74.416666666666671</v>
      </c>
      <c r="S725" s="410">
        <f>IFERROR(VLOOKUP(C725,INVENTORY!C:H,6,FALSE),0)</f>
        <v>40</v>
      </c>
      <c r="T725" s="410">
        <f t="shared" si="23"/>
        <v>186.6</v>
      </c>
    </row>
    <row r="726" spans="1:20" hidden="1" x14ac:dyDescent="0.25">
      <c r="A726" s="410" t="s">
        <v>1096</v>
      </c>
      <c r="B726" s="410" t="s">
        <v>2317</v>
      </c>
      <c r="C726" s="410" t="s">
        <v>2392</v>
      </c>
      <c r="E726" s="410">
        <v>81</v>
      </c>
      <c r="F726" s="410">
        <v>83</v>
      </c>
      <c r="G726" s="410">
        <v>65</v>
      </c>
      <c r="H726" s="410">
        <v>194</v>
      </c>
      <c r="I726" s="410">
        <v>119</v>
      </c>
      <c r="J726" s="410">
        <v>105</v>
      </c>
      <c r="K726" s="410">
        <v>102</v>
      </c>
      <c r="L726" s="410">
        <v>278</v>
      </c>
      <c r="M726" s="410">
        <v>283</v>
      </c>
      <c r="N726" s="410">
        <v>249</v>
      </c>
      <c r="O726" s="410">
        <v>146</v>
      </c>
      <c r="P726" s="410">
        <v>114</v>
      </c>
      <c r="Q726" s="410">
        <v>1819</v>
      </c>
      <c r="R726" s="413">
        <f t="shared" si="22"/>
        <v>151.58333333333334</v>
      </c>
      <c r="S726" s="410">
        <f>IFERROR(VLOOKUP(C726,INVENTORY!C:H,6,FALSE),0)</f>
        <v>183</v>
      </c>
      <c r="T726" s="410">
        <f t="shared" si="23"/>
        <v>400.4</v>
      </c>
    </row>
    <row r="727" spans="1:20" hidden="1" x14ac:dyDescent="0.25">
      <c r="A727" s="410" t="s">
        <v>1096</v>
      </c>
      <c r="B727" s="410" t="s">
        <v>2317</v>
      </c>
      <c r="C727" s="410" t="s">
        <v>2393</v>
      </c>
      <c r="E727" s="410">
        <v>113</v>
      </c>
      <c r="F727" s="410">
        <v>45</v>
      </c>
      <c r="G727" s="410">
        <v>32</v>
      </c>
      <c r="H727" s="410">
        <v>57</v>
      </c>
      <c r="I727" s="410">
        <v>84</v>
      </c>
      <c r="J727" s="410">
        <v>31</v>
      </c>
      <c r="K727" s="410">
        <v>22</v>
      </c>
      <c r="L727" s="410">
        <v>100</v>
      </c>
      <c r="M727" s="410">
        <v>84</v>
      </c>
      <c r="N727" s="410">
        <v>85</v>
      </c>
      <c r="O727" s="410">
        <v>191</v>
      </c>
      <c r="P727" s="410">
        <v>51</v>
      </c>
      <c r="Q727" s="410">
        <v>895</v>
      </c>
      <c r="R727" s="413">
        <f t="shared" si="22"/>
        <v>74.583333333333329</v>
      </c>
      <c r="S727" s="410">
        <f>IFERROR(VLOOKUP(C727,INVENTORY!C:H,6,FALSE),0)</f>
        <v>37</v>
      </c>
      <c r="T727" s="410">
        <f t="shared" si="23"/>
        <v>186.4</v>
      </c>
    </row>
    <row r="728" spans="1:20" hidden="1" x14ac:dyDescent="0.25">
      <c r="A728" s="410" t="s">
        <v>1096</v>
      </c>
      <c r="B728" s="410" t="s">
        <v>2317</v>
      </c>
      <c r="C728" s="410" t="s">
        <v>2394</v>
      </c>
      <c r="E728" s="410">
        <v>89</v>
      </c>
      <c r="F728" s="410">
        <v>207</v>
      </c>
      <c r="G728" s="410">
        <v>109</v>
      </c>
      <c r="H728" s="410">
        <v>74</v>
      </c>
      <c r="I728" s="410">
        <v>123</v>
      </c>
      <c r="J728" s="410">
        <v>60</v>
      </c>
      <c r="K728" s="410">
        <v>90</v>
      </c>
      <c r="L728" s="410">
        <v>181</v>
      </c>
      <c r="M728" s="410">
        <v>192</v>
      </c>
      <c r="N728" s="410">
        <v>92</v>
      </c>
      <c r="O728" s="410">
        <v>371</v>
      </c>
      <c r="P728" s="410">
        <v>163</v>
      </c>
      <c r="Q728" s="410">
        <v>1751</v>
      </c>
      <c r="R728" s="413">
        <f t="shared" si="22"/>
        <v>145.91666666666666</v>
      </c>
      <c r="S728" s="410">
        <f>IFERROR(VLOOKUP(C728,INVENTORY!C:H,6,FALSE),0)</f>
        <v>196</v>
      </c>
      <c r="T728" s="410">
        <f t="shared" si="23"/>
        <v>389.4</v>
      </c>
    </row>
    <row r="729" spans="1:20" hidden="1" x14ac:dyDescent="0.25">
      <c r="A729" s="410" t="s">
        <v>1096</v>
      </c>
      <c r="B729" s="410" t="s">
        <v>2317</v>
      </c>
      <c r="C729" s="410" t="s">
        <v>2395</v>
      </c>
      <c r="E729" s="410">
        <v>155</v>
      </c>
      <c r="F729" s="410">
        <v>149</v>
      </c>
      <c r="G729" s="410">
        <v>142</v>
      </c>
      <c r="H729" s="410">
        <v>138</v>
      </c>
      <c r="I729" s="410">
        <v>141</v>
      </c>
      <c r="J729" s="410">
        <v>307</v>
      </c>
      <c r="K729" s="410">
        <v>53</v>
      </c>
      <c r="L729" s="410">
        <v>129</v>
      </c>
      <c r="M729" s="410">
        <v>171</v>
      </c>
      <c r="N729" s="410">
        <v>126</v>
      </c>
      <c r="O729" s="410">
        <v>239</v>
      </c>
      <c r="P729" s="410">
        <v>247</v>
      </c>
      <c r="Q729" s="410">
        <v>1997</v>
      </c>
      <c r="R729" s="413">
        <f t="shared" si="22"/>
        <v>166.41666666666666</v>
      </c>
      <c r="S729" s="410">
        <f>IFERROR(VLOOKUP(C729,INVENTORY!C:H,6,FALSE),0)</f>
        <v>190</v>
      </c>
      <c r="T729" s="410">
        <f t="shared" si="23"/>
        <v>437.4</v>
      </c>
    </row>
    <row r="730" spans="1:20" hidden="1" x14ac:dyDescent="0.25">
      <c r="A730" s="410" t="s">
        <v>1096</v>
      </c>
      <c r="B730" s="410" t="s">
        <v>2256</v>
      </c>
      <c r="C730" s="410" t="s">
        <v>2257</v>
      </c>
      <c r="E730" s="410">
        <v>312</v>
      </c>
      <c r="F730" s="410">
        <v>256</v>
      </c>
      <c r="G730" s="410">
        <v>236</v>
      </c>
      <c r="H730" s="410">
        <v>257</v>
      </c>
      <c r="I730" s="410">
        <v>394</v>
      </c>
      <c r="J730" s="410">
        <v>479</v>
      </c>
      <c r="K730" s="410">
        <v>265</v>
      </c>
      <c r="L730" s="410">
        <v>295</v>
      </c>
      <c r="M730" s="410">
        <v>566</v>
      </c>
      <c r="N730" s="410">
        <v>640</v>
      </c>
      <c r="O730" s="410">
        <v>341</v>
      </c>
      <c r="P730" s="410">
        <v>415</v>
      </c>
      <c r="Q730" s="410">
        <v>4456</v>
      </c>
      <c r="R730" s="413">
        <f t="shared" si="22"/>
        <v>371.33333333333331</v>
      </c>
      <c r="S730" s="410">
        <f>IFERROR(VLOOKUP(C730,INVENTORY!C:H,6,FALSE),0)</f>
        <v>321</v>
      </c>
      <c r="T730" s="410">
        <f t="shared" si="23"/>
        <v>955.4</v>
      </c>
    </row>
    <row r="731" spans="1:20" hidden="1" x14ac:dyDescent="0.25">
      <c r="A731" s="410" t="s">
        <v>1096</v>
      </c>
      <c r="B731" s="410" t="s">
        <v>2256</v>
      </c>
      <c r="C731" s="410" t="s">
        <v>2258</v>
      </c>
      <c r="E731" s="410">
        <v>324</v>
      </c>
      <c r="F731" s="410">
        <v>162</v>
      </c>
      <c r="G731" s="410">
        <v>168</v>
      </c>
      <c r="H731" s="410">
        <v>156</v>
      </c>
      <c r="I731" s="410">
        <v>302</v>
      </c>
      <c r="J731" s="410">
        <v>275</v>
      </c>
      <c r="K731" s="410">
        <v>219</v>
      </c>
      <c r="L731" s="410">
        <v>192</v>
      </c>
      <c r="M731" s="410">
        <v>240</v>
      </c>
      <c r="N731" s="410">
        <v>277</v>
      </c>
      <c r="O731" s="410">
        <v>329</v>
      </c>
      <c r="P731" s="410">
        <v>527</v>
      </c>
      <c r="Q731" s="410">
        <v>3171</v>
      </c>
      <c r="R731" s="413">
        <f t="shared" si="22"/>
        <v>264.25</v>
      </c>
      <c r="S731" s="410">
        <f>IFERROR(VLOOKUP(C731,INVENTORY!C:H,6,FALSE),0)</f>
        <v>302</v>
      </c>
      <c r="T731" s="410">
        <f t="shared" si="23"/>
        <v>694.6</v>
      </c>
    </row>
    <row r="732" spans="1:20" hidden="1" x14ac:dyDescent="0.25">
      <c r="A732" s="410" t="s">
        <v>1096</v>
      </c>
      <c r="B732" s="410" t="s">
        <v>2256</v>
      </c>
      <c r="C732" s="410" t="s">
        <v>2259</v>
      </c>
      <c r="E732" s="410">
        <v>333</v>
      </c>
      <c r="F732" s="410">
        <v>237</v>
      </c>
      <c r="G732" s="410">
        <v>164</v>
      </c>
      <c r="H732" s="410">
        <v>258</v>
      </c>
      <c r="I732" s="410">
        <v>387</v>
      </c>
      <c r="J732" s="410">
        <v>133</v>
      </c>
      <c r="K732" s="410">
        <v>282</v>
      </c>
      <c r="L732" s="410">
        <v>190</v>
      </c>
      <c r="M732" s="410">
        <v>225</v>
      </c>
      <c r="N732" s="410">
        <v>301</v>
      </c>
      <c r="O732" s="410">
        <v>450</v>
      </c>
      <c r="P732" s="410">
        <v>501</v>
      </c>
      <c r="Q732" s="410">
        <v>3461</v>
      </c>
      <c r="R732" s="413">
        <f t="shared" si="22"/>
        <v>288.41666666666669</v>
      </c>
      <c r="S732" s="410">
        <f>IFERROR(VLOOKUP(C732,INVENTORY!C:H,6,FALSE),0)</f>
        <v>313</v>
      </c>
      <c r="T732" s="410">
        <f t="shared" si="23"/>
        <v>754.8</v>
      </c>
    </row>
    <row r="733" spans="1:20" hidden="1" x14ac:dyDescent="0.25">
      <c r="A733" s="410" t="s">
        <v>1096</v>
      </c>
      <c r="B733" s="410" t="s">
        <v>2256</v>
      </c>
      <c r="C733" s="410" t="s">
        <v>2260</v>
      </c>
      <c r="E733" s="410">
        <v>273</v>
      </c>
      <c r="F733" s="410">
        <v>447</v>
      </c>
      <c r="G733" s="410">
        <v>317</v>
      </c>
      <c r="H733" s="410">
        <v>166</v>
      </c>
      <c r="I733" s="410">
        <v>343</v>
      </c>
      <c r="J733" s="410">
        <v>156</v>
      </c>
      <c r="K733" s="410">
        <v>285</v>
      </c>
      <c r="L733" s="410">
        <v>209</v>
      </c>
      <c r="M733" s="410">
        <v>200</v>
      </c>
      <c r="N733" s="410">
        <v>186</v>
      </c>
      <c r="O733" s="410">
        <v>384</v>
      </c>
      <c r="P733" s="410">
        <v>418</v>
      </c>
      <c r="Q733" s="410">
        <v>3384</v>
      </c>
      <c r="R733" s="413">
        <f t="shared" si="22"/>
        <v>282</v>
      </c>
      <c r="S733" s="410">
        <f>IFERROR(VLOOKUP(C733,INVENTORY!C:H,6,FALSE),0)</f>
        <v>297</v>
      </c>
      <c r="T733" s="410">
        <f t="shared" si="23"/>
        <v>736.2</v>
      </c>
    </row>
    <row r="734" spans="1:20" hidden="1" x14ac:dyDescent="0.25">
      <c r="A734" s="410" t="s">
        <v>1096</v>
      </c>
      <c r="B734" s="410" t="s">
        <v>2256</v>
      </c>
      <c r="C734" s="410" t="s">
        <v>2261</v>
      </c>
      <c r="E734" s="410">
        <v>284</v>
      </c>
      <c r="F734" s="410">
        <v>265</v>
      </c>
      <c r="G734" s="410">
        <v>280</v>
      </c>
      <c r="H734" s="410">
        <v>270</v>
      </c>
      <c r="I734" s="410">
        <v>465</v>
      </c>
      <c r="J734" s="410">
        <v>257</v>
      </c>
      <c r="K734" s="410">
        <v>153</v>
      </c>
      <c r="L734" s="410">
        <v>195</v>
      </c>
      <c r="M734" s="410">
        <v>284</v>
      </c>
      <c r="N734" s="410">
        <v>241</v>
      </c>
      <c r="O734" s="410">
        <v>346</v>
      </c>
      <c r="P734" s="410">
        <v>450</v>
      </c>
      <c r="Q734" s="410">
        <v>3490</v>
      </c>
      <c r="R734" s="413">
        <f t="shared" si="22"/>
        <v>290.83333333333331</v>
      </c>
      <c r="S734" s="410">
        <f>IFERROR(VLOOKUP(C734,INVENTORY!C:H,6,FALSE),0)</f>
        <v>314</v>
      </c>
      <c r="T734" s="410">
        <f t="shared" si="23"/>
        <v>760.8</v>
      </c>
    </row>
    <row r="735" spans="1:20" hidden="1" x14ac:dyDescent="0.25">
      <c r="A735" s="410" t="s">
        <v>1096</v>
      </c>
      <c r="B735" s="410" t="s">
        <v>2256</v>
      </c>
      <c r="C735" s="410" t="s">
        <v>2262</v>
      </c>
      <c r="E735" s="410">
        <v>306</v>
      </c>
      <c r="F735" s="410">
        <v>256</v>
      </c>
      <c r="G735" s="410">
        <v>240</v>
      </c>
      <c r="H735" s="410">
        <v>240</v>
      </c>
      <c r="I735" s="410">
        <v>277</v>
      </c>
      <c r="J735" s="410">
        <v>310</v>
      </c>
      <c r="K735" s="410">
        <v>243</v>
      </c>
      <c r="L735" s="410">
        <v>185</v>
      </c>
      <c r="M735" s="410">
        <v>224</v>
      </c>
      <c r="N735" s="410">
        <v>313</v>
      </c>
      <c r="O735" s="410">
        <v>372</v>
      </c>
      <c r="P735" s="410">
        <v>301</v>
      </c>
      <c r="Q735" s="410">
        <v>3267</v>
      </c>
      <c r="R735" s="413">
        <f t="shared" si="22"/>
        <v>272.25</v>
      </c>
      <c r="S735" s="410">
        <f>IFERROR(VLOOKUP(C735,INVENTORY!C:H,6,FALSE),0)</f>
        <v>296</v>
      </c>
      <c r="T735" s="410">
        <f t="shared" si="23"/>
        <v>712.6</v>
      </c>
    </row>
    <row r="736" spans="1:20" hidden="1" x14ac:dyDescent="0.25">
      <c r="A736" s="410" t="s">
        <v>1096</v>
      </c>
      <c r="B736" s="410" t="s">
        <v>2256</v>
      </c>
      <c r="C736" s="410" t="s">
        <v>2263</v>
      </c>
      <c r="E736" s="410">
        <v>275</v>
      </c>
      <c r="F736" s="410">
        <v>290</v>
      </c>
      <c r="G736" s="410">
        <v>216</v>
      </c>
      <c r="H736" s="410">
        <v>352</v>
      </c>
      <c r="I736" s="410">
        <v>232</v>
      </c>
      <c r="J736" s="410">
        <v>205</v>
      </c>
      <c r="K736" s="410">
        <v>437</v>
      </c>
      <c r="L736" s="410">
        <v>168</v>
      </c>
      <c r="M736" s="410">
        <v>207</v>
      </c>
      <c r="N736" s="410">
        <v>238</v>
      </c>
      <c r="O736" s="410">
        <v>349</v>
      </c>
      <c r="P736" s="410">
        <v>430</v>
      </c>
      <c r="Q736" s="410">
        <v>3399</v>
      </c>
      <c r="R736" s="413">
        <f t="shared" si="22"/>
        <v>283.25</v>
      </c>
      <c r="S736" s="410">
        <f>IFERROR(VLOOKUP(C736,INVENTORY!C:H,6,FALSE),0)</f>
        <v>306</v>
      </c>
      <c r="T736" s="410">
        <f t="shared" si="23"/>
        <v>741</v>
      </c>
    </row>
    <row r="737" spans="1:20" hidden="1" x14ac:dyDescent="0.25">
      <c r="A737" s="410" t="s">
        <v>1096</v>
      </c>
      <c r="B737" s="410" t="s">
        <v>2256</v>
      </c>
      <c r="C737" s="410" t="s">
        <v>2264</v>
      </c>
      <c r="E737" s="410">
        <v>345</v>
      </c>
      <c r="F737" s="410">
        <v>153</v>
      </c>
      <c r="G737" s="410">
        <v>240</v>
      </c>
      <c r="H737" s="410">
        <v>209</v>
      </c>
      <c r="I737" s="410">
        <v>219</v>
      </c>
      <c r="J737" s="410">
        <v>511</v>
      </c>
      <c r="K737" s="410">
        <v>176</v>
      </c>
      <c r="L737" s="410">
        <v>228</v>
      </c>
      <c r="M737" s="410">
        <v>247</v>
      </c>
      <c r="N737" s="410">
        <v>275</v>
      </c>
      <c r="O737" s="410">
        <v>280</v>
      </c>
      <c r="P737" s="410">
        <v>490</v>
      </c>
      <c r="Q737" s="410">
        <v>3373</v>
      </c>
      <c r="R737" s="413">
        <f t="shared" si="22"/>
        <v>281.08333333333331</v>
      </c>
      <c r="S737" s="410">
        <f>IFERROR(VLOOKUP(C737,INVENTORY!C:H,6,FALSE),0)</f>
        <v>295</v>
      </c>
      <c r="T737" s="410">
        <f t="shared" si="23"/>
        <v>733.6</v>
      </c>
    </row>
    <row r="738" spans="1:20" hidden="1" x14ac:dyDescent="0.25">
      <c r="A738" s="410" t="s">
        <v>1096</v>
      </c>
      <c r="B738" s="410" t="s">
        <v>2256</v>
      </c>
      <c r="C738" s="410" t="s">
        <v>2265</v>
      </c>
      <c r="E738" s="410">
        <v>272</v>
      </c>
      <c r="F738" s="410">
        <v>154</v>
      </c>
      <c r="G738" s="410">
        <v>145</v>
      </c>
      <c r="H738" s="410">
        <v>187</v>
      </c>
      <c r="I738" s="410">
        <v>257</v>
      </c>
      <c r="J738" s="410">
        <v>381</v>
      </c>
      <c r="K738" s="410">
        <v>459</v>
      </c>
      <c r="L738" s="410">
        <v>291</v>
      </c>
      <c r="M738" s="410">
        <v>305</v>
      </c>
      <c r="N738" s="410">
        <v>198</v>
      </c>
      <c r="O738" s="410">
        <v>302</v>
      </c>
      <c r="P738" s="410">
        <v>472</v>
      </c>
      <c r="Q738" s="410">
        <v>3423</v>
      </c>
      <c r="R738" s="413">
        <f t="shared" si="22"/>
        <v>285.25</v>
      </c>
      <c r="S738" s="410">
        <f>IFERROR(VLOOKUP(C738,INVENTORY!C:H,6,FALSE),0)</f>
        <v>286</v>
      </c>
      <c r="T738" s="410">
        <f t="shared" si="23"/>
        <v>741.8</v>
      </c>
    </row>
    <row r="739" spans="1:20" hidden="1" x14ac:dyDescent="0.25">
      <c r="A739" s="410" t="s">
        <v>1096</v>
      </c>
      <c r="B739" s="410" t="s">
        <v>2256</v>
      </c>
      <c r="C739" s="410" t="s">
        <v>2266</v>
      </c>
      <c r="E739" s="410">
        <v>300</v>
      </c>
      <c r="F739" s="410">
        <v>210</v>
      </c>
      <c r="G739" s="410">
        <v>140</v>
      </c>
      <c r="H739" s="410">
        <v>242</v>
      </c>
      <c r="I739" s="410">
        <v>276</v>
      </c>
      <c r="J739" s="410">
        <v>473</v>
      </c>
      <c r="K739" s="410">
        <v>221</v>
      </c>
      <c r="L739" s="410">
        <v>213</v>
      </c>
      <c r="M739" s="410">
        <v>223</v>
      </c>
      <c r="N739" s="410">
        <v>264</v>
      </c>
      <c r="O739" s="410">
        <v>578</v>
      </c>
      <c r="P739" s="410">
        <v>312</v>
      </c>
      <c r="Q739" s="410">
        <v>3452</v>
      </c>
      <c r="R739" s="413">
        <f t="shared" si="22"/>
        <v>287.66666666666669</v>
      </c>
      <c r="S739" s="410">
        <f>IFERROR(VLOOKUP(C739,INVENTORY!C:H,6,FALSE),0)</f>
        <v>305</v>
      </c>
      <c r="T739" s="410">
        <f t="shared" si="23"/>
        <v>751.4</v>
      </c>
    </row>
    <row r="740" spans="1:20" hidden="1" x14ac:dyDescent="0.25">
      <c r="A740" s="410" t="s">
        <v>1096</v>
      </c>
      <c r="B740" s="410" t="s">
        <v>2256</v>
      </c>
      <c r="C740" s="410" t="s">
        <v>2267</v>
      </c>
      <c r="E740" s="410">
        <v>547</v>
      </c>
      <c r="F740" s="410">
        <v>240</v>
      </c>
      <c r="G740" s="410">
        <v>348</v>
      </c>
      <c r="H740" s="410">
        <v>182</v>
      </c>
      <c r="I740" s="410">
        <v>283</v>
      </c>
      <c r="J740" s="410">
        <v>383</v>
      </c>
      <c r="K740" s="410">
        <v>253</v>
      </c>
      <c r="L740" s="410">
        <v>190</v>
      </c>
      <c r="M740" s="410">
        <v>231</v>
      </c>
      <c r="N740" s="410">
        <v>159</v>
      </c>
      <c r="O740" s="410">
        <v>281</v>
      </c>
      <c r="P740" s="410">
        <v>314</v>
      </c>
      <c r="Q740" s="410">
        <v>3411</v>
      </c>
      <c r="R740" s="413">
        <f t="shared" si="22"/>
        <v>284.25</v>
      </c>
      <c r="S740" s="410">
        <f>IFERROR(VLOOKUP(C740,INVENTORY!C:H,6,FALSE),0)</f>
        <v>281</v>
      </c>
      <c r="T740" s="410">
        <f t="shared" si="23"/>
        <v>738.4</v>
      </c>
    </row>
    <row r="741" spans="1:20" hidden="1" x14ac:dyDescent="0.25">
      <c r="A741" s="410" t="s">
        <v>1096</v>
      </c>
      <c r="B741" s="410" t="s">
        <v>2256</v>
      </c>
      <c r="C741" s="410" t="s">
        <v>2268</v>
      </c>
      <c r="E741" s="410">
        <v>401</v>
      </c>
      <c r="F741" s="410">
        <v>343</v>
      </c>
      <c r="G741" s="410">
        <v>229</v>
      </c>
      <c r="H741" s="410">
        <v>205</v>
      </c>
      <c r="I741" s="410">
        <v>263</v>
      </c>
      <c r="J741" s="410">
        <v>218</v>
      </c>
      <c r="K741" s="410">
        <v>189</v>
      </c>
      <c r="L741" s="410">
        <v>207</v>
      </c>
      <c r="M741" s="410">
        <v>416</v>
      </c>
      <c r="N741" s="410">
        <v>348</v>
      </c>
      <c r="O741" s="410">
        <v>349</v>
      </c>
      <c r="P741" s="410">
        <v>348</v>
      </c>
      <c r="Q741" s="410">
        <v>3516</v>
      </c>
      <c r="R741" s="413">
        <f t="shared" si="22"/>
        <v>293</v>
      </c>
      <c r="S741" s="410">
        <f>IFERROR(VLOOKUP(C741,INVENTORY!C:H,6,FALSE),0)</f>
        <v>290</v>
      </c>
      <c r="T741" s="410">
        <f t="shared" si="23"/>
        <v>761.2</v>
      </c>
    </row>
    <row r="742" spans="1:20" hidden="1" x14ac:dyDescent="0.25">
      <c r="A742" s="410" t="s">
        <v>1096</v>
      </c>
      <c r="B742" s="410" t="s">
        <v>2256</v>
      </c>
      <c r="C742" s="410" t="s">
        <v>2269</v>
      </c>
      <c r="E742" s="410">
        <v>320</v>
      </c>
      <c r="F742" s="410">
        <v>388</v>
      </c>
      <c r="G742" s="410">
        <v>348</v>
      </c>
      <c r="H742" s="410">
        <v>220</v>
      </c>
      <c r="I742" s="410">
        <v>281</v>
      </c>
      <c r="J742" s="410">
        <v>210</v>
      </c>
      <c r="K742" s="410">
        <v>346</v>
      </c>
      <c r="L742" s="410">
        <v>213</v>
      </c>
      <c r="M742" s="410">
        <v>164</v>
      </c>
      <c r="N742" s="410">
        <v>222</v>
      </c>
      <c r="O742" s="410">
        <v>347</v>
      </c>
      <c r="P742" s="410">
        <v>360</v>
      </c>
      <c r="Q742" s="410">
        <v>3419</v>
      </c>
      <c r="R742" s="413">
        <f t="shared" si="22"/>
        <v>284.91666666666669</v>
      </c>
      <c r="S742" s="410">
        <f>IFERROR(VLOOKUP(C742,INVENTORY!C:H,6,FALSE),0)</f>
        <v>269</v>
      </c>
      <c r="T742" s="410">
        <f t="shared" si="23"/>
        <v>737.6</v>
      </c>
    </row>
    <row r="743" spans="1:20" hidden="1" x14ac:dyDescent="0.25">
      <c r="A743" s="410" t="s">
        <v>1096</v>
      </c>
      <c r="B743" s="410" t="s">
        <v>2256</v>
      </c>
      <c r="C743" s="410" t="s">
        <v>2270</v>
      </c>
      <c r="E743" s="410">
        <v>379</v>
      </c>
      <c r="F743" s="410">
        <v>440</v>
      </c>
      <c r="G743" s="410">
        <v>253</v>
      </c>
      <c r="H743" s="410">
        <v>202</v>
      </c>
      <c r="I743" s="410">
        <v>276</v>
      </c>
      <c r="J743" s="410">
        <v>210</v>
      </c>
      <c r="K743" s="410">
        <v>215</v>
      </c>
      <c r="L743" s="410">
        <v>208</v>
      </c>
      <c r="M743" s="410">
        <v>354</v>
      </c>
      <c r="N743" s="410">
        <v>265</v>
      </c>
      <c r="O743" s="410">
        <v>300</v>
      </c>
      <c r="P743" s="410">
        <v>404</v>
      </c>
      <c r="Q743" s="410">
        <v>3506</v>
      </c>
      <c r="R743" s="413">
        <f t="shared" si="22"/>
        <v>292.16666666666669</v>
      </c>
      <c r="S743" s="410">
        <f>IFERROR(VLOOKUP(C743,INVENTORY!C:H,6,FALSE),0)</f>
        <v>278</v>
      </c>
      <c r="T743" s="410">
        <f t="shared" si="23"/>
        <v>756.8</v>
      </c>
    </row>
    <row r="744" spans="1:20" hidden="1" x14ac:dyDescent="0.25">
      <c r="A744" s="410" t="s">
        <v>1096</v>
      </c>
      <c r="B744" s="410" t="s">
        <v>2256</v>
      </c>
      <c r="C744" s="410" t="s">
        <v>2271</v>
      </c>
      <c r="E744" s="410">
        <v>340</v>
      </c>
      <c r="F744" s="410">
        <v>297</v>
      </c>
      <c r="G744" s="410">
        <v>187</v>
      </c>
      <c r="H744" s="410">
        <v>305</v>
      </c>
      <c r="I744" s="410">
        <v>247</v>
      </c>
      <c r="J744" s="410">
        <v>234</v>
      </c>
      <c r="K744" s="410">
        <v>177</v>
      </c>
      <c r="L744" s="410">
        <v>229</v>
      </c>
      <c r="M744" s="410">
        <v>249</v>
      </c>
      <c r="N744" s="410">
        <v>224</v>
      </c>
      <c r="O744" s="410">
        <v>333</v>
      </c>
      <c r="P744" s="410">
        <v>413</v>
      </c>
      <c r="Q744" s="410">
        <v>3235</v>
      </c>
      <c r="R744" s="413">
        <f t="shared" si="22"/>
        <v>269.58333333333331</v>
      </c>
      <c r="S744" s="410">
        <f>IFERROR(VLOOKUP(C744,INVENTORY!C:H,6,FALSE),0)</f>
        <v>279</v>
      </c>
      <c r="T744" s="410">
        <f t="shared" si="23"/>
        <v>702.8</v>
      </c>
    </row>
    <row r="745" spans="1:20" hidden="1" x14ac:dyDescent="0.25">
      <c r="A745" s="410" t="s">
        <v>1096</v>
      </c>
      <c r="B745" s="410" t="s">
        <v>2256</v>
      </c>
      <c r="C745" s="410" t="s">
        <v>2272</v>
      </c>
      <c r="E745" s="410">
        <v>277</v>
      </c>
      <c r="F745" s="410">
        <v>283</v>
      </c>
      <c r="G745" s="410">
        <v>189</v>
      </c>
      <c r="H745" s="410">
        <v>348</v>
      </c>
      <c r="I745" s="410">
        <v>211</v>
      </c>
      <c r="J745" s="410">
        <v>296</v>
      </c>
      <c r="K745" s="410">
        <v>341</v>
      </c>
      <c r="L745" s="410">
        <v>176</v>
      </c>
      <c r="M745" s="410">
        <v>272</v>
      </c>
      <c r="N745" s="410">
        <v>274</v>
      </c>
      <c r="O745" s="410">
        <v>506</v>
      </c>
      <c r="P745" s="410">
        <v>486</v>
      </c>
      <c r="Q745" s="410">
        <v>3659</v>
      </c>
      <c r="R745" s="413">
        <f t="shared" si="22"/>
        <v>304.91666666666669</v>
      </c>
      <c r="S745" s="410">
        <f>IFERROR(VLOOKUP(C745,INVENTORY!C:H,6,FALSE),0)</f>
        <v>289</v>
      </c>
      <c r="T745" s="410">
        <f t="shared" si="23"/>
        <v>789.6</v>
      </c>
    </row>
    <row r="746" spans="1:20" hidden="1" x14ac:dyDescent="0.25">
      <c r="A746" s="410" t="s">
        <v>1096</v>
      </c>
      <c r="B746" s="410" t="s">
        <v>2256</v>
      </c>
      <c r="C746" s="410" t="s">
        <v>2273</v>
      </c>
      <c r="E746" s="410">
        <v>317</v>
      </c>
      <c r="F746" s="410">
        <v>216</v>
      </c>
      <c r="G746" s="410">
        <v>214</v>
      </c>
      <c r="H746" s="410">
        <v>239</v>
      </c>
      <c r="I746" s="410">
        <v>246</v>
      </c>
      <c r="J746" s="410">
        <v>260</v>
      </c>
      <c r="K746" s="410">
        <v>577</v>
      </c>
      <c r="L746" s="410">
        <v>261</v>
      </c>
      <c r="M746" s="410">
        <v>324</v>
      </c>
      <c r="N746" s="410">
        <v>498</v>
      </c>
      <c r="O746" s="410">
        <v>698</v>
      </c>
      <c r="P746" s="410">
        <v>493</v>
      </c>
      <c r="Q746" s="410">
        <v>4343</v>
      </c>
      <c r="R746" s="413">
        <f t="shared" si="22"/>
        <v>361.91666666666669</v>
      </c>
      <c r="S746" s="410">
        <f>IFERROR(VLOOKUP(C746,INVENTORY!C:H,6,FALSE),0)</f>
        <v>303</v>
      </c>
      <c r="T746" s="410">
        <f t="shared" si="23"/>
        <v>929.2</v>
      </c>
    </row>
    <row r="747" spans="1:20" hidden="1" x14ac:dyDescent="0.25">
      <c r="A747" s="410" t="s">
        <v>1096</v>
      </c>
      <c r="B747" s="410" t="s">
        <v>2256</v>
      </c>
      <c r="C747" s="410" t="s">
        <v>2274</v>
      </c>
      <c r="E747" s="410">
        <v>338</v>
      </c>
      <c r="F747" s="410">
        <v>276</v>
      </c>
      <c r="G747" s="410">
        <v>183</v>
      </c>
      <c r="H747" s="410">
        <v>244</v>
      </c>
      <c r="I747" s="410">
        <v>241</v>
      </c>
      <c r="J747" s="410">
        <v>451</v>
      </c>
      <c r="K747" s="410">
        <v>122</v>
      </c>
      <c r="L747" s="410">
        <v>197</v>
      </c>
      <c r="M747" s="410">
        <v>380</v>
      </c>
      <c r="N747" s="410">
        <v>545</v>
      </c>
      <c r="O747" s="410">
        <v>286</v>
      </c>
      <c r="P747" s="410">
        <v>377</v>
      </c>
      <c r="Q747" s="410">
        <v>3640</v>
      </c>
      <c r="R747" s="413">
        <f t="shared" si="22"/>
        <v>303.33333333333331</v>
      </c>
      <c r="S747" s="410">
        <f>IFERROR(VLOOKUP(C747,INVENTORY!C:H,6,FALSE),0)</f>
        <v>265</v>
      </c>
      <c r="T747" s="410">
        <f t="shared" si="23"/>
        <v>781</v>
      </c>
    </row>
    <row r="748" spans="1:20" hidden="1" x14ac:dyDescent="0.25">
      <c r="A748" s="410" t="s">
        <v>1096</v>
      </c>
      <c r="B748" s="410" t="s">
        <v>2256</v>
      </c>
      <c r="C748" s="410" t="s">
        <v>2275</v>
      </c>
      <c r="E748" s="410">
        <v>337</v>
      </c>
      <c r="F748" s="410">
        <v>344</v>
      </c>
      <c r="G748" s="410">
        <v>178</v>
      </c>
      <c r="H748" s="410">
        <v>357</v>
      </c>
      <c r="I748" s="410">
        <v>273</v>
      </c>
      <c r="J748" s="410">
        <v>581</v>
      </c>
      <c r="K748" s="410">
        <v>402</v>
      </c>
      <c r="L748" s="410">
        <v>348</v>
      </c>
      <c r="M748" s="410">
        <v>222</v>
      </c>
      <c r="N748" s="410">
        <v>368</v>
      </c>
      <c r="O748" s="410">
        <v>356</v>
      </c>
      <c r="P748" s="410">
        <v>421</v>
      </c>
      <c r="Q748" s="410">
        <v>4187</v>
      </c>
      <c r="R748" s="413">
        <f t="shared" si="22"/>
        <v>348.91666666666669</v>
      </c>
      <c r="S748" s="410">
        <f>IFERROR(VLOOKUP(C748,INVENTORY!C:H,6,FALSE),0)</f>
        <v>247</v>
      </c>
      <c r="T748" s="410">
        <f t="shared" si="23"/>
        <v>886.8</v>
      </c>
    </row>
    <row r="749" spans="1:20" hidden="1" x14ac:dyDescent="0.25">
      <c r="A749" s="410" t="s">
        <v>1096</v>
      </c>
      <c r="B749" s="410" t="s">
        <v>2256</v>
      </c>
      <c r="C749" s="410" t="s">
        <v>2276</v>
      </c>
      <c r="E749" s="410">
        <v>327</v>
      </c>
      <c r="F749" s="410">
        <v>204</v>
      </c>
      <c r="G749" s="410">
        <v>202</v>
      </c>
      <c r="H749" s="410">
        <v>209</v>
      </c>
      <c r="I749" s="410">
        <v>274</v>
      </c>
      <c r="J749" s="410">
        <v>334</v>
      </c>
      <c r="K749" s="410">
        <v>416</v>
      </c>
      <c r="L749" s="410">
        <v>187</v>
      </c>
      <c r="M749" s="410">
        <v>217</v>
      </c>
      <c r="N749" s="410">
        <v>324</v>
      </c>
      <c r="O749" s="410">
        <v>595</v>
      </c>
      <c r="P749" s="410">
        <v>406</v>
      </c>
      <c r="Q749" s="410">
        <v>3695</v>
      </c>
      <c r="R749" s="413">
        <f t="shared" si="22"/>
        <v>307.91666666666669</v>
      </c>
      <c r="S749" s="410">
        <f>IFERROR(VLOOKUP(C749,INVENTORY!C:H,6,FALSE),0)</f>
        <v>279</v>
      </c>
      <c r="T749" s="410">
        <f t="shared" si="23"/>
        <v>794.8</v>
      </c>
    </row>
    <row r="750" spans="1:20" hidden="1" x14ac:dyDescent="0.25">
      <c r="A750" s="410" t="s">
        <v>1096</v>
      </c>
      <c r="B750" s="410" t="s">
        <v>2256</v>
      </c>
      <c r="C750" s="410" t="s">
        <v>2277</v>
      </c>
      <c r="E750" s="410">
        <v>360</v>
      </c>
      <c r="F750" s="410">
        <v>275</v>
      </c>
      <c r="G750" s="410">
        <v>235</v>
      </c>
      <c r="H750" s="410">
        <v>203</v>
      </c>
      <c r="I750" s="410">
        <v>375</v>
      </c>
      <c r="J750" s="410">
        <v>513</v>
      </c>
      <c r="K750" s="410">
        <v>197</v>
      </c>
      <c r="L750" s="410">
        <v>282</v>
      </c>
      <c r="M750" s="410">
        <v>254</v>
      </c>
      <c r="N750" s="410">
        <v>213</v>
      </c>
      <c r="O750" s="410">
        <v>375</v>
      </c>
      <c r="P750" s="410">
        <v>403</v>
      </c>
      <c r="Q750" s="410">
        <v>3685</v>
      </c>
      <c r="R750" s="413">
        <f t="shared" si="22"/>
        <v>307.08333333333331</v>
      </c>
      <c r="S750" s="410">
        <f>IFERROR(VLOOKUP(C750,INVENTORY!C:H,6,FALSE),0)</f>
        <v>286</v>
      </c>
      <c r="T750" s="410">
        <f t="shared" si="23"/>
        <v>794.2</v>
      </c>
    </row>
    <row r="751" spans="1:20" hidden="1" x14ac:dyDescent="0.25">
      <c r="A751" s="410" t="s">
        <v>1096</v>
      </c>
      <c r="B751" s="410" t="s">
        <v>2256</v>
      </c>
      <c r="C751" s="410" t="s">
        <v>2278</v>
      </c>
      <c r="E751" s="410">
        <v>324</v>
      </c>
      <c r="F751" s="410">
        <v>189</v>
      </c>
      <c r="G751" s="410">
        <v>387</v>
      </c>
      <c r="H751" s="410">
        <v>207</v>
      </c>
      <c r="I751" s="410">
        <v>300</v>
      </c>
      <c r="J751" s="410">
        <v>411</v>
      </c>
      <c r="K751" s="410">
        <v>107</v>
      </c>
      <c r="L751" s="410">
        <v>203</v>
      </c>
      <c r="M751" s="410">
        <v>273</v>
      </c>
      <c r="N751" s="410">
        <v>276</v>
      </c>
      <c r="O751" s="410">
        <v>311</v>
      </c>
      <c r="P751" s="410">
        <v>419</v>
      </c>
      <c r="Q751" s="410">
        <v>3407</v>
      </c>
      <c r="R751" s="413">
        <f t="shared" si="22"/>
        <v>283.91666666666669</v>
      </c>
      <c r="S751" s="410">
        <f>IFERROR(VLOOKUP(C751,INVENTORY!C:H,6,FALSE),0)</f>
        <v>282</v>
      </c>
      <c r="T751" s="410">
        <f t="shared" si="23"/>
        <v>737.8</v>
      </c>
    </row>
    <row r="752" spans="1:20" hidden="1" x14ac:dyDescent="0.25">
      <c r="A752" s="410" t="s">
        <v>1096</v>
      </c>
      <c r="B752" s="410" t="s">
        <v>2256</v>
      </c>
      <c r="C752" s="410" t="s">
        <v>2279</v>
      </c>
      <c r="E752" s="410">
        <v>313</v>
      </c>
      <c r="F752" s="410">
        <v>334</v>
      </c>
      <c r="G752" s="410">
        <v>129</v>
      </c>
      <c r="H752" s="410">
        <v>342</v>
      </c>
      <c r="I752" s="410">
        <v>275</v>
      </c>
      <c r="J752" s="410">
        <v>151</v>
      </c>
      <c r="K752" s="410">
        <v>105</v>
      </c>
      <c r="L752" s="410">
        <v>206</v>
      </c>
      <c r="M752" s="410">
        <v>343</v>
      </c>
      <c r="N752" s="410">
        <v>179</v>
      </c>
      <c r="O752" s="410">
        <v>301</v>
      </c>
      <c r="P752" s="410">
        <v>465</v>
      </c>
      <c r="Q752" s="410">
        <v>3143</v>
      </c>
      <c r="R752" s="413">
        <f t="shared" si="22"/>
        <v>261.91666666666669</v>
      </c>
      <c r="S752" s="410">
        <f>IFERROR(VLOOKUP(C752,INVENTORY!C:H,6,FALSE),0)</f>
        <v>273</v>
      </c>
      <c r="T752" s="410">
        <f t="shared" si="23"/>
        <v>683.2</v>
      </c>
    </row>
    <row r="753" spans="1:20" hidden="1" x14ac:dyDescent="0.25">
      <c r="A753" s="410" t="s">
        <v>1096</v>
      </c>
      <c r="B753" s="410" t="s">
        <v>2256</v>
      </c>
      <c r="C753" s="410" t="s">
        <v>2280</v>
      </c>
      <c r="E753" s="410">
        <v>327</v>
      </c>
      <c r="F753" s="410">
        <v>420</v>
      </c>
      <c r="G753" s="410">
        <v>236</v>
      </c>
      <c r="H753" s="410">
        <v>278</v>
      </c>
      <c r="I753" s="410">
        <v>354</v>
      </c>
      <c r="J753" s="410">
        <v>401</v>
      </c>
      <c r="K753" s="410">
        <v>279</v>
      </c>
      <c r="L753" s="410">
        <v>165</v>
      </c>
      <c r="M753" s="410">
        <v>174</v>
      </c>
      <c r="N753" s="410">
        <v>254</v>
      </c>
      <c r="O753" s="410">
        <v>275</v>
      </c>
      <c r="P753" s="410">
        <v>455</v>
      </c>
      <c r="Q753" s="410">
        <v>3618</v>
      </c>
      <c r="R753" s="413">
        <f t="shared" si="22"/>
        <v>301.5</v>
      </c>
      <c r="S753" s="410">
        <f>IFERROR(VLOOKUP(C753,INVENTORY!C:H,6,FALSE),0)</f>
        <v>306</v>
      </c>
      <c r="T753" s="410">
        <f t="shared" si="23"/>
        <v>784.8</v>
      </c>
    </row>
    <row r="754" spans="1:20" hidden="1" x14ac:dyDescent="0.25">
      <c r="A754" s="410" t="s">
        <v>1096</v>
      </c>
      <c r="B754" s="410" t="s">
        <v>2256</v>
      </c>
      <c r="C754" s="410" t="s">
        <v>2281</v>
      </c>
      <c r="E754" s="410">
        <v>386</v>
      </c>
      <c r="F754" s="410">
        <v>264</v>
      </c>
      <c r="G754" s="410">
        <v>268</v>
      </c>
      <c r="H754" s="410">
        <v>250</v>
      </c>
      <c r="I754" s="410">
        <v>281</v>
      </c>
      <c r="J754" s="410">
        <v>171</v>
      </c>
      <c r="K754" s="410">
        <v>254</v>
      </c>
      <c r="L754" s="410">
        <v>193</v>
      </c>
      <c r="M754" s="410">
        <v>276</v>
      </c>
      <c r="N754" s="410">
        <v>263</v>
      </c>
      <c r="O754" s="410">
        <v>367</v>
      </c>
      <c r="P754" s="410">
        <v>404</v>
      </c>
      <c r="Q754" s="410">
        <v>3377</v>
      </c>
      <c r="R754" s="413">
        <f t="shared" si="22"/>
        <v>281.41666666666669</v>
      </c>
      <c r="S754" s="410">
        <f>IFERROR(VLOOKUP(C754,INVENTORY!C:H,6,FALSE),0)</f>
        <v>294</v>
      </c>
      <c r="T754" s="410">
        <f t="shared" si="23"/>
        <v>734.2</v>
      </c>
    </row>
    <row r="755" spans="1:20" hidden="1" x14ac:dyDescent="0.25">
      <c r="A755" s="410" t="s">
        <v>1096</v>
      </c>
      <c r="B755" s="410" t="s">
        <v>2256</v>
      </c>
      <c r="C755" s="410" t="s">
        <v>2282</v>
      </c>
      <c r="E755" s="410">
        <v>402</v>
      </c>
      <c r="F755" s="410">
        <v>270</v>
      </c>
      <c r="G755" s="410">
        <v>291</v>
      </c>
      <c r="H755" s="410">
        <v>255</v>
      </c>
      <c r="I755" s="410">
        <v>206</v>
      </c>
      <c r="J755" s="410">
        <v>325</v>
      </c>
      <c r="K755" s="410">
        <v>262</v>
      </c>
      <c r="L755" s="410">
        <v>287</v>
      </c>
      <c r="M755" s="410">
        <v>254</v>
      </c>
      <c r="N755" s="410">
        <v>232</v>
      </c>
      <c r="O755" s="410">
        <v>488</v>
      </c>
      <c r="P755" s="410">
        <v>543</v>
      </c>
      <c r="Q755" s="410">
        <v>3815</v>
      </c>
      <c r="R755" s="413">
        <f t="shared" si="22"/>
        <v>317.91666666666669</v>
      </c>
      <c r="S755" s="410">
        <f>IFERROR(VLOOKUP(C755,INVENTORY!C:H,6,FALSE),0)</f>
        <v>315</v>
      </c>
      <c r="T755" s="410">
        <f t="shared" si="23"/>
        <v>826</v>
      </c>
    </row>
    <row r="756" spans="1:20" hidden="1" x14ac:dyDescent="0.25">
      <c r="A756" s="410" t="s">
        <v>1096</v>
      </c>
      <c r="B756" s="410" t="s">
        <v>2256</v>
      </c>
      <c r="C756" s="410" t="s">
        <v>2283</v>
      </c>
      <c r="E756" s="410">
        <v>286</v>
      </c>
      <c r="F756" s="410">
        <v>206</v>
      </c>
      <c r="G756" s="410">
        <v>177</v>
      </c>
      <c r="H756" s="410">
        <v>227</v>
      </c>
      <c r="I756" s="410">
        <v>228</v>
      </c>
      <c r="J756" s="410">
        <v>255</v>
      </c>
      <c r="K756" s="410">
        <v>166</v>
      </c>
      <c r="L756" s="410">
        <v>196</v>
      </c>
      <c r="M756" s="410">
        <v>246</v>
      </c>
      <c r="N756" s="410">
        <v>234</v>
      </c>
      <c r="O756" s="410">
        <v>407</v>
      </c>
      <c r="P756" s="410">
        <v>465</v>
      </c>
      <c r="Q756" s="410">
        <v>3093</v>
      </c>
      <c r="R756" s="413">
        <f t="shared" si="22"/>
        <v>257.75</v>
      </c>
      <c r="S756" s="410">
        <f>IFERROR(VLOOKUP(C756,INVENTORY!C:H,6,FALSE),0)</f>
        <v>260</v>
      </c>
      <c r="T756" s="410">
        <f t="shared" si="23"/>
        <v>670.6</v>
      </c>
    </row>
    <row r="757" spans="1:20" hidden="1" x14ac:dyDescent="0.25">
      <c r="A757" s="410" t="s">
        <v>1096</v>
      </c>
      <c r="B757" s="410" t="s">
        <v>2256</v>
      </c>
      <c r="C757" s="410" t="s">
        <v>2284</v>
      </c>
      <c r="E757" s="410">
        <v>249</v>
      </c>
      <c r="F757" s="410">
        <v>403</v>
      </c>
      <c r="G757" s="410">
        <v>222</v>
      </c>
      <c r="H757" s="410">
        <v>211</v>
      </c>
      <c r="I757" s="410">
        <v>236</v>
      </c>
      <c r="J757" s="410">
        <v>581</v>
      </c>
      <c r="K757" s="410">
        <v>283</v>
      </c>
      <c r="L757" s="410">
        <v>208</v>
      </c>
      <c r="M757" s="410">
        <v>283</v>
      </c>
      <c r="N757" s="410">
        <v>250</v>
      </c>
      <c r="O757" s="410">
        <v>418</v>
      </c>
      <c r="P757" s="410">
        <v>471</v>
      </c>
      <c r="Q757" s="410">
        <v>3815</v>
      </c>
      <c r="R757" s="413">
        <f t="shared" si="22"/>
        <v>317.91666666666669</v>
      </c>
      <c r="S757" s="410">
        <f>IFERROR(VLOOKUP(C757,INVENTORY!C:H,6,FALSE),0)</f>
        <v>300</v>
      </c>
      <c r="T757" s="410">
        <f t="shared" si="23"/>
        <v>823</v>
      </c>
    </row>
    <row r="758" spans="1:20" hidden="1" x14ac:dyDescent="0.25">
      <c r="A758" s="410" t="s">
        <v>1096</v>
      </c>
      <c r="B758" s="410" t="s">
        <v>2256</v>
      </c>
      <c r="C758" s="410" t="s">
        <v>2285</v>
      </c>
      <c r="E758" s="410">
        <v>260</v>
      </c>
      <c r="F758" s="410">
        <v>392</v>
      </c>
      <c r="G758" s="410">
        <v>246</v>
      </c>
      <c r="H758" s="410">
        <v>189</v>
      </c>
      <c r="I758" s="410">
        <v>441</v>
      </c>
      <c r="J758" s="410">
        <v>436</v>
      </c>
      <c r="K758" s="410">
        <v>303</v>
      </c>
      <c r="L758" s="410">
        <v>238</v>
      </c>
      <c r="M758" s="410">
        <v>257</v>
      </c>
      <c r="N758" s="410">
        <v>231</v>
      </c>
      <c r="O758" s="410">
        <v>445</v>
      </c>
      <c r="P758" s="410">
        <v>314</v>
      </c>
      <c r="Q758" s="410">
        <v>3752</v>
      </c>
      <c r="R758" s="413">
        <f t="shared" si="22"/>
        <v>312.66666666666669</v>
      </c>
      <c r="S758" s="410">
        <f>IFERROR(VLOOKUP(C758,INVENTORY!C:H,6,FALSE),0)</f>
        <v>301</v>
      </c>
      <c r="T758" s="410">
        <f t="shared" si="23"/>
        <v>810.6</v>
      </c>
    </row>
    <row r="759" spans="1:20" hidden="1" x14ac:dyDescent="0.25">
      <c r="A759" s="410" t="s">
        <v>1096</v>
      </c>
      <c r="B759" s="410" t="s">
        <v>2256</v>
      </c>
      <c r="C759" s="410" t="s">
        <v>2286</v>
      </c>
      <c r="E759" s="410">
        <v>346</v>
      </c>
      <c r="F759" s="410">
        <v>236</v>
      </c>
      <c r="G759" s="410">
        <v>286</v>
      </c>
      <c r="H759" s="410">
        <v>177</v>
      </c>
      <c r="I759" s="410">
        <v>279</v>
      </c>
      <c r="J759" s="410">
        <v>239</v>
      </c>
      <c r="K759" s="410">
        <v>509</v>
      </c>
      <c r="L759" s="410">
        <v>147</v>
      </c>
      <c r="M759" s="410">
        <v>177</v>
      </c>
      <c r="N759" s="410">
        <v>350</v>
      </c>
      <c r="O759" s="410">
        <v>352</v>
      </c>
      <c r="P759" s="410">
        <v>365</v>
      </c>
      <c r="Q759" s="410">
        <v>3463</v>
      </c>
      <c r="R759" s="413">
        <f t="shared" si="22"/>
        <v>288.58333333333331</v>
      </c>
      <c r="S759" s="410">
        <f>IFERROR(VLOOKUP(C759,INVENTORY!C:H,6,FALSE),0)</f>
        <v>282</v>
      </c>
      <c r="T759" s="410">
        <f t="shared" si="23"/>
        <v>749</v>
      </c>
    </row>
    <row r="760" spans="1:20" hidden="1" x14ac:dyDescent="0.25">
      <c r="A760" s="410" t="s">
        <v>1096</v>
      </c>
      <c r="B760" s="410" t="s">
        <v>2256</v>
      </c>
      <c r="C760" s="410" t="s">
        <v>2287</v>
      </c>
      <c r="E760" s="410">
        <v>362</v>
      </c>
      <c r="F760" s="410">
        <v>197</v>
      </c>
      <c r="G760" s="410">
        <v>161</v>
      </c>
      <c r="H760" s="410">
        <v>162</v>
      </c>
      <c r="I760" s="410">
        <v>221</v>
      </c>
      <c r="J760" s="410">
        <v>275</v>
      </c>
      <c r="K760" s="410">
        <v>451</v>
      </c>
      <c r="L760" s="410">
        <v>125</v>
      </c>
      <c r="M760" s="410">
        <v>224</v>
      </c>
      <c r="N760" s="410">
        <v>211</v>
      </c>
      <c r="O760" s="410">
        <v>548</v>
      </c>
      <c r="P760" s="410">
        <v>316</v>
      </c>
      <c r="Q760" s="410">
        <v>3253</v>
      </c>
      <c r="R760" s="413">
        <f t="shared" si="22"/>
        <v>271.08333333333331</v>
      </c>
      <c r="S760" s="410">
        <f>IFERROR(VLOOKUP(C760,INVENTORY!C:H,6,FALSE),0)</f>
        <v>263</v>
      </c>
      <c r="T760" s="410">
        <f t="shared" si="23"/>
        <v>703.2</v>
      </c>
    </row>
    <row r="761" spans="1:20" hidden="1" x14ac:dyDescent="0.25">
      <c r="A761" s="410" t="s">
        <v>1096</v>
      </c>
      <c r="B761" s="410" t="s">
        <v>2256</v>
      </c>
      <c r="C761" s="410" t="s">
        <v>2288</v>
      </c>
      <c r="E761" s="410">
        <v>315</v>
      </c>
      <c r="F761" s="410">
        <v>224</v>
      </c>
      <c r="G761" s="410">
        <v>164</v>
      </c>
      <c r="H761" s="410">
        <v>172</v>
      </c>
      <c r="I761" s="410">
        <v>258</v>
      </c>
      <c r="J761" s="410">
        <v>490</v>
      </c>
      <c r="K761" s="410">
        <v>283</v>
      </c>
      <c r="L761" s="410">
        <v>133</v>
      </c>
      <c r="M761" s="410">
        <v>250</v>
      </c>
      <c r="N761" s="410">
        <v>258</v>
      </c>
      <c r="O761" s="410">
        <v>729</v>
      </c>
      <c r="P761" s="410">
        <v>512</v>
      </c>
      <c r="Q761" s="410">
        <v>3788</v>
      </c>
      <c r="R761" s="413">
        <f t="shared" si="22"/>
        <v>315.66666666666669</v>
      </c>
      <c r="S761" s="410">
        <f>IFERROR(VLOOKUP(C761,INVENTORY!C:H,6,FALSE),0)</f>
        <v>285</v>
      </c>
      <c r="T761" s="410">
        <f t="shared" si="23"/>
        <v>814.6</v>
      </c>
    </row>
    <row r="762" spans="1:20" hidden="1" x14ac:dyDescent="0.25">
      <c r="A762" s="410" t="s">
        <v>1096</v>
      </c>
      <c r="B762" s="410" t="s">
        <v>2256</v>
      </c>
      <c r="C762" s="410" t="s">
        <v>2289</v>
      </c>
      <c r="E762" s="410">
        <v>346</v>
      </c>
      <c r="F762" s="410">
        <v>188</v>
      </c>
      <c r="G762" s="410">
        <v>229</v>
      </c>
      <c r="H762" s="410">
        <v>185</v>
      </c>
      <c r="I762" s="410">
        <v>318</v>
      </c>
      <c r="J762" s="410">
        <v>270</v>
      </c>
      <c r="K762" s="410">
        <v>167</v>
      </c>
      <c r="L762" s="410">
        <v>273</v>
      </c>
      <c r="M762" s="410">
        <v>554</v>
      </c>
      <c r="N762" s="410">
        <v>293</v>
      </c>
      <c r="O762" s="410">
        <v>311</v>
      </c>
      <c r="P762" s="410">
        <v>592</v>
      </c>
      <c r="Q762" s="410">
        <v>3726</v>
      </c>
      <c r="R762" s="413">
        <f t="shared" si="22"/>
        <v>310.5</v>
      </c>
      <c r="S762" s="410">
        <f>IFERROR(VLOOKUP(C762,INVENTORY!C:H,6,FALSE),0)</f>
        <v>263</v>
      </c>
      <c r="T762" s="410">
        <f t="shared" si="23"/>
        <v>797.8</v>
      </c>
    </row>
    <row r="763" spans="1:20" hidden="1" x14ac:dyDescent="0.25">
      <c r="A763" s="410" t="s">
        <v>1096</v>
      </c>
      <c r="B763" s="410" t="s">
        <v>2256</v>
      </c>
      <c r="C763" s="410" t="s">
        <v>2290</v>
      </c>
      <c r="E763" s="410">
        <v>443</v>
      </c>
      <c r="F763" s="410">
        <v>182</v>
      </c>
      <c r="G763" s="410">
        <v>190</v>
      </c>
      <c r="H763" s="410">
        <v>284</v>
      </c>
      <c r="I763" s="410">
        <v>224</v>
      </c>
      <c r="J763" s="410">
        <v>243</v>
      </c>
      <c r="K763" s="410">
        <v>114</v>
      </c>
      <c r="L763" s="410">
        <v>123</v>
      </c>
      <c r="M763" s="410">
        <v>242</v>
      </c>
      <c r="N763" s="410">
        <v>235</v>
      </c>
      <c r="O763" s="410">
        <v>219</v>
      </c>
      <c r="P763" s="410">
        <v>320</v>
      </c>
      <c r="Q763" s="410">
        <v>2819</v>
      </c>
      <c r="R763" s="413">
        <f t="shared" si="22"/>
        <v>234.91666666666666</v>
      </c>
      <c r="S763" s="410">
        <f>IFERROR(VLOOKUP(C763,INVENTORY!C:H,6,FALSE),0)</f>
        <v>248</v>
      </c>
      <c r="T763" s="410">
        <f t="shared" si="23"/>
        <v>613.4</v>
      </c>
    </row>
    <row r="764" spans="1:20" hidden="1" x14ac:dyDescent="0.25">
      <c r="A764" s="410" t="s">
        <v>1096</v>
      </c>
      <c r="B764" s="410" t="s">
        <v>2256</v>
      </c>
      <c r="C764" s="410" t="s">
        <v>2291</v>
      </c>
      <c r="E764" s="410">
        <v>294</v>
      </c>
      <c r="F764" s="410">
        <v>255</v>
      </c>
      <c r="G764" s="410">
        <v>143</v>
      </c>
      <c r="H764" s="410">
        <v>118</v>
      </c>
      <c r="I764" s="410">
        <v>195</v>
      </c>
      <c r="J764" s="410">
        <v>268</v>
      </c>
      <c r="K764" s="410">
        <v>151</v>
      </c>
      <c r="L764" s="410">
        <v>218</v>
      </c>
      <c r="M764" s="410">
        <v>195</v>
      </c>
      <c r="N764" s="410">
        <v>258</v>
      </c>
      <c r="O764" s="410">
        <v>276</v>
      </c>
      <c r="P764" s="410">
        <v>336</v>
      </c>
      <c r="Q764" s="410">
        <v>2707</v>
      </c>
      <c r="R764" s="413">
        <f t="shared" si="22"/>
        <v>225.58333333333334</v>
      </c>
      <c r="S764" s="410">
        <f>IFERROR(VLOOKUP(C764,INVENTORY!C:H,6,FALSE),0)</f>
        <v>264</v>
      </c>
      <c r="T764" s="410">
        <f t="shared" si="23"/>
        <v>594.20000000000005</v>
      </c>
    </row>
    <row r="765" spans="1:20" hidden="1" x14ac:dyDescent="0.25">
      <c r="A765" s="410" t="s">
        <v>1096</v>
      </c>
      <c r="B765" s="410" t="s">
        <v>2256</v>
      </c>
      <c r="C765" s="410" t="s">
        <v>2292</v>
      </c>
      <c r="E765" s="410">
        <v>361</v>
      </c>
      <c r="F765" s="410">
        <v>343</v>
      </c>
      <c r="G765" s="410">
        <v>101</v>
      </c>
      <c r="H765" s="410">
        <v>384</v>
      </c>
      <c r="I765" s="410">
        <v>501</v>
      </c>
      <c r="J765" s="410">
        <v>392</v>
      </c>
      <c r="K765" s="410">
        <v>289</v>
      </c>
      <c r="L765" s="410">
        <v>458</v>
      </c>
      <c r="M765" s="410">
        <v>519</v>
      </c>
      <c r="N765" s="410">
        <v>273</v>
      </c>
      <c r="O765" s="410">
        <v>374</v>
      </c>
      <c r="P765" s="410">
        <v>546</v>
      </c>
      <c r="Q765" s="410">
        <v>4541</v>
      </c>
      <c r="R765" s="413">
        <f t="shared" si="22"/>
        <v>378.41666666666669</v>
      </c>
      <c r="S765" s="410">
        <f>IFERROR(VLOOKUP(C765,INVENTORY!C:H,6,FALSE),0)</f>
        <v>272</v>
      </c>
      <c r="T765" s="410">
        <f t="shared" si="23"/>
        <v>962.6</v>
      </c>
    </row>
    <row r="766" spans="1:20" hidden="1" x14ac:dyDescent="0.25">
      <c r="A766" s="410" t="s">
        <v>1096</v>
      </c>
      <c r="B766" s="410" t="s">
        <v>2256</v>
      </c>
      <c r="C766" s="410" t="s">
        <v>2293</v>
      </c>
      <c r="E766" s="410">
        <v>279</v>
      </c>
      <c r="F766" s="410">
        <v>187</v>
      </c>
      <c r="G766" s="410">
        <v>133</v>
      </c>
      <c r="H766" s="410">
        <v>218</v>
      </c>
      <c r="I766" s="410">
        <v>262</v>
      </c>
      <c r="J766" s="410">
        <v>267</v>
      </c>
      <c r="K766" s="410">
        <v>172</v>
      </c>
      <c r="L766" s="410">
        <v>366</v>
      </c>
      <c r="M766" s="410">
        <v>237</v>
      </c>
      <c r="N766" s="410">
        <v>397</v>
      </c>
      <c r="O766" s="410">
        <v>307</v>
      </c>
      <c r="P766" s="410">
        <v>367</v>
      </c>
      <c r="Q766" s="410">
        <v>3192</v>
      </c>
      <c r="R766" s="413">
        <f t="shared" si="22"/>
        <v>266</v>
      </c>
      <c r="S766" s="410">
        <f>IFERROR(VLOOKUP(C766,INVENTORY!C:H,6,FALSE),0)</f>
        <v>273</v>
      </c>
      <c r="T766" s="410">
        <f t="shared" si="23"/>
        <v>693</v>
      </c>
    </row>
    <row r="767" spans="1:20" hidden="1" x14ac:dyDescent="0.25">
      <c r="A767" s="410" t="s">
        <v>1096</v>
      </c>
      <c r="B767" s="410" t="s">
        <v>2256</v>
      </c>
      <c r="C767" s="410" t="s">
        <v>2294</v>
      </c>
      <c r="E767" s="410">
        <v>333</v>
      </c>
      <c r="F767" s="410">
        <v>322</v>
      </c>
      <c r="G767" s="410">
        <v>314</v>
      </c>
      <c r="H767" s="410">
        <v>156</v>
      </c>
      <c r="I767" s="410">
        <v>299</v>
      </c>
      <c r="J767" s="410">
        <v>325</v>
      </c>
      <c r="K767" s="410">
        <v>375</v>
      </c>
      <c r="L767" s="410">
        <v>245</v>
      </c>
      <c r="M767" s="410">
        <v>263</v>
      </c>
      <c r="N767" s="410">
        <v>279</v>
      </c>
      <c r="O767" s="410">
        <v>323</v>
      </c>
      <c r="P767" s="410">
        <v>408</v>
      </c>
      <c r="Q767" s="410">
        <v>3642</v>
      </c>
      <c r="R767" s="413">
        <f t="shared" si="22"/>
        <v>303.5</v>
      </c>
      <c r="S767" s="410">
        <f>IFERROR(VLOOKUP(C767,INVENTORY!C:H,6,FALSE),0)</f>
        <v>244</v>
      </c>
      <c r="T767" s="410">
        <f t="shared" si="23"/>
        <v>777.2</v>
      </c>
    </row>
    <row r="768" spans="1:20" hidden="1" x14ac:dyDescent="0.25">
      <c r="A768" s="410" t="s">
        <v>1096</v>
      </c>
      <c r="B768" s="410" t="s">
        <v>2256</v>
      </c>
      <c r="C768" s="410" t="s">
        <v>2295</v>
      </c>
      <c r="E768" s="410">
        <v>378</v>
      </c>
      <c r="F768" s="410">
        <v>382</v>
      </c>
      <c r="G768" s="410">
        <v>248</v>
      </c>
      <c r="H768" s="410">
        <v>318</v>
      </c>
      <c r="I768" s="410">
        <v>224</v>
      </c>
      <c r="J768" s="410">
        <v>199</v>
      </c>
      <c r="K768" s="410">
        <v>139</v>
      </c>
      <c r="L768" s="410">
        <v>361</v>
      </c>
      <c r="M768" s="410">
        <v>287</v>
      </c>
      <c r="N768" s="410">
        <v>240</v>
      </c>
      <c r="O768" s="410">
        <v>355</v>
      </c>
      <c r="P768" s="410">
        <v>367</v>
      </c>
      <c r="Q768" s="410">
        <v>3498</v>
      </c>
      <c r="R768" s="413">
        <f t="shared" si="22"/>
        <v>291.5</v>
      </c>
      <c r="S768" s="410">
        <f>IFERROR(VLOOKUP(C768,INVENTORY!C:H,6,FALSE),0)</f>
        <v>300</v>
      </c>
      <c r="T768" s="410">
        <f t="shared" si="23"/>
        <v>759.6</v>
      </c>
    </row>
    <row r="769" spans="1:20" hidden="1" x14ac:dyDescent="0.25">
      <c r="A769" s="410" t="s">
        <v>1096</v>
      </c>
      <c r="B769" s="410" t="s">
        <v>2256</v>
      </c>
      <c r="C769" s="410" t="s">
        <v>2296</v>
      </c>
      <c r="E769" s="410">
        <v>212</v>
      </c>
      <c r="F769" s="410">
        <v>122</v>
      </c>
      <c r="G769" s="410">
        <v>134</v>
      </c>
      <c r="H769" s="410">
        <v>249</v>
      </c>
      <c r="I769" s="410">
        <v>407</v>
      </c>
      <c r="J769" s="410">
        <v>310</v>
      </c>
      <c r="K769" s="410">
        <v>144</v>
      </c>
      <c r="L769" s="410">
        <v>327</v>
      </c>
      <c r="M769" s="410">
        <v>611</v>
      </c>
      <c r="N769" s="410">
        <v>887</v>
      </c>
      <c r="O769" s="410">
        <v>443</v>
      </c>
      <c r="P769" s="410">
        <v>326</v>
      </c>
      <c r="Q769" s="410">
        <v>4172</v>
      </c>
      <c r="R769" s="413">
        <f t="shared" si="22"/>
        <v>347.66666666666669</v>
      </c>
      <c r="S769" s="410">
        <f>IFERROR(VLOOKUP(C769,INVENTORY!C:H,6,FALSE),0)</f>
        <v>266</v>
      </c>
      <c r="T769" s="410">
        <f t="shared" si="23"/>
        <v>887.6</v>
      </c>
    </row>
    <row r="770" spans="1:20" hidden="1" x14ac:dyDescent="0.25">
      <c r="A770" s="410" t="s">
        <v>1096</v>
      </c>
      <c r="B770" s="410" t="s">
        <v>2256</v>
      </c>
      <c r="C770" s="410" t="s">
        <v>2297</v>
      </c>
      <c r="E770" s="410">
        <v>193</v>
      </c>
      <c r="F770" s="410">
        <v>248</v>
      </c>
      <c r="G770" s="410">
        <v>280</v>
      </c>
      <c r="H770" s="410">
        <v>217</v>
      </c>
      <c r="I770" s="410">
        <v>341</v>
      </c>
      <c r="J770" s="410">
        <v>535</v>
      </c>
      <c r="K770" s="410">
        <v>207</v>
      </c>
      <c r="L770" s="410">
        <v>191</v>
      </c>
      <c r="M770" s="410">
        <v>157</v>
      </c>
      <c r="N770" s="410">
        <v>208</v>
      </c>
      <c r="O770" s="410">
        <v>253</v>
      </c>
      <c r="P770" s="410">
        <v>568</v>
      </c>
      <c r="Q770" s="410">
        <v>3398</v>
      </c>
      <c r="R770" s="413">
        <f t="shared" si="22"/>
        <v>283.16666666666669</v>
      </c>
      <c r="S770" s="410">
        <f>IFERROR(VLOOKUP(C770,INVENTORY!C:H,6,FALSE),0)</f>
        <v>224</v>
      </c>
      <c r="T770" s="410">
        <f t="shared" si="23"/>
        <v>724.4</v>
      </c>
    </row>
    <row r="771" spans="1:20" hidden="1" x14ac:dyDescent="0.25">
      <c r="A771" s="410" t="s">
        <v>1096</v>
      </c>
      <c r="B771" s="410" t="s">
        <v>2256</v>
      </c>
      <c r="C771" s="410" t="s">
        <v>2298</v>
      </c>
      <c r="E771" s="410">
        <v>318</v>
      </c>
      <c r="F771" s="410">
        <v>190</v>
      </c>
      <c r="G771" s="410">
        <v>126</v>
      </c>
      <c r="H771" s="410">
        <v>235</v>
      </c>
      <c r="I771" s="410">
        <v>173</v>
      </c>
      <c r="J771" s="410">
        <v>339</v>
      </c>
      <c r="K771" s="410">
        <v>124</v>
      </c>
      <c r="L771" s="410">
        <v>193</v>
      </c>
      <c r="M771" s="410">
        <v>161</v>
      </c>
      <c r="N771" s="410">
        <v>521</v>
      </c>
      <c r="O771" s="410">
        <v>808</v>
      </c>
      <c r="P771" s="410">
        <v>432</v>
      </c>
      <c r="Q771" s="410">
        <v>3620</v>
      </c>
      <c r="R771" s="413">
        <f t="shared" si="22"/>
        <v>301.66666666666669</v>
      </c>
      <c r="S771" s="410">
        <f>IFERROR(VLOOKUP(C771,INVENTORY!C:H,6,FALSE),0)</f>
        <v>245</v>
      </c>
      <c r="T771" s="410">
        <f t="shared" si="23"/>
        <v>773</v>
      </c>
    </row>
    <row r="772" spans="1:20" hidden="1" x14ac:dyDescent="0.25">
      <c r="A772" s="410" t="s">
        <v>1096</v>
      </c>
      <c r="B772" s="410" t="s">
        <v>2256</v>
      </c>
      <c r="C772" s="410" t="s">
        <v>2299</v>
      </c>
      <c r="E772" s="410">
        <v>288</v>
      </c>
      <c r="F772" s="410">
        <v>127</v>
      </c>
      <c r="G772" s="410">
        <v>358</v>
      </c>
      <c r="H772" s="410">
        <v>294</v>
      </c>
      <c r="I772" s="410">
        <v>209</v>
      </c>
      <c r="J772" s="410">
        <v>353</v>
      </c>
      <c r="K772" s="410">
        <v>261</v>
      </c>
      <c r="L772" s="410">
        <v>433</v>
      </c>
      <c r="M772" s="410">
        <v>516</v>
      </c>
      <c r="N772" s="410">
        <v>206</v>
      </c>
      <c r="O772" s="410">
        <v>140</v>
      </c>
      <c r="P772" s="410">
        <v>356</v>
      </c>
      <c r="Q772" s="410">
        <v>3541</v>
      </c>
      <c r="R772" s="413">
        <f t="shared" si="22"/>
        <v>295.08333333333331</v>
      </c>
      <c r="S772" s="410">
        <f>IFERROR(VLOOKUP(C772,INVENTORY!C:H,6,FALSE),0)</f>
        <v>267</v>
      </c>
      <c r="T772" s="410">
        <f t="shared" si="23"/>
        <v>761.6</v>
      </c>
    </row>
    <row r="773" spans="1:20" hidden="1" x14ac:dyDescent="0.25">
      <c r="A773" s="410" t="s">
        <v>1096</v>
      </c>
      <c r="B773" s="410" t="s">
        <v>2256</v>
      </c>
      <c r="C773" s="410" t="s">
        <v>2300</v>
      </c>
      <c r="E773" s="410">
        <v>140</v>
      </c>
      <c r="F773" s="410">
        <v>331</v>
      </c>
      <c r="G773" s="410">
        <v>135</v>
      </c>
      <c r="H773" s="410">
        <v>146</v>
      </c>
      <c r="I773" s="410">
        <v>271</v>
      </c>
      <c r="J773" s="410">
        <v>323</v>
      </c>
      <c r="K773" s="410">
        <v>240</v>
      </c>
      <c r="L773" s="410">
        <v>233</v>
      </c>
      <c r="M773" s="410">
        <v>563</v>
      </c>
      <c r="N773" s="410">
        <v>970</v>
      </c>
      <c r="O773" s="410">
        <v>277</v>
      </c>
      <c r="P773" s="410">
        <v>223</v>
      </c>
      <c r="Q773" s="410">
        <v>3852</v>
      </c>
      <c r="R773" s="413">
        <f t="shared" si="22"/>
        <v>321</v>
      </c>
      <c r="S773" s="410">
        <f>IFERROR(VLOOKUP(C773,INVENTORY!C:H,6,FALSE),0)</f>
        <v>266</v>
      </c>
      <c r="T773" s="410">
        <f t="shared" si="23"/>
        <v>823.6</v>
      </c>
    </row>
    <row r="774" spans="1:20" hidden="1" x14ac:dyDescent="0.25">
      <c r="A774" s="410" t="s">
        <v>1096</v>
      </c>
      <c r="B774" s="410" t="s">
        <v>2256</v>
      </c>
      <c r="C774" s="410" t="s">
        <v>2301</v>
      </c>
      <c r="E774" s="410">
        <v>283</v>
      </c>
      <c r="F774" s="410">
        <v>127</v>
      </c>
      <c r="G774" s="410">
        <v>165</v>
      </c>
      <c r="H774" s="410">
        <v>235</v>
      </c>
      <c r="I774" s="410">
        <v>204</v>
      </c>
      <c r="J774" s="410">
        <v>200</v>
      </c>
      <c r="K774" s="410">
        <v>255</v>
      </c>
      <c r="L774" s="410">
        <v>397</v>
      </c>
      <c r="M774" s="410">
        <v>246</v>
      </c>
      <c r="N774" s="410">
        <v>257</v>
      </c>
      <c r="O774" s="410">
        <v>155</v>
      </c>
      <c r="P774" s="410">
        <v>361</v>
      </c>
      <c r="Q774" s="410">
        <v>2885</v>
      </c>
      <c r="R774" s="413">
        <f t="shared" ref="R774:R837" si="24">AVERAGE(E774:P774)</f>
        <v>240.41666666666666</v>
      </c>
      <c r="S774" s="410">
        <f>IFERROR(VLOOKUP(C774,INVENTORY!C:H,6,FALSE),0)</f>
        <v>241</v>
      </c>
      <c r="T774" s="410">
        <f t="shared" ref="T774:T837" si="25">(Q774+S774)/5</f>
        <v>625.20000000000005</v>
      </c>
    </row>
    <row r="775" spans="1:20" hidden="1" x14ac:dyDescent="0.25">
      <c r="A775" s="410" t="s">
        <v>1096</v>
      </c>
      <c r="B775" s="410" t="s">
        <v>2256</v>
      </c>
      <c r="C775" s="410" t="s">
        <v>2302</v>
      </c>
      <c r="E775" s="410">
        <v>158</v>
      </c>
      <c r="F775" s="410">
        <v>145</v>
      </c>
      <c r="G775" s="410">
        <v>143</v>
      </c>
      <c r="H775" s="410">
        <v>264</v>
      </c>
      <c r="I775" s="410">
        <v>269</v>
      </c>
      <c r="J775" s="410">
        <v>180</v>
      </c>
      <c r="K775" s="410">
        <v>365</v>
      </c>
      <c r="L775" s="410">
        <v>388</v>
      </c>
      <c r="M775" s="410">
        <v>287</v>
      </c>
      <c r="N775" s="410">
        <v>223</v>
      </c>
      <c r="O775" s="410">
        <v>229</v>
      </c>
      <c r="P775" s="410">
        <v>291</v>
      </c>
      <c r="Q775" s="410">
        <v>2942</v>
      </c>
      <c r="R775" s="413">
        <f t="shared" si="24"/>
        <v>245.16666666666666</v>
      </c>
      <c r="S775" s="410">
        <f>IFERROR(VLOOKUP(C775,INVENTORY!C:H,6,FALSE),0)</f>
        <v>228</v>
      </c>
      <c r="T775" s="410">
        <f t="shared" si="25"/>
        <v>634</v>
      </c>
    </row>
    <row r="776" spans="1:20" hidden="1" x14ac:dyDescent="0.25">
      <c r="A776" s="410" t="s">
        <v>1096</v>
      </c>
      <c r="B776" s="410" t="s">
        <v>2256</v>
      </c>
      <c r="C776" s="410" t="s">
        <v>2303</v>
      </c>
      <c r="E776" s="410">
        <v>138</v>
      </c>
      <c r="F776" s="410">
        <v>247</v>
      </c>
      <c r="G776" s="410">
        <v>182</v>
      </c>
      <c r="H776" s="410">
        <v>332</v>
      </c>
      <c r="I776" s="410">
        <v>201</v>
      </c>
      <c r="J776" s="410">
        <v>162</v>
      </c>
      <c r="K776" s="410">
        <v>121</v>
      </c>
      <c r="L776" s="410">
        <v>115</v>
      </c>
      <c r="M776" s="410">
        <v>285</v>
      </c>
      <c r="N776" s="410">
        <v>178</v>
      </c>
      <c r="O776" s="410">
        <v>226</v>
      </c>
      <c r="P776" s="410">
        <v>490</v>
      </c>
      <c r="Q776" s="410">
        <v>2677</v>
      </c>
      <c r="R776" s="413">
        <f t="shared" si="24"/>
        <v>223.08333333333334</v>
      </c>
      <c r="S776" s="410">
        <f>IFERROR(VLOOKUP(C776,INVENTORY!C:H,6,FALSE),0)</f>
        <v>223</v>
      </c>
      <c r="T776" s="410">
        <f t="shared" si="25"/>
        <v>580</v>
      </c>
    </row>
    <row r="777" spans="1:20" hidden="1" x14ac:dyDescent="0.25">
      <c r="A777" s="410" t="s">
        <v>1096</v>
      </c>
      <c r="B777" s="410" t="s">
        <v>2256</v>
      </c>
      <c r="C777" s="410" t="s">
        <v>2304</v>
      </c>
      <c r="E777" s="410">
        <v>416</v>
      </c>
      <c r="F777" s="410">
        <v>136</v>
      </c>
      <c r="G777" s="410">
        <v>222</v>
      </c>
      <c r="H777" s="410">
        <v>195</v>
      </c>
      <c r="I777" s="410">
        <v>214</v>
      </c>
      <c r="J777" s="410">
        <v>308</v>
      </c>
      <c r="K777" s="410">
        <v>117</v>
      </c>
      <c r="L777" s="410">
        <v>169</v>
      </c>
      <c r="M777" s="410">
        <v>314</v>
      </c>
      <c r="N777" s="410">
        <v>158</v>
      </c>
      <c r="O777" s="410">
        <v>161</v>
      </c>
      <c r="P777" s="410">
        <v>491</v>
      </c>
      <c r="Q777" s="410">
        <v>2901</v>
      </c>
      <c r="R777" s="413">
        <f t="shared" si="24"/>
        <v>241.75</v>
      </c>
      <c r="S777" s="410">
        <f>IFERROR(VLOOKUP(C777,INVENTORY!C:H,6,FALSE),0)</f>
        <v>284</v>
      </c>
      <c r="T777" s="410">
        <f t="shared" si="25"/>
        <v>637</v>
      </c>
    </row>
    <row r="778" spans="1:20" hidden="1" x14ac:dyDescent="0.25">
      <c r="A778" s="410" t="s">
        <v>1096</v>
      </c>
      <c r="B778" s="410" t="s">
        <v>2256</v>
      </c>
      <c r="C778" s="410" t="s">
        <v>2305</v>
      </c>
      <c r="E778" s="410">
        <v>1</v>
      </c>
      <c r="F778" s="410">
        <v>87</v>
      </c>
      <c r="G778" s="410">
        <v>7</v>
      </c>
      <c r="H778" s="410">
        <v>106</v>
      </c>
      <c r="I778" s="410">
        <v>111</v>
      </c>
      <c r="J778" s="410">
        <v>141</v>
      </c>
      <c r="K778" s="410">
        <v>216</v>
      </c>
      <c r="L778" s="410">
        <v>1</v>
      </c>
      <c r="N778" s="410">
        <v>42</v>
      </c>
      <c r="O778" s="410">
        <v>14</v>
      </c>
      <c r="P778" s="410">
        <v>53</v>
      </c>
      <c r="Q778" s="410">
        <v>779</v>
      </c>
      <c r="R778" s="413">
        <f t="shared" si="24"/>
        <v>70.818181818181813</v>
      </c>
      <c r="S778" s="410">
        <f>IFERROR(VLOOKUP(C778,INVENTORY!C:H,6,FALSE),0)</f>
        <v>55</v>
      </c>
      <c r="T778" s="410">
        <f t="shared" si="25"/>
        <v>166.8</v>
      </c>
    </row>
    <row r="779" spans="1:20" hidden="1" x14ac:dyDescent="0.25">
      <c r="A779" s="410" t="s">
        <v>1096</v>
      </c>
      <c r="B779" s="410" t="s">
        <v>2256</v>
      </c>
      <c r="C779" s="410" t="s">
        <v>2306</v>
      </c>
      <c r="E779" s="410">
        <v>495</v>
      </c>
      <c r="F779" s="410">
        <v>138</v>
      </c>
      <c r="G779" s="410">
        <v>212</v>
      </c>
      <c r="H779" s="410">
        <v>156</v>
      </c>
      <c r="I779" s="410">
        <v>221</v>
      </c>
      <c r="J779" s="410">
        <v>139</v>
      </c>
      <c r="K779" s="410">
        <v>336</v>
      </c>
      <c r="L779" s="410">
        <v>405</v>
      </c>
      <c r="M779" s="410">
        <v>313</v>
      </c>
      <c r="N779" s="410">
        <v>450</v>
      </c>
      <c r="O779" s="410">
        <v>238</v>
      </c>
      <c r="P779" s="410">
        <v>285</v>
      </c>
      <c r="Q779" s="410">
        <v>3388</v>
      </c>
      <c r="R779" s="413">
        <f t="shared" si="24"/>
        <v>282.33333333333331</v>
      </c>
      <c r="S779" s="410">
        <f>IFERROR(VLOOKUP(C779,INVENTORY!C:H,6,FALSE),0)</f>
        <v>300</v>
      </c>
      <c r="T779" s="410">
        <f t="shared" si="25"/>
        <v>737.6</v>
      </c>
    </row>
    <row r="780" spans="1:20" hidden="1" x14ac:dyDescent="0.25">
      <c r="A780" s="410" t="s">
        <v>1096</v>
      </c>
      <c r="B780" s="410" t="s">
        <v>2256</v>
      </c>
      <c r="C780" s="410" t="s">
        <v>2307</v>
      </c>
      <c r="E780" s="410">
        <v>265</v>
      </c>
      <c r="F780" s="410">
        <v>626</v>
      </c>
      <c r="G780" s="410">
        <v>535</v>
      </c>
      <c r="H780" s="410">
        <v>234</v>
      </c>
      <c r="I780" s="410">
        <v>432</v>
      </c>
      <c r="J780" s="410">
        <v>580</v>
      </c>
      <c r="K780" s="410">
        <v>176</v>
      </c>
      <c r="L780" s="410">
        <v>470</v>
      </c>
      <c r="M780" s="410">
        <v>549</v>
      </c>
      <c r="N780" s="410">
        <v>369</v>
      </c>
      <c r="O780" s="410">
        <v>408</v>
      </c>
      <c r="P780" s="410">
        <v>628</v>
      </c>
      <c r="Q780" s="410">
        <v>5272</v>
      </c>
      <c r="R780" s="413">
        <f t="shared" si="24"/>
        <v>439.33333333333331</v>
      </c>
      <c r="S780" s="410">
        <f>IFERROR(VLOOKUP(C780,INVENTORY!C:H,6,FALSE),0)</f>
        <v>263</v>
      </c>
      <c r="T780" s="410">
        <f t="shared" si="25"/>
        <v>1107</v>
      </c>
    </row>
    <row r="781" spans="1:20" hidden="1" x14ac:dyDescent="0.25">
      <c r="A781" s="410" t="s">
        <v>1096</v>
      </c>
      <c r="B781" s="410" t="s">
        <v>2256</v>
      </c>
      <c r="C781" s="410" t="s">
        <v>2308</v>
      </c>
      <c r="I781" s="410">
        <v>9</v>
      </c>
      <c r="J781" s="410">
        <v>213</v>
      </c>
      <c r="O781" s="410">
        <v>20</v>
      </c>
      <c r="P781" s="410">
        <v>49</v>
      </c>
      <c r="Q781" s="410">
        <v>291</v>
      </c>
      <c r="R781" s="413">
        <f t="shared" si="24"/>
        <v>72.75</v>
      </c>
      <c r="S781" s="410">
        <f>IFERROR(VLOOKUP(C781,INVENTORY!C:H,6,FALSE),0)</f>
        <v>0</v>
      </c>
      <c r="T781" s="410">
        <f t="shared" si="25"/>
        <v>58.2</v>
      </c>
    </row>
    <row r="782" spans="1:20" hidden="1" x14ac:dyDescent="0.25">
      <c r="A782" s="410" t="s">
        <v>1096</v>
      </c>
      <c r="B782" s="410" t="s">
        <v>2256</v>
      </c>
      <c r="C782" s="410" t="s">
        <v>2309</v>
      </c>
      <c r="E782" s="410">
        <v>359</v>
      </c>
      <c r="F782" s="410">
        <v>530</v>
      </c>
      <c r="G782" s="410">
        <v>166</v>
      </c>
      <c r="H782" s="410">
        <v>428</v>
      </c>
      <c r="I782" s="410">
        <v>257</v>
      </c>
      <c r="J782" s="410">
        <v>409</v>
      </c>
      <c r="K782" s="410">
        <v>109</v>
      </c>
      <c r="L782" s="410">
        <v>392</v>
      </c>
      <c r="M782" s="410">
        <v>222</v>
      </c>
      <c r="N782" s="410">
        <v>214</v>
      </c>
      <c r="O782" s="410">
        <v>164</v>
      </c>
      <c r="P782" s="410">
        <v>167</v>
      </c>
      <c r="Q782" s="410">
        <v>3417</v>
      </c>
      <c r="R782" s="413">
        <f t="shared" si="24"/>
        <v>284.75</v>
      </c>
      <c r="S782" s="410">
        <f>IFERROR(VLOOKUP(C782,INVENTORY!C:H,6,FALSE),0)</f>
        <v>238</v>
      </c>
      <c r="T782" s="410">
        <f t="shared" si="25"/>
        <v>731</v>
      </c>
    </row>
    <row r="783" spans="1:20" hidden="1" x14ac:dyDescent="0.25">
      <c r="A783" s="410" t="s">
        <v>1096</v>
      </c>
      <c r="B783" s="410" t="s">
        <v>2256</v>
      </c>
      <c r="C783" s="410" t="s">
        <v>2310</v>
      </c>
      <c r="E783" s="410">
        <v>270</v>
      </c>
      <c r="F783" s="410">
        <v>473</v>
      </c>
      <c r="G783" s="410">
        <v>215</v>
      </c>
      <c r="H783" s="410">
        <v>249</v>
      </c>
      <c r="I783" s="410">
        <v>164</v>
      </c>
      <c r="J783" s="410">
        <v>195</v>
      </c>
      <c r="K783" s="410">
        <v>349</v>
      </c>
      <c r="L783" s="410">
        <v>376</v>
      </c>
      <c r="M783" s="410">
        <v>195</v>
      </c>
      <c r="N783" s="410">
        <v>197</v>
      </c>
      <c r="O783" s="410">
        <v>130</v>
      </c>
      <c r="P783" s="410">
        <v>220</v>
      </c>
      <c r="Q783" s="410">
        <v>3033</v>
      </c>
      <c r="R783" s="413">
        <f t="shared" si="24"/>
        <v>252.75</v>
      </c>
      <c r="S783" s="410">
        <f>IFERROR(VLOOKUP(C783,INVENTORY!C:H,6,FALSE),0)</f>
        <v>228</v>
      </c>
      <c r="T783" s="410">
        <f t="shared" si="25"/>
        <v>652.20000000000005</v>
      </c>
    </row>
    <row r="784" spans="1:20" hidden="1" x14ac:dyDescent="0.25">
      <c r="A784" s="410" t="s">
        <v>1096</v>
      </c>
      <c r="B784" s="410" t="s">
        <v>2256</v>
      </c>
      <c r="C784" s="410" t="s">
        <v>2311</v>
      </c>
      <c r="E784" s="410">
        <v>547</v>
      </c>
      <c r="F784" s="410">
        <v>181</v>
      </c>
      <c r="G784" s="410">
        <v>349</v>
      </c>
      <c r="H784" s="410">
        <v>216</v>
      </c>
      <c r="I784" s="410">
        <v>148</v>
      </c>
      <c r="J784" s="410">
        <v>341</v>
      </c>
      <c r="K784" s="410">
        <v>176</v>
      </c>
      <c r="L784" s="410">
        <v>260</v>
      </c>
      <c r="M784" s="410">
        <v>608</v>
      </c>
      <c r="N784" s="410">
        <v>160</v>
      </c>
      <c r="O784" s="410">
        <v>390</v>
      </c>
      <c r="P784" s="410">
        <v>565</v>
      </c>
      <c r="Q784" s="410">
        <v>3941</v>
      </c>
      <c r="R784" s="413">
        <f t="shared" si="24"/>
        <v>328.41666666666669</v>
      </c>
      <c r="S784" s="410">
        <f>IFERROR(VLOOKUP(C784,INVENTORY!C:H,6,FALSE),0)</f>
        <v>220</v>
      </c>
      <c r="T784" s="410">
        <f t="shared" si="25"/>
        <v>832.2</v>
      </c>
    </row>
    <row r="785" spans="1:20" hidden="1" x14ac:dyDescent="0.25">
      <c r="A785" s="410" t="s">
        <v>1096</v>
      </c>
      <c r="B785" s="410" t="s">
        <v>2256</v>
      </c>
      <c r="C785" s="410" t="s">
        <v>2312</v>
      </c>
      <c r="E785" s="410">
        <v>144</v>
      </c>
      <c r="F785" s="410">
        <v>334</v>
      </c>
      <c r="G785" s="410">
        <v>434</v>
      </c>
      <c r="H785" s="410">
        <v>85</v>
      </c>
      <c r="I785" s="410">
        <v>172</v>
      </c>
      <c r="J785" s="410">
        <v>227</v>
      </c>
      <c r="K785" s="410">
        <v>325</v>
      </c>
      <c r="L785" s="410">
        <v>248</v>
      </c>
      <c r="M785" s="410">
        <v>399</v>
      </c>
      <c r="N785" s="410">
        <v>419</v>
      </c>
      <c r="O785" s="410">
        <v>224</v>
      </c>
      <c r="P785" s="410">
        <v>226</v>
      </c>
      <c r="Q785" s="410">
        <v>3237</v>
      </c>
      <c r="R785" s="413">
        <f t="shared" si="24"/>
        <v>269.75</v>
      </c>
      <c r="S785" s="410">
        <f>IFERROR(VLOOKUP(C785,INVENTORY!C:H,6,FALSE),0)</f>
        <v>240</v>
      </c>
      <c r="T785" s="410">
        <f t="shared" si="25"/>
        <v>695.4</v>
      </c>
    </row>
    <row r="786" spans="1:20" hidden="1" x14ac:dyDescent="0.25">
      <c r="A786" s="410" t="s">
        <v>1096</v>
      </c>
      <c r="B786" s="410" t="s">
        <v>2256</v>
      </c>
      <c r="C786" s="410" t="s">
        <v>2313</v>
      </c>
      <c r="E786" s="410">
        <v>1</v>
      </c>
      <c r="J786" s="410">
        <v>35</v>
      </c>
      <c r="K786" s="410">
        <v>15</v>
      </c>
      <c r="N786" s="410">
        <v>5</v>
      </c>
      <c r="O786" s="410">
        <v>9</v>
      </c>
      <c r="P786" s="410">
        <v>36</v>
      </c>
      <c r="Q786" s="410">
        <v>101</v>
      </c>
      <c r="R786" s="413">
        <f t="shared" si="24"/>
        <v>16.833333333333332</v>
      </c>
      <c r="S786" s="410">
        <f>IFERROR(VLOOKUP(C786,INVENTORY!C:H,6,FALSE),0)</f>
        <v>1</v>
      </c>
      <c r="T786" s="410">
        <f t="shared" si="25"/>
        <v>20.399999999999999</v>
      </c>
    </row>
    <row r="787" spans="1:20" hidden="1" x14ac:dyDescent="0.25">
      <c r="A787" s="410" t="s">
        <v>1096</v>
      </c>
      <c r="B787" s="410" t="s">
        <v>2256</v>
      </c>
      <c r="C787" s="410" t="s">
        <v>2314</v>
      </c>
      <c r="E787" s="410">
        <v>26</v>
      </c>
      <c r="G787" s="410">
        <v>4</v>
      </c>
      <c r="H787" s="410">
        <v>13</v>
      </c>
      <c r="I787" s="410">
        <v>9</v>
      </c>
      <c r="J787" s="410">
        <v>2</v>
      </c>
      <c r="K787" s="410">
        <v>1</v>
      </c>
      <c r="M787" s="410">
        <v>44</v>
      </c>
      <c r="N787" s="410">
        <v>169</v>
      </c>
      <c r="O787" s="410">
        <v>13</v>
      </c>
      <c r="P787" s="410">
        <v>21</v>
      </c>
      <c r="Q787" s="410">
        <v>302</v>
      </c>
      <c r="R787" s="413">
        <f t="shared" si="24"/>
        <v>30.2</v>
      </c>
      <c r="S787" s="410">
        <f>IFERROR(VLOOKUP(C787,INVENTORY!C:H,6,FALSE),0)</f>
        <v>45</v>
      </c>
      <c r="T787" s="410">
        <f t="shared" si="25"/>
        <v>69.400000000000006</v>
      </c>
    </row>
    <row r="788" spans="1:20" hidden="1" x14ac:dyDescent="0.25">
      <c r="A788" s="410" t="s">
        <v>1096</v>
      </c>
      <c r="B788" s="410" t="s">
        <v>2256</v>
      </c>
      <c r="C788" s="410" t="s">
        <v>2315</v>
      </c>
      <c r="E788" s="410">
        <v>293</v>
      </c>
      <c r="F788" s="410">
        <v>201</v>
      </c>
      <c r="G788" s="410">
        <v>295</v>
      </c>
      <c r="H788" s="410">
        <v>292</v>
      </c>
      <c r="I788" s="410">
        <v>176</v>
      </c>
      <c r="J788" s="410">
        <v>541</v>
      </c>
      <c r="K788" s="410">
        <v>447</v>
      </c>
      <c r="L788" s="410">
        <v>285</v>
      </c>
      <c r="M788" s="410">
        <v>395</v>
      </c>
      <c r="N788" s="410">
        <v>319</v>
      </c>
      <c r="O788" s="410">
        <v>221</v>
      </c>
      <c r="P788" s="410">
        <v>542</v>
      </c>
      <c r="Q788" s="410">
        <v>4007</v>
      </c>
      <c r="R788" s="413">
        <f t="shared" si="24"/>
        <v>333.91666666666669</v>
      </c>
      <c r="S788" s="410">
        <f>IFERROR(VLOOKUP(C788,INVENTORY!C:H,6,FALSE),0)</f>
        <v>249</v>
      </c>
      <c r="T788" s="410">
        <f t="shared" si="25"/>
        <v>851.2</v>
      </c>
    </row>
    <row r="789" spans="1:20" hidden="1" x14ac:dyDescent="0.25">
      <c r="A789" s="410" t="s">
        <v>1096</v>
      </c>
      <c r="B789" s="410" t="s">
        <v>2256</v>
      </c>
      <c r="C789" s="410" t="s">
        <v>2316</v>
      </c>
      <c r="E789" s="410">
        <v>262</v>
      </c>
      <c r="F789" s="410">
        <v>449</v>
      </c>
      <c r="G789" s="410">
        <v>294</v>
      </c>
      <c r="H789" s="410">
        <v>163</v>
      </c>
      <c r="I789" s="410">
        <v>275</v>
      </c>
      <c r="J789" s="410">
        <v>336</v>
      </c>
      <c r="K789" s="410">
        <v>757</v>
      </c>
      <c r="L789" s="410">
        <v>172</v>
      </c>
      <c r="M789" s="410">
        <v>485</v>
      </c>
      <c r="N789" s="410">
        <v>651</v>
      </c>
      <c r="O789" s="410">
        <v>435</v>
      </c>
      <c r="P789" s="410">
        <v>494</v>
      </c>
      <c r="Q789" s="410">
        <v>4773</v>
      </c>
      <c r="R789" s="413">
        <f t="shared" si="24"/>
        <v>397.75</v>
      </c>
      <c r="S789" s="410">
        <f>IFERROR(VLOOKUP(C789,INVENTORY!C:H,6,FALSE),0)</f>
        <v>252</v>
      </c>
      <c r="T789" s="410">
        <f t="shared" si="25"/>
        <v>1005</v>
      </c>
    </row>
    <row r="790" spans="1:20" hidden="1" x14ac:dyDescent="0.25">
      <c r="A790" s="410" t="s">
        <v>1096</v>
      </c>
      <c r="B790" s="410" t="s">
        <v>2248</v>
      </c>
      <c r="C790" s="410" t="s">
        <v>2249</v>
      </c>
      <c r="E790" s="410">
        <v>151</v>
      </c>
      <c r="F790" s="410">
        <v>90</v>
      </c>
      <c r="G790" s="410">
        <v>81</v>
      </c>
      <c r="H790" s="410">
        <v>83</v>
      </c>
      <c r="I790" s="410">
        <v>101</v>
      </c>
      <c r="J790" s="410">
        <v>74</v>
      </c>
      <c r="K790" s="410">
        <v>33</v>
      </c>
      <c r="L790" s="410">
        <v>61</v>
      </c>
      <c r="M790" s="410">
        <v>102</v>
      </c>
      <c r="N790" s="410">
        <v>149</v>
      </c>
      <c r="O790" s="410">
        <v>122</v>
      </c>
      <c r="P790" s="410">
        <v>181</v>
      </c>
      <c r="Q790" s="410">
        <v>1228</v>
      </c>
      <c r="R790" s="413">
        <f t="shared" si="24"/>
        <v>102.33333333333333</v>
      </c>
      <c r="S790" s="410">
        <f>IFERROR(VLOOKUP(C790,INVENTORY!C:H,6,FALSE),0)</f>
        <v>102.33333333333333</v>
      </c>
      <c r="T790" s="410">
        <f t="shared" si="25"/>
        <v>266.06666666666666</v>
      </c>
    </row>
    <row r="791" spans="1:20" hidden="1" x14ac:dyDescent="0.25">
      <c r="A791" s="410" t="s">
        <v>1096</v>
      </c>
      <c r="B791" s="410" t="s">
        <v>2248</v>
      </c>
      <c r="C791" s="410" t="s">
        <v>2250</v>
      </c>
      <c r="E791" s="410">
        <v>157</v>
      </c>
      <c r="F791" s="410">
        <v>84</v>
      </c>
      <c r="G791" s="410">
        <v>66</v>
      </c>
      <c r="H791" s="410">
        <v>58</v>
      </c>
      <c r="I791" s="410">
        <v>113</v>
      </c>
      <c r="J791" s="410">
        <v>80</v>
      </c>
      <c r="K791" s="410">
        <v>29</v>
      </c>
      <c r="L791" s="410">
        <v>32</v>
      </c>
      <c r="M791" s="410">
        <v>45</v>
      </c>
      <c r="N791" s="410">
        <v>113</v>
      </c>
      <c r="O791" s="410">
        <v>109</v>
      </c>
      <c r="P791" s="410">
        <v>134</v>
      </c>
      <c r="Q791" s="410">
        <v>1020</v>
      </c>
      <c r="R791" s="413">
        <f t="shared" si="24"/>
        <v>85</v>
      </c>
      <c r="S791" s="410">
        <f>IFERROR(VLOOKUP(C791,INVENTORY!C:H,6,FALSE),0)</f>
        <v>85</v>
      </c>
      <c r="T791" s="410">
        <f t="shared" si="25"/>
        <v>221</v>
      </c>
    </row>
    <row r="792" spans="1:20" hidden="1" x14ac:dyDescent="0.25">
      <c r="A792" s="410" t="s">
        <v>1096</v>
      </c>
      <c r="B792" s="410" t="s">
        <v>2248</v>
      </c>
      <c r="C792" s="410" t="s">
        <v>2251</v>
      </c>
      <c r="E792" s="410">
        <v>311</v>
      </c>
      <c r="F792" s="410">
        <v>95</v>
      </c>
      <c r="G792" s="410">
        <v>81</v>
      </c>
      <c r="H792" s="410">
        <v>121</v>
      </c>
      <c r="I792" s="410">
        <v>109</v>
      </c>
      <c r="J792" s="410">
        <v>81</v>
      </c>
      <c r="K792" s="410">
        <v>29</v>
      </c>
      <c r="L792" s="410">
        <v>57</v>
      </c>
      <c r="M792" s="410">
        <v>94</v>
      </c>
      <c r="N792" s="410">
        <v>93</v>
      </c>
      <c r="O792" s="410">
        <v>118</v>
      </c>
      <c r="P792" s="410">
        <v>202</v>
      </c>
      <c r="Q792" s="410">
        <v>1391</v>
      </c>
      <c r="R792" s="413">
        <f t="shared" si="24"/>
        <v>115.91666666666667</v>
      </c>
      <c r="S792" s="410">
        <f>IFERROR(VLOOKUP(C792,INVENTORY!C:H,6,FALSE),0)</f>
        <v>115.91666666666667</v>
      </c>
      <c r="T792" s="410">
        <f t="shared" si="25"/>
        <v>301.38333333333333</v>
      </c>
    </row>
    <row r="793" spans="1:20" hidden="1" x14ac:dyDescent="0.25">
      <c r="A793" s="410" t="s">
        <v>1096</v>
      </c>
      <c r="B793" s="410" t="s">
        <v>2248</v>
      </c>
      <c r="C793" s="410" t="s">
        <v>2252</v>
      </c>
      <c r="E793" s="410">
        <v>171</v>
      </c>
      <c r="F793" s="410">
        <v>101</v>
      </c>
      <c r="G793" s="410">
        <v>88</v>
      </c>
      <c r="H793" s="410">
        <v>75</v>
      </c>
      <c r="I793" s="410">
        <v>169</v>
      </c>
      <c r="J793" s="410">
        <v>82</v>
      </c>
      <c r="K793" s="410">
        <v>46</v>
      </c>
      <c r="L793" s="410">
        <v>48</v>
      </c>
      <c r="M793" s="410">
        <v>151</v>
      </c>
      <c r="N793" s="410">
        <v>107</v>
      </c>
      <c r="O793" s="410">
        <v>113</v>
      </c>
      <c r="P793" s="410">
        <v>152</v>
      </c>
      <c r="Q793" s="410">
        <v>1303</v>
      </c>
      <c r="R793" s="413">
        <f t="shared" si="24"/>
        <v>108.58333333333333</v>
      </c>
      <c r="S793" s="410">
        <f>IFERROR(VLOOKUP(C793,INVENTORY!C:H,6,FALSE),0)</f>
        <v>108.58333333333333</v>
      </c>
      <c r="T793" s="410">
        <f t="shared" si="25"/>
        <v>282.31666666666666</v>
      </c>
    </row>
    <row r="794" spans="1:20" hidden="1" x14ac:dyDescent="0.25">
      <c r="A794" s="410" t="s">
        <v>1096</v>
      </c>
      <c r="B794" s="410" t="s">
        <v>2248</v>
      </c>
      <c r="C794" s="410" t="s">
        <v>2253</v>
      </c>
      <c r="E794" s="410">
        <v>180</v>
      </c>
      <c r="F794" s="410">
        <v>129</v>
      </c>
      <c r="G794" s="410">
        <v>81</v>
      </c>
      <c r="H794" s="410">
        <v>63</v>
      </c>
      <c r="I794" s="410">
        <v>84</v>
      </c>
      <c r="J794" s="410">
        <v>81</v>
      </c>
      <c r="K794" s="410">
        <v>21</v>
      </c>
      <c r="L794" s="410">
        <v>42</v>
      </c>
      <c r="M794" s="410">
        <v>90</v>
      </c>
      <c r="N794" s="410">
        <v>89</v>
      </c>
      <c r="O794" s="410">
        <v>113</v>
      </c>
      <c r="P794" s="410">
        <v>146</v>
      </c>
      <c r="Q794" s="410">
        <v>1119</v>
      </c>
      <c r="R794" s="413">
        <f t="shared" si="24"/>
        <v>93.25</v>
      </c>
      <c r="S794" s="410">
        <f>IFERROR(VLOOKUP(C794,INVENTORY!C:H,6,FALSE),0)</f>
        <v>93.25</v>
      </c>
      <c r="T794" s="410">
        <f t="shared" si="25"/>
        <v>242.45</v>
      </c>
    </row>
    <row r="795" spans="1:20" hidden="1" x14ac:dyDescent="0.25">
      <c r="A795" s="410" t="s">
        <v>1096</v>
      </c>
      <c r="B795" s="410" t="s">
        <v>2248</v>
      </c>
      <c r="C795" s="410" t="s">
        <v>2254</v>
      </c>
      <c r="E795" s="410">
        <v>206</v>
      </c>
      <c r="F795" s="410">
        <v>130</v>
      </c>
      <c r="G795" s="410">
        <v>79</v>
      </c>
      <c r="H795" s="410">
        <v>146</v>
      </c>
      <c r="I795" s="410">
        <v>104</v>
      </c>
      <c r="J795" s="410">
        <v>96</v>
      </c>
      <c r="K795" s="410">
        <v>27</v>
      </c>
      <c r="L795" s="410">
        <v>81</v>
      </c>
      <c r="M795" s="410">
        <v>90</v>
      </c>
      <c r="N795" s="410">
        <v>92</v>
      </c>
      <c r="O795" s="410">
        <v>155</v>
      </c>
      <c r="P795" s="410">
        <v>207</v>
      </c>
      <c r="Q795" s="410">
        <v>1413</v>
      </c>
      <c r="R795" s="413">
        <f t="shared" si="24"/>
        <v>117.75</v>
      </c>
      <c r="S795" s="410">
        <f>IFERROR(VLOOKUP(C795,INVENTORY!C:H,6,FALSE),0)</f>
        <v>117.75</v>
      </c>
      <c r="T795" s="410">
        <f t="shared" si="25"/>
        <v>306.14999999999998</v>
      </c>
    </row>
    <row r="796" spans="1:20" hidden="1" x14ac:dyDescent="0.25">
      <c r="A796" s="410" t="s">
        <v>1096</v>
      </c>
      <c r="B796" s="410" t="s">
        <v>1283</v>
      </c>
      <c r="C796" s="410" t="s">
        <v>2255</v>
      </c>
      <c r="E796" s="410">
        <v>39</v>
      </c>
      <c r="F796" s="410">
        <v>6</v>
      </c>
      <c r="G796" s="410">
        <v>20</v>
      </c>
      <c r="H796" s="410">
        <v>10</v>
      </c>
      <c r="I796" s="410">
        <v>29</v>
      </c>
      <c r="J796" s="410">
        <v>2</v>
      </c>
      <c r="K796" s="410">
        <v>4</v>
      </c>
      <c r="M796" s="410">
        <v>4</v>
      </c>
      <c r="N796" s="410">
        <v>24</v>
      </c>
      <c r="O796" s="410">
        <v>25</v>
      </c>
      <c r="P796" s="410">
        <v>63</v>
      </c>
      <c r="Q796" s="410">
        <v>226</v>
      </c>
      <c r="R796" s="413">
        <f t="shared" si="24"/>
        <v>20.545454545454547</v>
      </c>
      <c r="S796" s="410">
        <f>IFERROR(VLOOKUP(C796,INVENTORY!C:H,6,FALSE),0)</f>
        <v>0</v>
      </c>
      <c r="T796" s="410">
        <f t="shared" si="25"/>
        <v>45.2</v>
      </c>
    </row>
    <row r="797" spans="1:20" hidden="1" x14ac:dyDescent="0.25">
      <c r="A797" s="410" t="s">
        <v>1072</v>
      </c>
      <c r="B797" s="410" t="s">
        <v>1772</v>
      </c>
      <c r="C797" s="410" t="s">
        <v>1773</v>
      </c>
      <c r="L797" s="410">
        <v>43</v>
      </c>
      <c r="M797" s="410">
        <v>123</v>
      </c>
      <c r="N797" s="410">
        <v>96</v>
      </c>
      <c r="O797" s="410">
        <v>57</v>
      </c>
      <c r="P797" s="410">
        <v>108</v>
      </c>
      <c r="Q797" s="410">
        <v>427</v>
      </c>
      <c r="R797" s="413">
        <f t="shared" si="24"/>
        <v>85.4</v>
      </c>
      <c r="S797" s="410">
        <f>IFERROR(VLOOKUP(C797,INVENTORY!C:H,6,FALSE),0)</f>
        <v>229</v>
      </c>
      <c r="T797" s="410">
        <f t="shared" si="25"/>
        <v>131.19999999999999</v>
      </c>
    </row>
    <row r="798" spans="1:20" hidden="1" x14ac:dyDescent="0.25">
      <c r="A798" s="410" t="s">
        <v>1072</v>
      </c>
      <c r="B798" s="410" t="s">
        <v>1772</v>
      </c>
      <c r="C798" s="410" t="s">
        <v>1774</v>
      </c>
      <c r="L798" s="410">
        <v>17</v>
      </c>
      <c r="M798" s="410">
        <v>128</v>
      </c>
      <c r="N798" s="410">
        <v>113</v>
      </c>
      <c r="O798" s="410">
        <v>23</v>
      </c>
      <c r="P798" s="410">
        <v>44</v>
      </c>
      <c r="Q798" s="410">
        <v>325</v>
      </c>
      <c r="R798" s="413">
        <f t="shared" si="24"/>
        <v>65</v>
      </c>
      <c r="S798" s="410">
        <f>IFERROR(VLOOKUP(C798,INVENTORY!C:H,6,FALSE),0)</f>
        <v>185</v>
      </c>
      <c r="T798" s="410">
        <f t="shared" si="25"/>
        <v>102</v>
      </c>
    </row>
    <row r="799" spans="1:20" hidden="1" x14ac:dyDescent="0.25">
      <c r="A799" s="410" t="s">
        <v>1072</v>
      </c>
      <c r="B799" s="410" t="s">
        <v>1772</v>
      </c>
      <c r="C799" s="410" t="s">
        <v>1775</v>
      </c>
      <c r="L799" s="410">
        <v>8</v>
      </c>
      <c r="M799" s="410">
        <v>59</v>
      </c>
      <c r="N799" s="410">
        <v>128</v>
      </c>
      <c r="O799" s="410">
        <v>39</v>
      </c>
      <c r="P799" s="410">
        <v>39</v>
      </c>
      <c r="Q799" s="410">
        <v>273</v>
      </c>
      <c r="R799" s="413">
        <f t="shared" si="24"/>
        <v>54.6</v>
      </c>
      <c r="S799" s="410">
        <f>IFERROR(VLOOKUP(C799,INVENTORY!C:H,6,FALSE),0)</f>
        <v>187</v>
      </c>
      <c r="T799" s="410">
        <f t="shared" si="25"/>
        <v>92</v>
      </c>
    </row>
    <row r="800" spans="1:20" hidden="1" x14ac:dyDescent="0.25">
      <c r="A800" s="410" t="s">
        <v>1072</v>
      </c>
      <c r="B800" s="410" t="s">
        <v>1772</v>
      </c>
      <c r="C800" s="410" t="s">
        <v>1776</v>
      </c>
      <c r="L800" s="410">
        <v>59</v>
      </c>
      <c r="M800" s="410">
        <v>57</v>
      </c>
      <c r="N800" s="410">
        <v>130</v>
      </c>
      <c r="O800" s="410">
        <v>32</v>
      </c>
      <c r="P800" s="410">
        <v>56</v>
      </c>
      <c r="Q800" s="410">
        <v>334</v>
      </c>
      <c r="R800" s="413">
        <f t="shared" si="24"/>
        <v>66.8</v>
      </c>
      <c r="S800" s="410">
        <f>IFERROR(VLOOKUP(C800,INVENTORY!C:H,6,FALSE),0)</f>
        <v>177</v>
      </c>
      <c r="T800" s="410">
        <f t="shared" si="25"/>
        <v>102.2</v>
      </c>
    </row>
    <row r="801" spans="1:20" hidden="1" x14ac:dyDescent="0.25">
      <c r="A801" s="410" t="s">
        <v>1072</v>
      </c>
      <c r="B801" s="410" t="s">
        <v>1772</v>
      </c>
      <c r="C801" s="410" t="s">
        <v>1777</v>
      </c>
      <c r="L801" s="410">
        <v>80</v>
      </c>
      <c r="M801" s="410">
        <v>78</v>
      </c>
      <c r="N801" s="410">
        <v>107</v>
      </c>
      <c r="O801" s="410">
        <v>85</v>
      </c>
      <c r="P801" s="410">
        <v>59</v>
      </c>
      <c r="Q801" s="410">
        <v>409</v>
      </c>
      <c r="R801" s="413">
        <f t="shared" si="24"/>
        <v>81.8</v>
      </c>
      <c r="S801" s="410">
        <f>IFERROR(VLOOKUP(C801,INVENTORY!C:H,6,FALSE),0)</f>
        <v>168</v>
      </c>
      <c r="T801" s="410">
        <f t="shared" si="25"/>
        <v>115.4</v>
      </c>
    </row>
    <row r="802" spans="1:20" hidden="1" x14ac:dyDescent="0.25">
      <c r="A802" s="410" t="s">
        <v>1072</v>
      </c>
      <c r="B802" s="410" t="s">
        <v>1772</v>
      </c>
      <c r="C802" s="410" t="s">
        <v>1778</v>
      </c>
      <c r="L802" s="410">
        <v>17</v>
      </c>
      <c r="M802" s="410">
        <v>97</v>
      </c>
      <c r="N802" s="410">
        <v>58</v>
      </c>
      <c r="O802" s="410">
        <v>30</v>
      </c>
      <c r="P802" s="410">
        <v>63</v>
      </c>
      <c r="Q802" s="410">
        <v>265</v>
      </c>
      <c r="R802" s="413">
        <f t="shared" si="24"/>
        <v>53</v>
      </c>
      <c r="S802" s="410">
        <f>IFERROR(VLOOKUP(C802,INVENTORY!C:H,6,FALSE),0)</f>
        <v>124</v>
      </c>
      <c r="T802" s="410">
        <f t="shared" si="25"/>
        <v>77.8</v>
      </c>
    </row>
    <row r="803" spans="1:20" hidden="1" x14ac:dyDescent="0.25">
      <c r="A803" s="410" t="s">
        <v>1072</v>
      </c>
      <c r="B803" s="410" t="s">
        <v>1772</v>
      </c>
      <c r="C803" s="410" t="s">
        <v>1779</v>
      </c>
      <c r="L803" s="410">
        <v>23</v>
      </c>
      <c r="M803" s="410">
        <v>56</v>
      </c>
      <c r="N803" s="410">
        <v>62</v>
      </c>
      <c r="O803" s="410">
        <v>55</v>
      </c>
      <c r="P803" s="410">
        <v>54</v>
      </c>
      <c r="Q803" s="410">
        <v>250</v>
      </c>
      <c r="R803" s="413">
        <f t="shared" si="24"/>
        <v>50</v>
      </c>
      <c r="S803" s="410">
        <f>IFERROR(VLOOKUP(C803,INVENTORY!C:H,6,FALSE),0)</f>
        <v>175</v>
      </c>
      <c r="T803" s="410">
        <f t="shared" si="25"/>
        <v>85</v>
      </c>
    </row>
    <row r="804" spans="1:20" hidden="1" x14ac:dyDescent="0.25">
      <c r="A804" s="410" t="s">
        <v>1072</v>
      </c>
      <c r="B804" s="410" t="s">
        <v>1772</v>
      </c>
      <c r="C804" s="410" t="s">
        <v>1780</v>
      </c>
      <c r="L804" s="410">
        <v>26</v>
      </c>
      <c r="M804" s="410">
        <v>45</v>
      </c>
      <c r="N804" s="410">
        <v>56</v>
      </c>
      <c r="O804" s="410">
        <v>57</v>
      </c>
      <c r="P804" s="410">
        <v>51</v>
      </c>
      <c r="Q804" s="410">
        <v>235</v>
      </c>
      <c r="R804" s="413">
        <f t="shared" si="24"/>
        <v>47</v>
      </c>
      <c r="S804" s="410">
        <f>IFERROR(VLOOKUP(C804,INVENTORY!C:H,6,FALSE),0)</f>
        <v>139</v>
      </c>
      <c r="T804" s="410">
        <f t="shared" si="25"/>
        <v>74.8</v>
      </c>
    </row>
    <row r="805" spans="1:20" hidden="1" x14ac:dyDescent="0.25">
      <c r="A805" s="410" t="s">
        <v>1072</v>
      </c>
      <c r="B805" s="410" t="s">
        <v>1772</v>
      </c>
      <c r="C805" s="410" t="s">
        <v>1781</v>
      </c>
      <c r="L805" s="410">
        <v>17</v>
      </c>
      <c r="M805" s="410">
        <v>50</v>
      </c>
      <c r="N805" s="410">
        <v>51</v>
      </c>
      <c r="O805" s="410">
        <v>64</v>
      </c>
      <c r="P805" s="410">
        <v>81</v>
      </c>
      <c r="Q805" s="410">
        <v>263</v>
      </c>
      <c r="R805" s="413">
        <f t="shared" si="24"/>
        <v>52.6</v>
      </c>
      <c r="S805" s="410">
        <f>IFERROR(VLOOKUP(C805,INVENTORY!C:H,6,FALSE),0)</f>
        <v>161</v>
      </c>
      <c r="T805" s="410">
        <f t="shared" si="25"/>
        <v>84.8</v>
      </c>
    </row>
    <row r="806" spans="1:20" hidden="1" x14ac:dyDescent="0.25">
      <c r="A806" s="410" t="s">
        <v>1072</v>
      </c>
      <c r="B806" s="410" t="s">
        <v>1772</v>
      </c>
      <c r="C806" s="410" t="s">
        <v>1782</v>
      </c>
      <c r="F806" s="410">
        <v>6</v>
      </c>
      <c r="G806" s="410">
        <v>2</v>
      </c>
      <c r="H806" s="410">
        <v>8</v>
      </c>
      <c r="J806" s="410">
        <v>1</v>
      </c>
      <c r="K806" s="410">
        <v>4</v>
      </c>
      <c r="P806" s="410">
        <v>5</v>
      </c>
      <c r="Q806" s="410">
        <v>26</v>
      </c>
      <c r="R806" s="413">
        <f t="shared" si="24"/>
        <v>4.333333333333333</v>
      </c>
      <c r="S806" s="410">
        <f>IFERROR(VLOOKUP(C806,INVENTORY!C:H,6,FALSE),0)</f>
        <v>11</v>
      </c>
      <c r="T806" s="410">
        <f t="shared" si="25"/>
        <v>7.4</v>
      </c>
    </row>
    <row r="807" spans="1:20" hidden="1" x14ac:dyDescent="0.25">
      <c r="A807" s="410" t="s">
        <v>1072</v>
      </c>
      <c r="B807" s="410" t="s">
        <v>1772</v>
      </c>
      <c r="C807" s="410" t="s">
        <v>1783</v>
      </c>
      <c r="E807" s="410">
        <v>8</v>
      </c>
      <c r="H807" s="410">
        <v>5</v>
      </c>
      <c r="L807" s="410">
        <v>1</v>
      </c>
      <c r="M807" s="410">
        <v>62</v>
      </c>
      <c r="O807" s="410">
        <v>2</v>
      </c>
      <c r="P807" s="410">
        <v>7</v>
      </c>
      <c r="Q807" s="410">
        <v>85</v>
      </c>
      <c r="R807" s="413">
        <f t="shared" si="24"/>
        <v>14.166666666666666</v>
      </c>
      <c r="S807" s="410">
        <f>IFERROR(VLOOKUP(C807,INVENTORY!C:H,6,FALSE),0)</f>
        <v>6</v>
      </c>
      <c r="T807" s="410">
        <f t="shared" si="25"/>
        <v>18.2</v>
      </c>
    </row>
    <row r="808" spans="1:20" hidden="1" x14ac:dyDescent="0.25">
      <c r="A808" s="410" t="s">
        <v>1072</v>
      </c>
      <c r="B808" s="410" t="s">
        <v>1772</v>
      </c>
      <c r="C808" s="410" t="s">
        <v>1784</v>
      </c>
      <c r="E808" s="410">
        <v>139</v>
      </c>
      <c r="F808" s="410">
        <v>84</v>
      </c>
      <c r="G808" s="410">
        <v>80</v>
      </c>
      <c r="H808" s="410">
        <v>102</v>
      </c>
      <c r="I808" s="410">
        <v>164</v>
      </c>
      <c r="J808" s="410">
        <v>137</v>
      </c>
      <c r="K808" s="410">
        <v>23</v>
      </c>
      <c r="L808" s="410">
        <v>59</v>
      </c>
      <c r="M808" s="410">
        <v>67</v>
      </c>
      <c r="N808" s="410">
        <v>125</v>
      </c>
      <c r="O808" s="410">
        <v>82</v>
      </c>
      <c r="P808" s="410">
        <v>155</v>
      </c>
      <c r="Q808" s="410">
        <v>1217</v>
      </c>
      <c r="R808" s="413">
        <f t="shared" si="24"/>
        <v>101.41666666666667</v>
      </c>
      <c r="S808" s="410">
        <f>IFERROR(VLOOKUP(C808,INVENTORY!C:H,6,FALSE),0)</f>
        <v>139</v>
      </c>
      <c r="T808" s="410">
        <f t="shared" si="25"/>
        <v>271.2</v>
      </c>
    </row>
    <row r="809" spans="1:20" hidden="1" x14ac:dyDescent="0.25">
      <c r="A809" s="410" t="s">
        <v>1072</v>
      </c>
      <c r="B809" s="410" t="s">
        <v>1772</v>
      </c>
      <c r="C809" s="410" t="s">
        <v>1785</v>
      </c>
      <c r="E809" s="410">
        <v>96</v>
      </c>
      <c r="F809" s="410">
        <v>75</v>
      </c>
      <c r="G809" s="410">
        <v>61</v>
      </c>
      <c r="H809" s="410">
        <v>96</v>
      </c>
      <c r="I809" s="410">
        <v>123</v>
      </c>
      <c r="J809" s="410">
        <v>85</v>
      </c>
      <c r="K809" s="410">
        <v>73</v>
      </c>
      <c r="L809" s="410">
        <v>68</v>
      </c>
      <c r="M809" s="410">
        <v>98</v>
      </c>
      <c r="N809" s="410">
        <v>95</v>
      </c>
      <c r="O809" s="410">
        <v>95</v>
      </c>
      <c r="P809" s="410">
        <v>115</v>
      </c>
      <c r="Q809" s="410">
        <v>1080</v>
      </c>
      <c r="R809" s="413">
        <f t="shared" si="24"/>
        <v>90</v>
      </c>
      <c r="S809" s="410">
        <f>IFERROR(VLOOKUP(C809,INVENTORY!C:H,6,FALSE),0)</f>
        <v>130</v>
      </c>
      <c r="T809" s="410">
        <f t="shared" si="25"/>
        <v>242</v>
      </c>
    </row>
    <row r="810" spans="1:20" hidden="1" x14ac:dyDescent="0.25">
      <c r="A810" s="410" t="s">
        <v>1072</v>
      </c>
      <c r="B810" s="410" t="s">
        <v>1772</v>
      </c>
      <c r="C810" s="410" t="s">
        <v>1786</v>
      </c>
      <c r="E810" s="410">
        <v>100</v>
      </c>
      <c r="F810" s="410">
        <v>87</v>
      </c>
      <c r="G810" s="410">
        <v>68</v>
      </c>
      <c r="H810" s="410">
        <v>94</v>
      </c>
      <c r="I810" s="410">
        <v>146</v>
      </c>
      <c r="J810" s="410">
        <v>124</v>
      </c>
      <c r="K810" s="410">
        <v>28</v>
      </c>
      <c r="L810" s="410">
        <v>70</v>
      </c>
      <c r="M810" s="410">
        <v>174</v>
      </c>
      <c r="N810" s="410">
        <v>119</v>
      </c>
      <c r="O810" s="410">
        <v>73</v>
      </c>
      <c r="P810" s="410">
        <v>160</v>
      </c>
      <c r="Q810" s="410">
        <v>1243</v>
      </c>
      <c r="R810" s="413">
        <f t="shared" si="24"/>
        <v>103.58333333333333</v>
      </c>
      <c r="S810" s="410">
        <f>IFERROR(VLOOKUP(C810,INVENTORY!C:H,6,FALSE),0)</f>
        <v>149</v>
      </c>
      <c r="T810" s="410">
        <f t="shared" si="25"/>
        <v>278.39999999999998</v>
      </c>
    </row>
    <row r="811" spans="1:20" hidden="1" x14ac:dyDescent="0.25">
      <c r="A811" s="410" t="s">
        <v>1072</v>
      </c>
      <c r="B811" s="410" t="s">
        <v>1772</v>
      </c>
      <c r="C811" s="410" t="s">
        <v>1787</v>
      </c>
      <c r="E811" s="410">
        <v>137</v>
      </c>
      <c r="F811" s="410">
        <v>88</v>
      </c>
      <c r="G811" s="410">
        <v>43</v>
      </c>
      <c r="H811" s="410">
        <v>112</v>
      </c>
      <c r="I811" s="410">
        <v>99</v>
      </c>
      <c r="J811" s="410">
        <v>43</v>
      </c>
      <c r="K811" s="410">
        <v>76</v>
      </c>
      <c r="L811" s="410">
        <v>78</v>
      </c>
      <c r="M811" s="410">
        <v>98</v>
      </c>
      <c r="N811" s="410">
        <v>80</v>
      </c>
      <c r="O811" s="410">
        <v>71</v>
      </c>
      <c r="P811" s="410">
        <v>107</v>
      </c>
      <c r="Q811" s="410">
        <v>1032</v>
      </c>
      <c r="R811" s="413">
        <f t="shared" si="24"/>
        <v>86</v>
      </c>
      <c r="S811" s="410">
        <f>IFERROR(VLOOKUP(C811,INVENTORY!C:H,6,FALSE),0)</f>
        <v>106</v>
      </c>
      <c r="T811" s="410">
        <f t="shared" si="25"/>
        <v>227.6</v>
      </c>
    </row>
    <row r="812" spans="1:20" hidden="1" x14ac:dyDescent="0.25">
      <c r="A812" s="410" t="s">
        <v>1072</v>
      </c>
      <c r="B812" s="410" t="s">
        <v>1772</v>
      </c>
      <c r="C812" s="410" t="s">
        <v>1788</v>
      </c>
      <c r="E812" s="410">
        <v>114</v>
      </c>
      <c r="F812" s="410">
        <v>187</v>
      </c>
      <c r="G812" s="410">
        <v>82</v>
      </c>
      <c r="H812" s="410">
        <v>127</v>
      </c>
      <c r="I812" s="410">
        <v>99</v>
      </c>
      <c r="J812" s="410">
        <v>46</v>
      </c>
      <c r="K812" s="410">
        <v>27</v>
      </c>
      <c r="L812" s="410">
        <v>22</v>
      </c>
      <c r="M812" s="410">
        <v>55</v>
      </c>
      <c r="N812" s="410">
        <v>76</v>
      </c>
      <c r="O812" s="410">
        <v>81</v>
      </c>
      <c r="P812" s="410">
        <v>109</v>
      </c>
      <c r="Q812" s="410">
        <v>1025</v>
      </c>
      <c r="R812" s="413">
        <f t="shared" si="24"/>
        <v>85.416666666666671</v>
      </c>
      <c r="S812" s="410">
        <f>IFERROR(VLOOKUP(C812,INVENTORY!C:H,6,FALSE),0)</f>
        <v>125</v>
      </c>
      <c r="T812" s="410">
        <f t="shared" si="25"/>
        <v>230</v>
      </c>
    </row>
    <row r="813" spans="1:20" hidden="1" x14ac:dyDescent="0.25">
      <c r="A813" s="410" t="s">
        <v>1072</v>
      </c>
      <c r="B813" s="410" t="s">
        <v>1772</v>
      </c>
      <c r="C813" s="410" t="s">
        <v>1789</v>
      </c>
      <c r="E813" s="410">
        <v>122</v>
      </c>
      <c r="F813" s="410">
        <v>81</v>
      </c>
      <c r="G813" s="410">
        <v>121</v>
      </c>
      <c r="H813" s="410">
        <v>68</v>
      </c>
      <c r="I813" s="410">
        <v>78</v>
      </c>
      <c r="J813" s="410">
        <v>13</v>
      </c>
      <c r="K813" s="410">
        <v>199</v>
      </c>
      <c r="L813" s="410">
        <v>23</v>
      </c>
      <c r="M813" s="410">
        <v>48</v>
      </c>
      <c r="N813" s="410">
        <v>73</v>
      </c>
      <c r="O813" s="410">
        <v>71</v>
      </c>
      <c r="P813" s="410">
        <v>105</v>
      </c>
      <c r="Q813" s="410">
        <v>1002</v>
      </c>
      <c r="R813" s="413">
        <f t="shared" si="24"/>
        <v>83.5</v>
      </c>
      <c r="S813" s="410">
        <f>IFERROR(VLOOKUP(C813,INVENTORY!C:H,6,FALSE),0)</f>
        <v>109</v>
      </c>
      <c r="T813" s="410">
        <f t="shared" si="25"/>
        <v>222.2</v>
      </c>
    </row>
    <row r="814" spans="1:20" hidden="1" x14ac:dyDescent="0.25">
      <c r="A814" s="410" t="s">
        <v>1072</v>
      </c>
      <c r="B814" s="410" t="s">
        <v>1772</v>
      </c>
      <c r="C814" s="410" t="s">
        <v>1790</v>
      </c>
      <c r="E814" s="410">
        <v>127</v>
      </c>
      <c r="F814" s="410">
        <v>126</v>
      </c>
      <c r="G814" s="410">
        <v>74</v>
      </c>
      <c r="H814" s="410">
        <v>98</v>
      </c>
      <c r="I814" s="410">
        <v>105</v>
      </c>
      <c r="J814" s="410">
        <v>23</v>
      </c>
      <c r="K814" s="410">
        <v>212</v>
      </c>
      <c r="L814" s="410">
        <v>27</v>
      </c>
      <c r="M814" s="410">
        <v>79</v>
      </c>
      <c r="N814" s="410">
        <v>126</v>
      </c>
      <c r="O814" s="410">
        <v>162</v>
      </c>
      <c r="P814" s="410">
        <v>174</v>
      </c>
      <c r="Q814" s="410">
        <v>1333</v>
      </c>
      <c r="R814" s="413">
        <f t="shared" si="24"/>
        <v>111.08333333333333</v>
      </c>
      <c r="S814" s="410">
        <f>IFERROR(VLOOKUP(C814,INVENTORY!C:H,6,FALSE),0)</f>
        <v>147</v>
      </c>
      <c r="T814" s="410">
        <f t="shared" si="25"/>
        <v>296</v>
      </c>
    </row>
    <row r="815" spans="1:20" hidden="1" x14ac:dyDescent="0.25">
      <c r="A815" s="410" t="s">
        <v>1072</v>
      </c>
      <c r="B815" s="410" t="s">
        <v>1772</v>
      </c>
      <c r="C815" s="410" t="s">
        <v>1791</v>
      </c>
      <c r="E815" s="410">
        <v>113</v>
      </c>
      <c r="F815" s="410">
        <v>183</v>
      </c>
      <c r="G815" s="410">
        <v>62</v>
      </c>
      <c r="H815" s="410">
        <v>61</v>
      </c>
      <c r="I815" s="410">
        <v>69</v>
      </c>
      <c r="J815" s="410">
        <v>22</v>
      </c>
      <c r="K815" s="410">
        <v>14</v>
      </c>
      <c r="L815" s="410">
        <v>43</v>
      </c>
      <c r="M815" s="410">
        <v>71</v>
      </c>
      <c r="N815" s="410">
        <v>60</v>
      </c>
      <c r="O815" s="410">
        <v>67</v>
      </c>
      <c r="P815" s="410">
        <v>119</v>
      </c>
      <c r="Q815" s="410">
        <v>884</v>
      </c>
      <c r="R815" s="413">
        <f t="shared" si="24"/>
        <v>73.666666666666671</v>
      </c>
      <c r="S815" s="410">
        <f>IFERROR(VLOOKUP(C815,INVENTORY!C:H,6,FALSE),0)</f>
        <v>122</v>
      </c>
      <c r="T815" s="410">
        <f t="shared" si="25"/>
        <v>201.2</v>
      </c>
    </row>
    <row r="816" spans="1:20" hidden="1" x14ac:dyDescent="0.25">
      <c r="A816" s="410" t="s">
        <v>1072</v>
      </c>
      <c r="B816" s="410" t="s">
        <v>1772</v>
      </c>
      <c r="C816" s="410" t="s">
        <v>1792</v>
      </c>
      <c r="E816" s="410">
        <v>108</v>
      </c>
      <c r="F816" s="410">
        <v>129</v>
      </c>
      <c r="G816" s="410">
        <v>44</v>
      </c>
      <c r="H816" s="410">
        <v>48</v>
      </c>
      <c r="I816" s="410">
        <v>68</v>
      </c>
      <c r="J816" s="410">
        <v>14</v>
      </c>
      <c r="K816" s="410">
        <v>9</v>
      </c>
      <c r="L816" s="410">
        <v>29</v>
      </c>
      <c r="M816" s="410">
        <v>38</v>
      </c>
      <c r="N816" s="410">
        <v>70</v>
      </c>
      <c r="O816" s="410">
        <v>66</v>
      </c>
      <c r="P816" s="410">
        <v>106</v>
      </c>
      <c r="Q816" s="410">
        <v>729</v>
      </c>
      <c r="R816" s="413">
        <f t="shared" si="24"/>
        <v>60.75</v>
      </c>
      <c r="S816" s="410">
        <f>IFERROR(VLOOKUP(C816,INVENTORY!C:H,6,FALSE),0)</f>
        <v>97</v>
      </c>
      <c r="T816" s="410">
        <f t="shared" si="25"/>
        <v>165.2</v>
      </c>
    </row>
    <row r="817" spans="1:20" hidden="1" x14ac:dyDescent="0.25">
      <c r="A817" s="410" t="s">
        <v>1072</v>
      </c>
      <c r="B817" s="410" t="s">
        <v>1772</v>
      </c>
      <c r="C817" s="410" t="s">
        <v>1793</v>
      </c>
      <c r="E817" s="410">
        <v>94</v>
      </c>
      <c r="F817" s="410">
        <v>121</v>
      </c>
      <c r="G817" s="410">
        <v>56</v>
      </c>
      <c r="H817" s="410">
        <v>70</v>
      </c>
      <c r="I817" s="410">
        <v>58</v>
      </c>
      <c r="J817" s="410">
        <v>13</v>
      </c>
      <c r="K817" s="410">
        <v>47</v>
      </c>
      <c r="L817" s="410">
        <v>36</v>
      </c>
      <c r="M817" s="410">
        <v>38</v>
      </c>
      <c r="N817" s="410">
        <v>65</v>
      </c>
      <c r="O817" s="410">
        <v>85</v>
      </c>
      <c r="P817" s="410">
        <v>86</v>
      </c>
      <c r="Q817" s="410">
        <v>769</v>
      </c>
      <c r="R817" s="413">
        <f t="shared" si="24"/>
        <v>64.083333333333329</v>
      </c>
      <c r="S817" s="410">
        <f>IFERROR(VLOOKUP(C817,INVENTORY!C:H,6,FALSE),0)</f>
        <v>104</v>
      </c>
      <c r="T817" s="410">
        <f t="shared" si="25"/>
        <v>174.6</v>
      </c>
    </row>
    <row r="818" spans="1:20" hidden="1" x14ac:dyDescent="0.25">
      <c r="A818" s="410" t="s">
        <v>1072</v>
      </c>
      <c r="B818" s="410" t="s">
        <v>1772</v>
      </c>
      <c r="C818" s="410" t="s">
        <v>1794</v>
      </c>
      <c r="E818" s="410">
        <v>113</v>
      </c>
      <c r="F818" s="410">
        <v>60</v>
      </c>
      <c r="G818" s="410">
        <v>66</v>
      </c>
      <c r="H818" s="410">
        <v>64</v>
      </c>
      <c r="I818" s="410">
        <v>119</v>
      </c>
      <c r="J818" s="410">
        <v>15</v>
      </c>
      <c r="K818" s="410">
        <v>15</v>
      </c>
      <c r="L818" s="410">
        <v>39</v>
      </c>
      <c r="M818" s="410">
        <v>34</v>
      </c>
      <c r="N818" s="410">
        <v>100</v>
      </c>
      <c r="O818" s="410">
        <v>70</v>
      </c>
      <c r="P818" s="410">
        <v>109</v>
      </c>
      <c r="Q818" s="410">
        <v>804</v>
      </c>
      <c r="R818" s="413">
        <f t="shared" si="24"/>
        <v>67</v>
      </c>
      <c r="S818" s="410">
        <f>IFERROR(VLOOKUP(C818,INVENTORY!C:H,6,FALSE),0)</f>
        <v>133</v>
      </c>
      <c r="T818" s="410">
        <f t="shared" si="25"/>
        <v>187.4</v>
      </c>
    </row>
    <row r="819" spans="1:20" hidden="1" x14ac:dyDescent="0.25">
      <c r="A819" s="410" t="s">
        <v>1072</v>
      </c>
      <c r="B819" s="410" t="s">
        <v>1772</v>
      </c>
      <c r="C819" s="410" t="s">
        <v>1795</v>
      </c>
      <c r="E819" s="410">
        <v>156</v>
      </c>
      <c r="F819" s="410">
        <v>87</v>
      </c>
      <c r="G819" s="410">
        <v>112</v>
      </c>
      <c r="H819" s="410">
        <v>110</v>
      </c>
      <c r="I819" s="410">
        <v>203</v>
      </c>
      <c r="J819" s="410">
        <v>34</v>
      </c>
      <c r="K819" s="410">
        <v>54</v>
      </c>
      <c r="L819" s="410">
        <v>56</v>
      </c>
      <c r="M819" s="410">
        <v>69</v>
      </c>
      <c r="N819" s="410">
        <v>156</v>
      </c>
      <c r="O819" s="410">
        <v>137</v>
      </c>
      <c r="P819" s="410">
        <v>200</v>
      </c>
      <c r="Q819" s="410">
        <v>1374</v>
      </c>
      <c r="R819" s="413">
        <f t="shared" si="24"/>
        <v>114.5</v>
      </c>
      <c r="S819" s="410">
        <f>IFERROR(VLOOKUP(C819,INVENTORY!C:H,6,FALSE),0)</f>
        <v>162</v>
      </c>
      <c r="T819" s="410">
        <f t="shared" si="25"/>
        <v>307.2</v>
      </c>
    </row>
    <row r="820" spans="1:20" hidden="1" x14ac:dyDescent="0.25">
      <c r="A820" s="410" t="s">
        <v>1072</v>
      </c>
      <c r="B820" s="410" t="s">
        <v>1772</v>
      </c>
      <c r="C820" s="410" t="s">
        <v>1796</v>
      </c>
      <c r="H820" s="410">
        <v>9</v>
      </c>
      <c r="Q820" s="410">
        <v>9</v>
      </c>
      <c r="R820" s="413">
        <f t="shared" si="24"/>
        <v>9</v>
      </c>
      <c r="S820" s="410">
        <f>IFERROR(VLOOKUP(C820,INVENTORY!C:H,6,FALSE),0)</f>
        <v>0</v>
      </c>
      <c r="T820" s="410">
        <f t="shared" si="25"/>
        <v>1.8</v>
      </c>
    </row>
    <row r="821" spans="1:20" hidden="1" x14ac:dyDescent="0.25">
      <c r="A821" s="410" t="s">
        <v>1072</v>
      </c>
      <c r="B821" s="410" t="s">
        <v>1772</v>
      </c>
      <c r="C821" s="410" t="s">
        <v>1797</v>
      </c>
      <c r="F821" s="410">
        <v>8</v>
      </c>
      <c r="G821" s="410">
        <v>10</v>
      </c>
      <c r="H821" s="410">
        <v>62</v>
      </c>
      <c r="I821" s="410">
        <v>197</v>
      </c>
      <c r="L821" s="410">
        <v>21</v>
      </c>
      <c r="M821" s="410">
        <v>38</v>
      </c>
      <c r="N821" s="410">
        <v>10</v>
      </c>
      <c r="O821" s="410">
        <v>19</v>
      </c>
      <c r="P821" s="410">
        <v>54</v>
      </c>
      <c r="Q821" s="410">
        <v>419</v>
      </c>
      <c r="R821" s="413">
        <f t="shared" si="24"/>
        <v>46.555555555555557</v>
      </c>
      <c r="S821" s="410">
        <f>IFERROR(VLOOKUP(C821,INVENTORY!C:H,6,FALSE),0)</f>
        <v>7</v>
      </c>
      <c r="T821" s="410">
        <f t="shared" si="25"/>
        <v>85.2</v>
      </c>
    </row>
    <row r="822" spans="1:20" hidden="1" x14ac:dyDescent="0.25">
      <c r="A822" s="410" t="s">
        <v>1072</v>
      </c>
      <c r="B822" s="410" t="s">
        <v>1772</v>
      </c>
      <c r="C822" s="410" t="s">
        <v>1798</v>
      </c>
      <c r="E822" s="410">
        <v>72</v>
      </c>
      <c r="F822" s="410">
        <v>68</v>
      </c>
      <c r="G822" s="410">
        <v>124</v>
      </c>
      <c r="H822" s="410">
        <v>93</v>
      </c>
      <c r="I822" s="410">
        <v>90</v>
      </c>
      <c r="J822" s="410">
        <v>119</v>
      </c>
      <c r="K822" s="410">
        <v>156</v>
      </c>
      <c r="L822" s="410">
        <v>135</v>
      </c>
      <c r="M822" s="410">
        <v>200</v>
      </c>
      <c r="N822" s="410">
        <v>111</v>
      </c>
      <c r="O822" s="410">
        <v>105</v>
      </c>
      <c r="P822" s="410">
        <v>106</v>
      </c>
      <c r="Q822" s="410">
        <v>1379</v>
      </c>
      <c r="R822" s="413">
        <f t="shared" si="24"/>
        <v>114.91666666666667</v>
      </c>
      <c r="S822" s="410">
        <f>IFERROR(VLOOKUP(C822,INVENTORY!C:H,6,FALSE),0)</f>
        <v>165</v>
      </c>
      <c r="T822" s="410">
        <f t="shared" si="25"/>
        <v>308.8</v>
      </c>
    </row>
    <row r="823" spans="1:20" hidden="1" x14ac:dyDescent="0.25">
      <c r="A823" s="410" t="s">
        <v>1072</v>
      </c>
      <c r="B823" s="410" t="s">
        <v>1772</v>
      </c>
      <c r="C823" s="410" t="s">
        <v>1799</v>
      </c>
      <c r="E823" s="410">
        <v>53</v>
      </c>
      <c r="F823" s="410">
        <v>27</v>
      </c>
      <c r="G823" s="410">
        <v>76</v>
      </c>
      <c r="H823" s="410">
        <v>35</v>
      </c>
      <c r="I823" s="410">
        <v>170</v>
      </c>
      <c r="J823" s="410">
        <v>188</v>
      </c>
      <c r="K823" s="410">
        <v>82</v>
      </c>
      <c r="L823" s="410">
        <v>64</v>
      </c>
      <c r="M823" s="410">
        <v>79</v>
      </c>
      <c r="N823" s="410">
        <v>117</v>
      </c>
      <c r="O823" s="410">
        <v>142</v>
      </c>
      <c r="P823" s="410">
        <v>92</v>
      </c>
      <c r="Q823" s="410">
        <v>1125</v>
      </c>
      <c r="R823" s="413">
        <f t="shared" si="24"/>
        <v>93.75</v>
      </c>
      <c r="S823" s="410">
        <f>IFERROR(VLOOKUP(C823,INVENTORY!C:H,6,FALSE),0)</f>
        <v>131</v>
      </c>
      <c r="T823" s="410">
        <f t="shared" si="25"/>
        <v>251.2</v>
      </c>
    </row>
    <row r="824" spans="1:20" hidden="1" x14ac:dyDescent="0.25">
      <c r="A824" s="410" t="s">
        <v>1072</v>
      </c>
      <c r="B824" s="410" t="s">
        <v>1772</v>
      </c>
      <c r="C824" s="410" t="s">
        <v>1800</v>
      </c>
      <c r="E824" s="410">
        <v>93</v>
      </c>
      <c r="F824" s="410">
        <v>52</v>
      </c>
      <c r="G824" s="410">
        <v>234</v>
      </c>
      <c r="H824" s="410">
        <v>130</v>
      </c>
      <c r="I824" s="410">
        <v>144</v>
      </c>
      <c r="J824" s="410">
        <v>173</v>
      </c>
      <c r="K824" s="410">
        <v>37</v>
      </c>
      <c r="L824" s="410">
        <v>67</v>
      </c>
      <c r="M824" s="410">
        <v>329</v>
      </c>
      <c r="N824" s="410">
        <v>149</v>
      </c>
      <c r="O824" s="410">
        <v>175</v>
      </c>
      <c r="P824" s="410">
        <v>167</v>
      </c>
      <c r="Q824" s="410">
        <v>1750</v>
      </c>
      <c r="R824" s="413">
        <f t="shared" si="24"/>
        <v>145.83333333333334</v>
      </c>
      <c r="S824" s="410">
        <f>IFERROR(VLOOKUP(C824,INVENTORY!C:H,6,FALSE),0)</f>
        <v>121</v>
      </c>
      <c r="T824" s="410">
        <f t="shared" si="25"/>
        <v>374.2</v>
      </c>
    </row>
    <row r="825" spans="1:20" hidden="1" x14ac:dyDescent="0.25">
      <c r="A825" s="410" t="s">
        <v>1072</v>
      </c>
      <c r="B825" s="410" t="s">
        <v>1772</v>
      </c>
      <c r="C825" s="410" t="s">
        <v>1801</v>
      </c>
      <c r="E825" s="410">
        <v>111</v>
      </c>
      <c r="F825" s="410">
        <v>84</v>
      </c>
      <c r="G825" s="410">
        <v>90</v>
      </c>
      <c r="H825" s="410">
        <v>87</v>
      </c>
      <c r="I825" s="410">
        <v>152</v>
      </c>
      <c r="J825" s="410">
        <v>90</v>
      </c>
      <c r="K825" s="410">
        <v>16</v>
      </c>
      <c r="L825" s="410">
        <v>71</v>
      </c>
      <c r="M825" s="410">
        <v>115</v>
      </c>
      <c r="N825" s="410">
        <v>67</v>
      </c>
      <c r="O825" s="410">
        <v>102</v>
      </c>
      <c r="P825" s="410">
        <v>104</v>
      </c>
      <c r="Q825" s="410">
        <v>1089</v>
      </c>
      <c r="R825" s="413">
        <f t="shared" si="24"/>
        <v>90.75</v>
      </c>
      <c r="S825" s="410">
        <f>IFERROR(VLOOKUP(C825,INVENTORY!C:H,6,FALSE),0)</f>
        <v>128</v>
      </c>
      <c r="T825" s="410">
        <f t="shared" si="25"/>
        <v>243.4</v>
      </c>
    </row>
    <row r="826" spans="1:20" hidden="1" x14ac:dyDescent="0.25">
      <c r="A826" s="410" t="s">
        <v>1072</v>
      </c>
      <c r="B826" s="410" t="s">
        <v>1772</v>
      </c>
      <c r="C826" s="410" t="s">
        <v>1802</v>
      </c>
      <c r="E826" s="410">
        <v>115</v>
      </c>
      <c r="F826" s="410">
        <v>52</v>
      </c>
      <c r="G826" s="410">
        <v>47</v>
      </c>
      <c r="H826" s="410">
        <v>54</v>
      </c>
      <c r="I826" s="410">
        <v>75</v>
      </c>
      <c r="J826" s="410">
        <v>208</v>
      </c>
      <c r="K826" s="410">
        <v>39</v>
      </c>
      <c r="L826" s="410">
        <v>53</v>
      </c>
      <c r="M826" s="410">
        <v>60</v>
      </c>
      <c r="N826" s="410">
        <v>68</v>
      </c>
      <c r="O826" s="410">
        <v>86</v>
      </c>
      <c r="P826" s="410">
        <v>98</v>
      </c>
      <c r="Q826" s="410">
        <v>955</v>
      </c>
      <c r="R826" s="413">
        <f t="shared" si="24"/>
        <v>79.583333333333329</v>
      </c>
      <c r="S826" s="410">
        <f>IFERROR(VLOOKUP(C826,INVENTORY!C:H,6,FALSE),0)</f>
        <v>138</v>
      </c>
      <c r="T826" s="410">
        <f t="shared" si="25"/>
        <v>218.6</v>
      </c>
    </row>
    <row r="827" spans="1:20" hidden="1" x14ac:dyDescent="0.25">
      <c r="A827" s="410" t="s">
        <v>1072</v>
      </c>
      <c r="B827" s="410" t="s">
        <v>1772</v>
      </c>
      <c r="C827" s="410" t="s">
        <v>1803</v>
      </c>
      <c r="E827" s="410">
        <v>85</v>
      </c>
      <c r="F827" s="410">
        <v>33</v>
      </c>
      <c r="G827" s="410">
        <v>29</v>
      </c>
      <c r="H827" s="410">
        <v>58</v>
      </c>
      <c r="I827" s="410">
        <v>75</v>
      </c>
      <c r="J827" s="410">
        <v>75</v>
      </c>
      <c r="K827" s="410">
        <v>50</v>
      </c>
      <c r="L827" s="410">
        <v>78</v>
      </c>
      <c r="M827" s="410">
        <v>58</v>
      </c>
      <c r="N827" s="410">
        <v>85</v>
      </c>
      <c r="O827" s="410">
        <v>137</v>
      </c>
      <c r="P827" s="410">
        <v>119</v>
      </c>
      <c r="Q827" s="410">
        <v>882</v>
      </c>
      <c r="R827" s="413">
        <f t="shared" si="24"/>
        <v>73.5</v>
      </c>
      <c r="S827" s="410">
        <f>IFERROR(VLOOKUP(C827,INVENTORY!C:H,6,FALSE),0)</f>
        <v>121</v>
      </c>
      <c r="T827" s="410">
        <f t="shared" si="25"/>
        <v>200.6</v>
      </c>
    </row>
    <row r="828" spans="1:20" hidden="1" x14ac:dyDescent="0.25">
      <c r="A828" s="410" t="s">
        <v>1072</v>
      </c>
      <c r="B828" s="410" t="s">
        <v>1772</v>
      </c>
      <c r="C828" s="410" t="s">
        <v>1804</v>
      </c>
      <c r="E828" s="410">
        <v>85</v>
      </c>
      <c r="F828" s="410">
        <v>114</v>
      </c>
      <c r="G828" s="410">
        <v>56</v>
      </c>
      <c r="H828" s="410">
        <v>70</v>
      </c>
      <c r="I828" s="410">
        <v>115</v>
      </c>
      <c r="J828" s="410">
        <v>25</v>
      </c>
      <c r="K828" s="410">
        <v>10</v>
      </c>
      <c r="L828" s="410">
        <v>92</v>
      </c>
      <c r="M828" s="410">
        <v>64</v>
      </c>
      <c r="N828" s="410">
        <v>49</v>
      </c>
      <c r="O828" s="410">
        <v>61</v>
      </c>
      <c r="P828" s="410">
        <v>105</v>
      </c>
      <c r="Q828" s="410">
        <v>846</v>
      </c>
      <c r="R828" s="413">
        <f t="shared" si="24"/>
        <v>70.5</v>
      </c>
      <c r="S828" s="410">
        <f>IFERROR(VLOOKUP(C828,INVENTORY!C:H,6,FALSE),0)</f>
        <v>127</v>
      </c>
      <c r="T828" s="410">
        <f t="shared" si="25"/>
        <v>194.6</v>
      </c>
    </row>
    <row r="829" spans="1:20" hidden="1" x14ac:dyDescent="0.25">
      <c r="A829" s="410" t="s">
        <v>1072</v>
      </c>
      <c r="B829" s="410" t="s">
        <v>1772</v>
      </c>
      <c r="C829" s="410" t="s">
        <v>1805</v>
      </c>
      <c r="E829" s="410">
        <v>82</v>
      </c>
      <c r="F829" s="410">
        <v>52</v>
      </c>
      <c r="G829" s="410">
        <v>71</v>
      </c>
      <c r="H829" s="410">
        <v>80</v>
      </c>
      <c r="I829" s="410">
        <v>64</v>
      </c>
      <c r="J829" s="410">
        <v>29</v>
      </c>
      <c r="K829" s="410">
        <v>25</v>
      </c>
      <c r="L829" s="410">
        <v>38</v>
      </c>
      <c r="M829" s="410">
        <v>61</v>
      </c>
      <c r="N829" s="410">
        <v>93</v>
      </c>
      <c r="O829" s="410">
        <v>69</v>
      </c>
      <c r="P829" s="410">
        <v>105</v>
      </c>
      <c r="Q829" s="410">
        <v>769</v>
      </c>
      <c r="R829" s="413">
        <f t="shared" si="24"/>
        <v>64.083333333333329</v>
      </c>
      <c r="S829" s="410">
        <f>IFERROR(VLOOKUP(C829,INVENTORY!C:H,6,FALSE),0)</f>
        <v>125</v>
      </c>
      <c r="T829" s="410">
        <f t="shared" si="25"/>
        <v>178.8</v>
      </c>
    </row>
    <row r="830" spans="1:20" hidden="1" x14ac:dyDescent="0.25">
      <c r="A830" s="410" t="s">
        <v>1072</v>
      </c>
      <c r="B830" s="410" t="s">
        <v>1772</v>
      </c>
      <c r="C830" s="410" t="s">
        <v>1806</v>
      </c>
      <c r="E830" s="410">
        <v>116</v>
      </c>
      <c r="F830" s="410">
        <v>78</v>
      </c>
      <c r="G830" s="410">
        <v>76</v>
      </c>
      <c r="H830" s="410">
        <v>80</v>
      </c>
      <c r="I830" s="410">
        <v>130</v>
      </c>
      <c r="J830" s="410">
        <v>103</v>
      </c>
      <c r="K830" s="410">
        <v>109</v>
      </c>
      <c r="L830" s="410">
        <v>47</v>
      </c>
      <c r="M830" s="410">
        <v>70</v>
      </c>
      <c r="N830" s="410">
        <v>88</v>
      </c>
      <c r="O830" s="410">
        <v>97</v>
      </c>
      <c r="P830" s="410">
        <v>139</v>
      </c>
      <c r="Q830" s="410">
        <v>1133</v>
      </c>
      <c r="R830" s="413">
        <f t="shared" si="24"/>
        <v>94.416666666666671</v>
      </c>
      <c r="S830" s="410">
        <f>IFERROR(VLOOKUP(C830,INVENTORY!C:H,6,FALSE),0)</f>
        <v>132</v>
      </c>
      <c r="T830" s="410">
        <f t="shared" si="25"/>
        <v>253</v>
      </c>
    </row>
    <row r="831" spans="1:20" hidden="1" x14ac:dyDescent="0.25">
      <c r="A831" s="410" t="s">
        <v>1072</v>
      </c>
      <c r="B831" s="410" t="s">
        <v>1772</v>
      </c>
      <c r="C831" s="410" t="s">
        <v>1807</v>
      </c>
      <c r="E831" s="410">
        <v>74</v>
      </c>
      <c r="F831" s="410">
        <v>30</v>
      </c>
      <c r="G831" s="410">
        <v>52</v>
      </c>
      <c r="H831" s="410">
        <v>63</v>
      </c>
      <c r="I831" s="410">
        <v>87</v>
      </c>
      <c r="J831" s="410">
        <v>14</v>
      </c>
      <c r="K831" s="410">
        <v>54</v>
      </c>
      <c r="L831" s="410">
        <v>47</v>
      </c>
      <c r="M831" s="410">
        <v>131</v>
      </c>
      <c r="N831" s="410">
        <v>70</v>
      </c>
      <c r="O831" s="410">
        <v>110</v>
      </c>
      <c r="P831" s="410">
        <v>106</v>
      </c>
      <c r="Q831" s="410">
        <v>838</v>
      </c>
      <c r="R831" s="413">
        <f t="shared" si="24"/>
        <v>69.833333333333329</v>
      </c>
      <c r="S831" s="410">
        <f>IFERROR(VLOOKUP(C831,INVENTORY!C:H,6,FALSE),0)</f>
        <v>138</v>
      </c>
      <c r="T831" s="410">
        <f t="shared" si="25"/>
        <v>195.2</v>
      </c>
    </row>
    <row r="832" spans="1:20" hidden="1" x14ac:dyDescent="0.25">
      <c r="A832" s="410" t="s">
        <v>1072</v>
      </c>
      <c r="B832" s="410" t="s">
        <v>1772</v>
      </c>
      <c r="C832" s="410" t="s">
        <v>1808</v>
      </c>
      <c r="E832" s="410">
        <v>29</v>
      </c>
      <c r="F832" s="410">
        <v>40</v>
      </c>
      <c r="G832" s="410">
        <v>42</v>
      </c>
      <c r="H832" s="410">
        <v>31</v>
      </c>
      <c r="I832" s="410">
        <v>51</v>
      </c>
      <c r="J832" s="410">
        <v>8</v>
      </c>
      <c r="K832" s="410">
        <v>4</v>
      </c>
      <c r="L832" s="410">
        <v>27</v>
      </c>
      <c r="M832" s="410">
        <v>30</v>
      </c>
      <c r="N832" s="410">
        <v>51</v>
      </c>
      <c r="O832" s="410">
        <v>38</v>
      </c>
      <c r="P832" s="410">
        <v>82</v>
      </c>
      <c r="Q832" s="410">
        <v>433</v>
      </c>
      <c r="R832" s="413">
        <f t="shared" si="24"/>
        <v>36.083333333333336</v>
      </c>
      <c r="S832" s="410">
        <f>IFERROR(VLOOKUP(C832,INVENTORY!C:H,6,FALSE),0)</f>
        <v>84</v>
      </c>
      <c r="T832" s="410">
        <f t="shared" si="25"/>
        <v>103.4</v>
      </c>
    </row>
    <row r="833" spans="1:20" hidden="1" x14ac:dyDescent="0.25">
      <c r="A833" s="410" t="s">
        <v>1072</v>
      </c>
      <c r="B833" s="410" t="s">
        <v>1772</v>
      </c>
      <c r="C833" s="410" t="s">
        <v>1809</v>
      </c>
      <c r="E833" s="410">
        <v>44</v>
      </c>
      <c r="F833" s="410">
        <v>39</v>
      </c>
      <c r="G833" s="410">
        <v>53</v>
      </c>
      <c r="H833" s="410">
        <v>46</v>
      </c>
      <c r="I833" s="410">
        <v>55</v>
      </c>
      <c r="J833" s="410">
        <v>2</v>
      </c>
      <c r="L833" s="410">
        <v>15</v>
      </c>
      <c r="M833" s="410">
        <v>33</v>
      </c>
      <c r="N833" s="410">
        <v>40</v>
      </c>
      <c r="O833" s="410">
        <v>43</v>
      </c>
      <c r="P833" s="410">
        <v>65</v>
      </c>
      <c r="Q833" s="410">
        <v>435</v>
      </c>
      <c r="R833" s="413">
        <f t="shared" si="24"/>
        <v>39.545454545454547</v>
      </c>
      <c r="S833" s="410">
        <f>IFERROR(VLOOKUP(C833,INVENTORY!C:H,6,FALSE),0)</f>
        <v>77</v>
      </c>
      <c r="T833" s="410">
        <f t="shared" si="25"/>
        <v>102.4</v>
      </c>
    </row>
    <row r="834" spans="1:20" hidden="1" x14ac:dyDescent="0.25">
      <c r="A834" s="410" t="s">
        <v>1072</v>
      </c>
      <c r="B834" s="410" t="s">
        <v>1772</v>
      </c>
      <c r="C834" s="410" t="s">
        <v>1810</v>
      </c>
      <c r="E834" s="410">
        <v>52</v>
      </c>
      <c r="F834" s="410">
        <v>39</v>
      </c>
      <c r="G834" s="410">
        <v>42</v>
      </c>
      <c r="H834" s="410">
        <v>41</v>
      </c>
      <c r="I834" s="410">
        <v>46</v>
      </c>
      <c r="J834" s="410">
        <v>6</v>
      </c>
      <c r="L834" s="410">
        <v>16</v>
      </c>
      <c r="M834" s="410">
        <v>26</v>
      </c>
      <c r="N834" s="410">
        <v>77</v>
      </c>
      <c r="O834" s="410">
        <v>47</v>
      </c>
      <c r="P834" s="410">
        <v>55</v>
      </c>
      <c r="Q834" s="410">
        <v>447</v>
      </c>
      <c r="R834" s="413">
        <f t="shared" si="24"/>
        <v>40.636363636363633</v>
      </c>
      <c r="S834" s="410">
        <f>IFERROR(VLOOKUP(C834,INVENTORY!C:H,6,FALSE),0)</f>
        <v>73</v>
      </c>
      <c r="T834" s="410">
        <f t="shared" si="25"/>
        <v>104</v>
      </c>
    </row>
    <row r="835" spans="1:20" hidden="1" x14ac:dyDescent="0.25">
      <c r="A835" s="410" t="s">
        <v>1072</v>
      </c>
      <c r="B835" s="410" t="s">
        <v>1772</v>
      </c>
      <c r="C835" s="410" t="s">
        <v>1811</v>
      </c>
      <c r="E835" s="410">
        <v>95</v>
      </c>
      <c r="F835" s="410">
        <v>22</v>
      </c>
      <c r="G835" s="410">
        <v>22</v>
      </c>
      <c r="H835" s="410">
        <v>23</v>
      </c>
      <c r="I835" s="410">
        <v>40</v>
      </c>
      <c r="J835" s="410">
        <v>2</v>
      </c>
      <c r="K835" s="410">
        <v>1</v>
      </c>
      <c r="L835" s="410">
        <v>18</v>
      </c>
      <c r="M835" s="410">
        <v>29</v>
      </c>
      <c r="N835" s="410">
        <v>54</v>
      </c>
      <c r="O835" s="410">
        <v>41</v>
      </c>
      <c r="P835" s="410">
        <v>51</v>
      </c>
      <c r="Q835" s="410">
        <v>398</v>
      </c>
      <c r="R835" s="413">
        <f t="shared" si="24"/>
        <v>33.166666666666664</v>
      </c>
      <c r="S835" s="410">
        <f>IFERROR(VLOOKUP(C835,INVENTORY!C:H,6,FALSE),0)</f>
        <v>70</v>
      </c>
      <c r="T835" s="410">
        <f t="shared" si="25"/>
        <v>93.6</v>
      </c>
    </row>
    <row r="836" spans="1:20" hidden="1" x14ac:dyDescent="0.25">
      <c r="A836" s="410" t="s">
        <v>1072</v>
      </c>
      <c r="B836" s="410" t="s">
        <v>1772</v>
      </c>
      <c r="C836" s="410" t="s">
        <v>1812</v>
      </c>
      <c r="E836" s="410">
        <v>65</v>
      </c>
      <c r="F836" s="410">
        <v>39</v>
      </c>
      <c r="G836" s="410">
        <v>33</v>
      </c>
      <c r="H836" s="410">
        <v>41</v>
      </c>
      <c r="I836" s="410">
        <v>34</v>
      </c>
      <c r="J836" s="410">
        <v>6</v>
      </c>
      <c r="L836" s="410">
        <v>13</v>
      </c>
      <c r="M836" s="410">
        <v>26</v>
      </c>
      <c r="N836" s="410">
        <v>51</v>
      </c>
      <c r="O836" s="410">
        <v>47</v>
      </c>
      <c r="P836" s="410">
        <v>74</v>
      </c>
      <c r="Q836" s="410">
        <v>429</v>
      </c>
      <c r="R836" s="413">
        <f t="shared" si="24"/>
        <v>39</v>
      </c>
      <c r="S836" s="410">
        <f>IFERROR(VLOOKUP(C836,INVENTORY!C:H,6,FALSE),0)</f>
        <v>78</v>
      </c>
      <c r="T836" s="410">
        <f t="shared" si="25"/>
        <v>101.4</v>
      </c>
    </row>
    <row r="837" spans="1:20" hidden="1" x14ac:dyDescent="0.25">
      <c r="A837" s="410" t="s">
        <v>1072</v>
      </c>
      <c r="B837" s="410" t="s">
        <v>1772</v>
      </c>
      <c r="C837" s="410" t="s">
        <v>1813</v>
      </c>
      <c r="E837" s="410">
        <v>98</v>
      </c>
      <c r="F837" s="410">
        <v>106</v>
      </c>
      <c r="G837" s="410">
        <v>40</v>
      </c>
      <c r="H837" s="410">
        <v>68</v>
      </c>
      <c r="I837" s="410">
        <v>81</v>
      </c>
      <c r="J837" s="410">
        <v>7</v>
      </c>
      <c r="K837" s="410">
        <v>10</v>
      </c>
      <c r="L837" s="410">
        <v>14</v>
      </c>
      <c r="M837" s="410">
        <v>41</v>
      </c>
      <c r="N837" s="410">
        <v>54</v>
      </c>
      <c r="O837" s="410">
        <v>101</v>
      </c>
      <c r="P837" s="410">
        <v>89</v>
      </c>
      <c r="Q837" s="410">
        <v>709</v>
      </c>
      <c r="R837" s="413">
        <f t="shared" si="24"/>
        <v>59.083333333333336</v>
      </c>
      <c r="S837" s="410">
        <f>IFERROR(VLOOKUP(C837,INVENTORY!C:H,6,FALSE),0)</f>
        <v>87</v>
      </c>
      <c r="T837" s="410">
        <f t="shared" si="25"/>
        <v>159.19999999999999</v>
      </c>
    </row>
    <row r="838" spans="1:20" hidden="1" x14ac:dyDescent="0.25">
      <c r="A838" s="410" t="s">
        <v>1072</v>
      </c>
      <c r="B838" s="410" t="s">
        <v>1772</v>
      </c>
      <c r="C838" s="410" t="s">
        <v>1814</v>
      </c>
      <c r="E838" s="410">
        <v>80</v>
      </c>
      <c r="F838" s="410">
        <v>55</v>
      </c>
      <c r="G838" s="410">
        <v>39</v>
      </c>
      <c r="H838" s="410">
        <v>60</v>
      </c>
      <c r="I838" s="410">
        <v>49</v>
      </c>
      <c r="J838" s="410">
        <v>34</v>
      </c>
      <c r="K838" s="410">
        <v>13</v>
      </c>
      <c r="L838" s="410">
        <v>54</v>
      </c>
      <c r="M838" s="410">
        <v>64</v>
      </c>
      <c r="N838" s="410">
        <v>69</v>
      </c>
      <c r="O838" s="410">
        <v>91</v>
      </c>
      <c r="P838" s="410">
        <v>71</v>
      </c>
      <c r="Q838" s="410">
        <v>679</v>
      </c>
      <c r="R838" s="413">
        <f t="shared" ref="R838:R901" si="26">AVERAGE(E838:P838)</f>
        <v>56.583333333333336</v>
      </c>
      <c r="S838" s="410">
        <f>IFERROR(VLOOKUP(C838,INVENTORY!C:H,6,FALSE),0)</f>
        <v>114</v>
      </c>
      <c r="T838" s="410">
        <f t="shared" ref="T838:T901" si="27">(Q838+S838)/5</f>
        <v>158.6</v>
      </c>
    </row>
    <row r="839" spans="1:20" hidden="1" x14ac:dyDescent="0.25">
      <c r="A839" s="410" t="s">
        <v>1072</v>
      </c>
      <c r="B839" s="410" t="s">
        <v>1772</v>
      </c>
      <c r="C839" s="410" t="s">
        <v>1815</v>
      </c>
      <c r="E839" s="410">
        <v>59</v>
      </c>
      <c r="F839" s="410">
        <v>66</v>
      </c>
      <c r="G839" s="410">
        <v>28</v>
      </c>
      <c r="H839" s="410">
        <v>32</v>
      </c>
      <c r="I839" s="410">
        <v>122</v>
      </c>
      <c r="J839" s="410">
        <v>10</v>
      </c>
      <c r="K839" s="410">
        <v>5</v>
      </c>
      <c r="L839" s="410">
        <v>31</v>
      </c>
      <c r="M839" s="410">
        <v>32</v>
      </c>
      <c r="N839" s="410">
        <v>48</v>
      </c>
      <c r="O839" s="410">
        <v>44</v>
      </c>
      <c r="P839" s="410">
        <v>66</v>
      </c>
      <c r="Q839" s="410">
        <v>543</v>
      </c>
      <c r="R839" s="413">
        <f t="shared" si="26"/>
        <v>45.25</v>
      </c>
      <c r="S839" s="410">
        <f>IFERROR(VLOOKUP(C839,INVENTORY!C:H,6,FALSE),0)</f>
        <v>87</v>
      </c>
      <c r="T839" s="410">
        <f t="shared" si="27"/>
        <v>126</v>
      </c>
    </row>
    <row r="840" spans="1:20" hidden="1" x14ac:dyDescent="0.25">
      <c r="A840" s="410" t="s">
        <v>1072</v>
      </c>
      <c r="B840" s="410" t="s">
        <v>1772</v>
      </c>
      <c r="C840" s="410" t="s">
        <v>1816</v>
      </c>
      <c r="E840" s="410">
        <v>62</v>
      </c>
      <c r="F840" s="410">
        <v>52</v>
      </c>
      <c r="G840" s="410">
        <v>85</v>
      </c>
      <c r="H840" s="410">
        <v>137</v>
      </c>
      <c r="I840" s="410">
        <v>55</v>
      </c>
      <c r="J840" s="410">
        <v>21</v>
      </c>
      <c r="K840" s="410">
        <v>16</v>
      </c>
      <c r="L840" s="410">
        <v>31</v>
      </c>
      <c r="M840" s="410">
        <v>41</v>
      </c>
      <c r="N840" s="410">
        <v>80</v>
      </c>
      <c r="O840" s="410">
        <v>58</v>
      </c>
      <c r="P840" s="410">
        <v>74</v>
      </c>
      <c r="Q840" s="410">
        <v>712</v>
      </c>
      <c r="R840" s="413">
        <f t="shared" si="26"/>
        <v>59.333333333333336</v>
      </c>
      <c r="S840" s="410">
        <f>IFERROR(VLOOKUP(C840,INVENTORY!C:H,6,FALSE),0)</f>
        <v>94</v>
      </c>
      <c r="T840" s="410">
        <f t="shared" si="27"/>
        <v>161.19999999999999</v>
      </c>
    </row>
    <row r="841" spans="1:20" hidden="1" x14ac:dyDescent="0.25">
      <c r="A841" s="410" t="s">
        <v>1072</v>
      </c>
      <c r="B841" s="410" t="s">
        <v>1772</v>
      </c>
      <c r="C841" s="410" t="s">
        <v>1817</v>
      </c>
      <c r="E841" s="410">
        <v>26</v>
      </c>
      <c r="F841" s="410">
        <v>23</v>
      </c>
      <c r="G841" s="410">
        <v>21</v>
      </c>
      <c r="H841" s="410">
        <v>21</v>
      </c>
      <c r="I841" s="410">
        <v>23</v>
      </c>
      <c r="J841" s="410">
        <v>2</v>
      </c>
      <c r="K841" s="410">
        <v>21</v>
      </c>
      <c r="L841" s="410">
        <v>9</v>
      </c>
      <c r="M841" s="410">
        <v>20</v>
      </c>
      <c r="N841" s="410">
        <v>67</v>
      </c>
      <c r="O841" s="410">
        <v>47</v>
      </c>
      <c r="P841" s="410">
        <v>51</v>
      </c>
      <c r="Q841" s="410">
        <v>331</v>
      </c>
      <c r="R841" s="413">
        <f t="shared" si="26"/>
        <v>27.583333333333332</v>
      </c>
      <c r="S841" s="410">
        <f>IFERROR(VLOOKUP(C841,INVENTORY!C:H,6,FALSE),0)</f>
        <v>87</v>
      </c>
      <c r="T841" s="410">
        <f t="shared" si="27"/>
        <v>83.6</v>
      </c>
    </row>
    <row r="842" spans="1:20" hidden="1" x14ac:dyDescent="0.25">
      <c r="A842" s="410" t="s">
        <v>1072</v>
      </c>
      <c r="B842" s="410" t="s">
        <v>1772</v>
      </c>
      <c r="C842" s="410" t="s">
        <v>1818</v>
      </c>
      <c r="M842" s="410">
        <v>4</v>
      </c>
      <c r="O842" s="410">
        <v>5</v>
      </c>
      <c r="P842" s="410">
        <v>5</v>
      </c>
      <c r="Q842" s="410">
        <v>14</v>
      </c>
      <c r="R842" s="413">
        <f t="shared" si="26"/>
        <v>4.666666666666667</v>
      </c>
      <c r="S842" s="410">
        <f>IFERROR(VLOOKUP(C842,INVENTORY!C:H,6,FALSE),0)</f>
        <v>9</v>
      </c>
      <c r="T842" s="410">
        <f t="shared" si="27"/>
        <v>4.5999999999999996</v>
      </c>
    </row>
    <row r="843" spans="1:20" hidden="1" x14ac:dyDescent="0.25">
      <c r="A843" s="410" t="s">
        <v>1072</v>
      </c>
      <c r="B843" s="410" t="s">
        <v>1772</v>
      </c>
      <c r="C843" s="410" t="s">
        <v>1819</v>
      </c>
      <c r="E843" s="410">
        <v>75</v>
      </c>
      <c r="F843" s="410">
        <v>71</v>
      </c>
      <c r="G843" s="410">
        <v>57</v>
      </c>
      <c r="H843" s="410">
        <v>198</v>
      </c>
      <c r="I843" s="410">
        <v>128</v>
      </c>
      <c r="J843" s="410">
        <v>127</v>
      </c>
      <c r="K843" s="410">
        <v>70</v>
      </c>
      <c r="L843" s="410">
        <v>216</v>
      </c>
      <c r="M843" s="410">
        <v>292</v>
      </c>
      <c r="N843" s="410">
        <v>60</v>
      </c>
      <c r="O843" s="410">
        <v>85</v>
      </c>
      <c r="P843" s="410">
        <v>256</v>
      </c>
      <c r="Q843" s="410">
        <v>1635</v>
      </c>
      <c r="R843" s="413">
        <f t="shared" si="26"/>
        <v>136.25</v>
      </c>
      <c r="S843" s="410">
        <f>IFERROR(VLOOKUP(C843,INVENTORY!C:H,6,FALSE),0)</f>
        <v>143</v>
      </c>
      <c r="T843" s="410">
        <f t="shared" si="27"/>
        <v>355.6</v>
      </c>
    </row>
    <row r="844" spans="1:20" hidden="1" x14ac:dyDescent="0.25">
      <c r="A844" s="410" t="s">
        <v>1072</v>
      </c>
      <c r="B844" s="410" t="s">
        <v>1772</v>
      </c>
      <c r="C844" s="410" t="s">
        <v>1820</v>
      </c>
      <c r="E844" s="410">
        <v>120</v>
      </c>
      <c r="F844" s="410">
        <v>72</v>
      </c>
      <c r="G844" s="410">
        <v>186</v>
      </c>
      <c r="H844" s="410">
        <v>139</v>
      </c>
      <c r="I844" s="410">
        <v>93</v>
      </c>
      <c r="J844" s="410">
        <v>26</v>
      </c>
      <c r="K844" s="410">
        <v>159</v>
      </c>
      <c r="L844" s="410">
        <v>128</v>
      </c>
      <c r="M844" s="410">
        <v>116</v>
      </c>
      <c r="N844" s="410">
        <v>106</v>
      </c>
      <c r="O844" s="410">
        <v>70</v>
      </c>
      <c r="P844" s="410">
        <v>93</v>
      </c>
      <c r="Q844" s="410">
        <v>1308</v>
      </c>
      <c r="R844" s="413">
        <f t="shared" si="26"/>
        <v>109</v>
      </c>
      <c r="S844" s="410">
        <f>IFERROR(VLOOKUP(C844,INVENTORY!C:H,6,FALSE),0)</f>
        <v>112</v>
      </c>
      <c r="T844" s="410">
        <f t="shared" si="27"/>
        <v>284</v>
      </c>
    </row>
    <row r="845" spans="1:20" hidden="1" x14ac:dyDescent="0.25">
      <c r="A845" s="410" t="s">
        <v>1072</v>
      </c>
      <c r="B845" s="410" t="s">
        <v>1772</v>
      </c>
      <c r="C845" s="410" t="s">
        <v>1821</v>
      </c>
      <c r="E845" s="410">
        <v>144</v>
      </c>
      <c r="F845" s="410">
        <v>108</v>
      </c>
      <c r="G845" s="410">
        <v>57</v>
      </c>
      <c r="H845" s="410">
        <v>132</v>
      </c>
      <c r="I845" s="410">
        <v>119</v>
      </c>
      <c r="J845" s="410">
        <v>125</v>
      </c>
      <c r="K845" s="410">
        <v>17</v>
      </c>
      <c r="L845" s="410">
        <v>56</v>
      </c>
      <c r="M845" s="410">
        <v>115</v>
      </c>
      <c r="N845" s="410">
        <v>58</v>
      </c>
      <c r="O845" s="410">
        <v>93</v>
      </c>
      <c r="P845" s="410">
        <v>96</v>
      </c>
      <c r="Q845" s="410">
        <v>1120</v>
      </c>
      <c r="R845" s="413">
        <f t="shared" si="26"/>
        <v>93.333333333333329</v>
      </c>
      <c r="S845" s="410">
        <f>IFERROR(VLOOKUP(C845,INVENTORY!C:H,6,FALSE),0)</f>
        <v>143</v>
      </c>
      <c r="T845" s="410">
        <f t="shared" si="27"/>
        <v>252.6</v>
      </c>
    </row>
    <row r="846" spans="1:20" hidden="1" x14ac:dyDescent="0.25">
      <c r="A846" s="410" t="s">
        <v>1072</v>
      </c>
      <c r="B846" s="410" t="s">
        <v>1772</v>
      </c>
      <c r="C846" s="410" t="s">
        <v>1822</v>
      </c>
      <c r="E846" s="410">
        <v>108</v>
      </c>
      <c r="F846" s="410">
        <v>32</v>
      </c>
      <c r="G846" s="410">
        <v>47</v>
      </c>
      <c r="H846" s="410">
        <v>26</v>
      </c>
      <c r="I846" s="410">
        <v>110</v>
      </c>
      <c r="J846" s="410">
        <v>169</v>
      </c>
      <c r="K846" s="410">
        <v>40</v>
      </c>
      <c r="L846" s="410">
        <v>80</v>
      </c>
      <c r="M846" s="410">
        <v>65</v>
      </c>
      <c r="N846" s="410">
        <v>48</v>
      </c>
      <c r="O846" s="410">
        <v>183</v>
      </c>
      <c r="P846" s="410">
        <v>146</v>
      </c>
      <c r="Q846" s="410">
        <v>1054</v>
      </c>
      <c r="R846" s="413">
        <f t="shared" si="26"/>
        <v>87.833333333333329</v>
      </c>
      <c r="S846" s="410">
        <f>IFERROR(VLOOKUP(C846,INVENTORY!C:H,6,FALSE),0)</f>
        <v>129</v>
      </c>
      <c r="T846" s="410">
        <f t="shared" si="27"/>
        <v>236.6</v>
      </c>
    </row>
    <row r="847" spans="1:20" hidden="1" x14ac:dyDescent="0.25">
      <c r="A847" s="410" t="s">
        <v>1072</v>
      </c>
      <c r="B847" s="410" t="s">
        <v>1772</v>
      </c>
      <c r="C847" s="410" t="s">
        <v>1823</v>
      </c>
      <c r="E847" s="410">
        <v>45</v>
      </c>
      <c r="F847" s="410">
        <v>40</v>
      </c>
      <c r="G847" s="410">
        <v>51</v>
      </c>
      <c r="H847" s="410">
        <v>43</v>
      </c>
      <c r="I847" s="410">
        <v>92</v>
      </c>
      <c r="J847" s="410">
        <v>50</v>
      </c>
      <c r="K847" s="410">
        <v>9</v>
      </c>
      <c r="L847" s="410">
        <v>27</v>
      </c>
      <c r="M847" s="410">
        <v>33</v>
      </c>
      <c r="N847" s="410">
        <v>52</v>
      </c>
      <c r="O847" s="410">
        <v>54</v>
      </c>
      <c r="P847" s="410">
        <v>102</v>
      </c>
      <c r="Q847" s="410">
        <v>598</v>
      </c>
      <c r="R847" s="413">
        <f t="shared" si="26"/>
        <v>49.833333333333336</v>
      </c>
      <c r="S847" s="410">
        <f>IFERROR(VLOOKUP(C847,INVENTORY!C:H,6,FALSE),0)</f>
        <v>132</v>
      </c>
      <c r="T847" s="410">
        <f t="shared" si="27"/>
        <v>146</v>
      </c>
    </row>
    <row r="848" spans="1:20" hidden="1" x14ac:dyDescent="0.25">
      <c r="A848" s="410" t="s">
        <v>1072</v>
      </c>
      <c r="B848" s="410" t="s">
        <v>1772</v>
      </c>
      <c r="C848" s="410" t="s">
        <v>1824</v>
      </c>
      <c r="E848" s="410">
        <v>60</v>
      </c>
      <c r="F848" s="410">
        <v>34</v>
      </c>
      <c r="G848" s="410">
        <v>49</v>
      </c>
      <c r="H848" s="410">
        <v>58</v>
      </c>
      <c r="I848" s="410">
        <v>79</v>
      </c>
      <c r="J848" s="410">
        <v>79</v>
      </c>
      <c r="K848" s="410">
        <v>197</v>
      </c>
      <c r="L848" s="410">
        <v>27</v>
      </c>
      <c r="M848" s="410">
        <v>71</v>
      </c>
      <c r="N848" s="410">
        <v>83</v>
      </c>
      <c r="O848" s="410">
        <v>46</v>
      </c>
      <c r="P848" s="410">
        <v>123</v>
      </c>
      <c r="Q848" s="410">
        <v>906</v>
      </c>
      <c r="R848" s="413">
        <f t="shared" si="26"/>
        <v>75.5</v>
      </c>
      <c r="S848" s="410">
        <f>IFERROR(VLOOKUP(C848,INVENTORY!C:H,6,FALSE),0)</f>
        <v>111</v>
      </c>
      <c r="T848" s="410">
        <f t="shared" si="27"/>
        <v>203.4</v>
      </c>
    </row>
    <row r="849" spans="1:20" hidden="1" x14ac:dyDescent="0.25">
      <c r="A849" s="410" t="s">
        <v>1072</v>
      </c>
      <c r="B849" s="410" t="s">
        <v>1772</v>
      </c>
      <c r="C849" s="410" t="s">
        <v>1825</v>
      </c>
      <c r="E849" s="410">
        <v>34</v>
      </c>
      <c r="F849" s="410">
        <v>21</v>
      </c>
      <c r="G849" s="410">
        <v>19</v>
      </c>
      <c r="H849" s="410">
        <v>32</v>
      </c>
      <c r="I849" s="410">
        <v>125</v>
      </c>
      <c r="J849" s="410">
        <v>14</v>
      </c>
      <c r="K849" s="410">
        <v>4</v>
      </c>
      <c r="L849" s="410">
        <v>54</v>
      </c>
      <c r="M849" s="410">
        <v>219</v>
      </c>
      <c r="N849" s="410">
        <v>105</v>
      </c>
      <c r="O849" s="410">
        <v>162</v>
      </c>
      <c r="P849" s="410">
        <v>91</v>
      </c>
      <c r="Q849" s="410">
        <v>880</v>
      </c>
      <c r="R849" s="413">
        <f t="shared" si="26"/>
        <v>73.333333333333329</v>
      </c>
      <c r="S849" s="410">
        <f>IFERROR(VLOOKUP(C849,INVENTORY!C:H,6,FALSE),0)</f>
        <v>128</v>
      </c>
      <c r="T849" s="410">
        <f t="shared" si="27"/>
        <v>201.6</v>
      </c>
    </row>
    <row r="850" spans="1:20" hidden="1" x14ac:dyDescent="0.25">
      <c r="A850" s="410" t="s">
        <v>1072</v>
      </c>
      <c r="B850" s="410" t="s">
        <v>1772</v>
      </c>
      <c r="C850" s="410" t="s">
        <v>1826</v>
      </c>
      <c r="E850" s="410">
        <v>75</v>
      </c>
      <c r="F850" s="410">
        <v>36</v>
      </c>
      <c r="G850" s="410">
        <v>56</v>
      </c>
      <c r="H850" s="410">
        <v>124</v>
      </c>
      <c r="I850" s="410">
        <v>61</v>
      </c>
      <c r="J850" s="410">
        <v>12</v>
      </c>
      <c r="K850" s="410">
        <v>18</v>
      </c>
      <c r="L850" s="410">
        <v>40</v>
      </c>
      <c r="M850" s="410">
        <v>41</v>
      </c>
      <c r="N850" s="410">
        <v>109</v>
      </c>
      <c r="O850" s="410">
        <v>49</v>
      </c>
      <c r="P850" s="410">
        <v>62</v>
      </c>
      <c r="Q850" s="410">
        <v>683</v>
      </c>
      <c r="R850" s="413">
        <f t="shared" si="26"/>
        <v>56.916666666666664</v>
      </c>
      <c r="S850" s="410">
        <f>IFERROR(VLOOKUP(C850,INVENTORY!C:H,6,FALSE),0)</f>
        <v>109</v>
      </c>
      <c r="T850" s="410">
        <f t="shared" si="27"/>
        <v>158.4</v>
      </c>
    </row>
    <row r="851" spans="1:20" hidden="1" x14ac:dyDescent="0.25">
      <c r="A851" s="410" t="s">
        <v>1072</v>
      </c>
      <c r="B851" s="410" t="s">
        <v>1772</v>
      </c>
      <c r="C851" s="410" t="s">
        <v>1827</v>
      </c>
      <c r="E851" s="410">
        <v>53</v>
      </c>
      <c r="F851" s="410">
        <v>111</v>
      </c>
      <c r="G851" s="410">
        <v>38</v>
      </c>
      <c r="H851" s="410">
        <v>123</v>
      </c>
      <c r="I851" s="410">
        <v>70</v>
      </c>
      <c r="J851" s="410">
        <v>21</v>
      </c>
      <c r="K851" s="410">
        <v>17</v>
      </c>
      <c r="L851" s="410">
        <v>61</v>
      </c>
      <c r="M851" s="410">
        <v>88</v>
      </c>
      <c r="N851" s="410">
        <v>120</v>
      </c>
      <c r="O851" s="410">
        <v>78</v>
      </c>
      <c r="P851" s="410">
        <v>155</v>
      </c>
      <c r="Q851" s="410">
        <v>935</v>
      </c>
      <c r="R851" s="413">
        <f t="shared" si="26"/>
        <v>77.916666666666671</v>
      </c>
      <c r="S851" s="410">
        <f>IFERROR(VLOOKUP(C851,INVENTORY!C:H,6,FALSE),0)</f>
        <v>113</v>
      </c>
      <c r="T851" s="410">
        <f t="shared" si="27"/>
        <v>209.6</v>
      </c>
    </row>
    <row r="852" spans="1:20" hidden="1" x14ac:dyDescent="0.25">
      <c r="A852" s="410" t="s">
        <v>1072</v>
      </c>
      <c r="B852" s="410" t="s">
        <v>1772</v>
      </c>
      <c r="C852" s="410" t="s">
        <v>1828</v>
      </c>
      <c r="E852" s="410">
        <v>50</v>
      </c>
      <c r="F852" s="410">
        <v>26</v>
      </c>
      <c r="G852" s="410">
        <v>21</v>
      </c>
      <c r="H852" s="410">
        <v>29</v>
      </c>
      <c r="I852" s="410">
        <v>44</v>
      </c>
      <c r="J852" s="410">
        <v>62</v>
      </c>
      <c r="K852" s="410">
        <v>21</v>
      </c>
      <c r="L852" s="410">
        <v>77</v>
      </c>
      <c r="M852" s="410">
        <v>47</v>
      </c>
      <c r="N852" s="410">
        <v>287</v>
      </c>
      <c r="O852" s="410">
        <v>131</v>
      </c>
      <c r="P852" s="410">
        <v>75</v>
      </c>
      <c r="Q852" s="410">
        <v>870</v>
      </c>
      <c r="R852" s="413">
        <f t="shared" si="26"/>
        <v>72.5</v>
      </c>
      <c r="S852" s="410">
        <f>IFERROR(VLOOKUP(C852,INVENTORY!C:H,6,FALSE),0)</f>
        <v>127</v>
      </c>
      <c r="T852" s="410">
        <f t="shared" si="27"/>
        <v>199.4</v>
      </c>
    </row>
    <row r="853" spans="1:20" hidden="1" x14ac:dyDescent="0.25">
      <c r="A853" s="410" t="s">
        <v>1072</v>
      </c>
      <c r="B853" s="410" t="s">
        <v>1772</v>
      </c>
      <c r="C853" s="410" t="s">
        <v>1829</v>
      </c>
      <c r="E853" s="410">
        <v>66</v>
      </c>
      <c r="F853" s="410">
        <v>50</v>
      </c>
      <c r="G853" s="410">
        <v>37</v>
      </c>
      <c r="H853" s="410">
        <v>43</v>
      </c>
      <c r="I853" s="410">
        <v>127</v>
      </c>
      <c r="J853" s="410">
        <v>113</v>
      </c>
      <c r="L853" s="410">
        <v>7</v>
      </c>
      <c r="M853" s="410">
        <v>41</v>
      </c>
      <c r="N853" s="410">
        <v>102</v>
      </c>
      <c r="O853" s="410">
        <v>44</v>
      </c>
      <c r="P853" s="410">
        <v>125</v>
      </c>
      <c r="Q853" s="410">
        <v>755</v>
      </c>
      <c r="R853" s="413">
        <f t="shared" si="26"/>
        <v>68.63636363636364</v>
      </c>
      <c r="S853" s="410">
        <f>IFERROR(VLOOKUP(C853,INVENTORY!C:H,6,FALSE),0)</f>
        <v>78</v>
      </c>
      <c r="T853" s="410">
        <f t="shared" si="27"/>
        <v>166.6</v>
      </c>
    </row>
    <row r="854" spans="1:20" hidden="1" x14ac:dyDescent="0.25">
      <c r="A854" s="410" t="s">
        <v>1072</v>
      </c>
      <c r="B854" s="410" t="s">
        <v>1772</v>
      </c>
      <c r="C854" s="410" t="s">
        <v>1830</v>
      </c>
      <c r="E854" s="410">
        <v>101</v>
      </c>
      <c r="F854" s="410">
        <v>48</v>
      </c>
      <c r="G854" s="410">
        <v>25</v>
      </c>
      <c r="H854" s="410">
        <v>39</v>
      </c>
      <c r="I854" s="410">
        <v>56</v>
      </c>
      <c r="K854" s="410">
        <v>1</v>
      </c>
      <c r="L854" s="410">
        <v>16</v>
      </c>
      <c r="M854" s="410">
        <v>39</v>
      </c>
      <c r="N854" s="410">
        <v>33</v>
      </c>
      <c r="O854" s="410">
        <v>40</v>
      </c>
      <c r="P854" s="410">
        <v>68</v>
      </c>
      <c r="Q854" s="410">
        <v>466</v>
      </c>
      <c r="R854" s="413">
        <f t="shared" si="26"/>
        <v>42.363636363636367</v>
      </c>
      <c r="S854" s="410">
        <f>IFERROR(VLOOKUP(C854,INVENTORY!C:H,6,FALSE),0)</f>
        <v>86</v>
      </c>
      <c r="T854" s="410">
        <f t="shared" si="27"/>
        <v>110.4</v>
      </c>
    </row>
    <row r="855" spans="1:20" hidden="1" x14ac:dyDescent="0.25">
      <c r="A855" s="410" t="s">
        <v>1072</v>
      </c>
      <c r="B855" s="410" t="s">
        <v>1772</v>
      </c>
      <c r="C855" s="410" t="s">
        <v>1831</v>
      </c>
      <c r="E855" s="410">
        <v>48</v>
      </c>
      <c r="F855" s="410">
        <v>24</v>
      </c>
      <c r="G855" s="410">
        <v>12</v>
      </c>
      <c r="H855" s="410">
        <v>64</v>
      </c>
      <c r="I855" s="410">
        <v>39</v>
      </c>
      <c r="J855" s="410">
        <v>4</v>
      </c>
      <c r="K855" s="410">
        <v>4</v>
      </c>
      <c r="L855" s="410">
        <v>6</v>
      </c>
      <c r="M855" s="410">
        <v>29</v>
      </c>
      <c r="N855" s="410">
        <v>161</v>
      </c>
      <c r="O855" s="410">
        <v>53</v>
      </c>
      <c r="P855" s="410">
        <v>442</v>
      </c>
      <c r="Q855" s="410">
        <v>886</v>
      </c>
      <c r="R855" s="413">
        <f t="shared" si="26"/>
        <v>73.833333333333329</v>
      </c>
      <c r="S855" s="410">
        <f>IFERROR(VLOOKUP(C855,INVENTORY!C:H,6,FALSE),0)</f>
        <v>66</v>
      </c>
      <c r="T855" s="410">
        <f t="shared" si="27"/>
        <v>190.4</v>
      </c>
    </row>
    <row r="856" spans="1:20" hidden="1" x14ac:dyDescent="0.25">
      <c r="A856" s="410" t="s">
        <v>1072</v>
      </c>
      <c r="B856" s="410" t="s">
        <v>1772</v>
      </c>
      <c r="C856" s="410" t="s">
        <v>1832</v>
      </c>
      <c r="E856" s="410">
        <v>52</v>
      </c>
      <c r="F856" s="410">
        <v>28</v>
      </c>
      <c r="G856" s="410">
        <v>39</v>
      </c>
      <c r="H856" s="410">
        <v>145</v>
      </c>
      <c r="I856" s="410">
        <v>140</v>
      </c>
      <c r="J856" s="410">
        <v>8</v>
      </c>
      <c r="L856" s="410">
        <v>12</v>
      </c>
      <c r="M856" s="410">
        <v>19</v>
      </c>
      <c r="N856" s="410">
        <v>47</v>
      </c>
      <c r="O856" s="410">
        <v>59</v>
      </c>
      <c r="P856" s="410">
        <v>62</v>
      </c>
      <c r="Q856" s="410">
        <v>611</v>
      </c>
      <c r="R856" s="413">
        <f t="shared" si="26"/>
        <v>55.545454545454547</v>
      </c>
      <c r="S856" s="410">
        <f>IFERROR(VLOOKUP(C856,INVENTORY!C:H,6,FALSE),0)</f>
        <v>83</v>
      </c>
      <c r="T856" s="410">
        <f t="shared" si="27"/>
        <v>138.80000000000001</v>
      </c>
    </row>
    <row r="857" spans="1:20" hidden="1" x14ac:dyDescent="0.25">
      <c r="A857" s="410" t="s">
        <v>1072</v>
      </c>
      <c r="B857" s="410" t="s">
        <v>1772</v>
      </c>
      <c r="C857" s="410" t="s">
        <v>1833</v>
      </c>
      <c r="E857" s="410">
        <v>50</v>
      </c>
      <c r="F857" s="410">
        <v>30</v>
      </c>
      <c r="G857" s="410">
        <v>28</v>
      </c>
      <c r="H857" s="410">
        <v>30</v>
      </c>
      <c r="I857" s="410">
        <v>58</v>
      </c>
      <c r="J857" s="410">
        <v>5</v>
      </c>
      <c r="K857" s="410">
        <v>5</v>
      </c>
      <c r="L857" s="410">
        <v>15</v>
      </c>
      <c r="M857" s="410">
        <v>32</v>
      </c>
      <c r="N857" s="410">
        <v>44</v>
      </c>
      <c r="O857" s="410">
        <v>52</v>
      </c>
      <c r="P857" s="410">
        <v>72</v>
      </c>
      <c r="Q857" s="410">
        <v>421</v>
      </c>
      <c r="R857" s="413">
        <f t="shared" si="26"/>
        <v>35.083333333333336</v>
      </c>
      <c r="S857" s="410">
        <f>IFERROR(VLOOKUP(C857,INVENTORY!C:H,6,FALSE),0)</f>
        <v>80</v>
      </c>
      <c r="T857" s="410">
        <f t="shared" si="27"/>
        <v>100.2</v>
      </c>
    </row>
    <row r="858" spans="1:20" hidden="1" x14ac:dyDescent="0.25">
      <c r="A858" s="410" t="s">
        <v>1072</v>
      </c>
      <c r="B858" s="410" t="s">
        <v>1772</v>
      </c>
      <c r="C858" s="410" t="s">
        <v>1834</v>
      </c>
      <c r="E858" s="410">
        <v>33</v>
      </c>
      <c r="F858" s="410">
        <v>51</v>
      </c>
      <c r="G858" s="410">
        <v>32</v>
      </c>
      <c r="H858" s="410">
        <v>53</v>
      </c>
      <c r="I858" s="410">
        <v>53</v>
      </c>
      <c r="J858" s="410">
        <v>1</v>
      </c>
      <c r="L858" s="410">
        <v>109</v>
      </c>
      <c r="M858" s="410">
        <v>35</v>
      </c>
      <c r="N858" s="410">
        <v>38</v>
      </c>
      <c r="O858" s="410">
        <v>29</v>
      </c>
      <c r="P858" s="410">
        <v>71</v>
      </c>
      <c r="Q858" s="410">
        <v>505</v>
      </c>
      <c r="R858" s="413">
        <f t="shared" si="26"/>
        <v>45.909090909090907</v>
      </c>
      <c r="S858" s="410">
        <f>IFERROR(VLOOKUP(C858,INVENTORY!C:H,6,FALSE),0)</f>
        <v>87</v>
      </c>
      <c r="T858" s="410">
        <f t="shared" si="27"/>
        <v>118.4</v>
      </c>
    </row>
    <row r="859" spans="1:20" hidden="1" x14ac:dyDescent="0.25">
      <c r="A859" s="410" t="s">
        <v>1072</v>
      </c>
      <c r="B859" s="410" t="s">
        <v>1772</v>
      </c>
      <c r="C859" s="410" t="s">
        <v>1835</v>
      </c>
      <c r="E859" s="410">
        <v>24</v>
      </c>
      <c r="F859" s="410">
        <v>23</v>
      </c>
      <c r="G859" s="410">
        <v>15</v>
      </c>
      <c r="H859" s="410">
        <v>15</v>
      </c>
      <c r="I859" s="410">
        <v>77</v>
      </c>
      <c r="J859" s="410">
        <v>1</v>
      </c>
      <c r="K859" s="410">
        <v>15</v>
      </c>
      <c r="L859" s="410">
        <v>31</v>
      </c>
      <c r="M859" s="410">
        <v>16</v>
      </c>
      <c r="N859" s="410">
        <v>42</v>
      </c>
      <c r="O859" s="410">
        <v>36</v>
      </c>
      <c r="P859" s="410">
        <v>55</v>
      </c>
      <c r="Q859" s="410">
        <v>350</v>
      </c>
      <c r="R859" s="413">
        <f t="shared" si="26"/>
        <v>29.166666666666668</v>
      </c>
      <c r="S859" s="410">
        <f>IFERROR(VLOOKUP(C859,INVENTORY!C:H,6,FALSE),0)</f>
        <v>71</v>
      </c>
      <c r="T859" s="410">
        <f t="shared" si="27"/>
        <v>84.2</v>
      </c>
    </row>
    <row r="860" spans="1:20" hidden="1" x14ac:dyDescent="0.25">
      <c r="A860" s="410" t="s">
        <v>1072</v>
      </c>
      <c r="B860" s="410" t="s">
        <v>1772</v>
      </c>
      <c r="C860" s="410" t="s">
        <v>1836</v>
      </c>
      <c r="E860" s="410">
        <v>46</v>
      </c>
      <c r="F860" s="410">
        <v>51</v>
      </c>
      <c r="G860" s="410">
        <v>216</v>
      </c>
      <c r="H860" s="410">
        <v>43</v>
      </c>
      <c r="I860" s="410">
        <v>42</v>
      </c>
      <c r="J860" s="410">
        <v>4</v>
      </c>
      <c r="K860" s="410">
        <v>15</v>
      </c>
      <c r="L860" s="410">
        <v>14</v>
      </c>
      <c r="M860" s="410">
        <v>35</v>
      </c>
      <c r="N860" s="410">
        <v>126</v>
      </c>
      <c r="O860" s="410">
        <v>159</v>
      </c>
      <c r="P860" s="410">
        <v>87</v>
      </c>
      <c r="Q860" s="410">
        <v>838</v>
      </c>
      <c r="R860" s="413">
        <f t="shared" si="26"/>
        <v>69.833333333333329</v>
      </c>
      <c r="S860" s="410">
        <f>IFERROR(VLOOKUP(C860,INVENTORY!C:H,6,FALSE),0)</f>
        <v>76</v>
      </c>
      <c r="T860" s="410">
        <f t="shared" si="27"/>
        <v>182.8</v>
      </c>
    </row>
    <row r="861" spans="1:20" hidden="1" x14ac:dyDescent="0.25">
      <c r="A861" s="410" t="s">
        <v>1072</v>
      </c>
      <c r="B861" s="410" t="s">
        <v>1772</v>
      </c>
      <c r="C861" s="410" t="s">
        <v>1837</v>
      </c>
      <c r="E861" s="410">
        <v>51</v>
      </c>
      <c r="F861" s="410">
        <v>52</v>
      </c>
      <c r="G861" s="410">
        <v>79</v>
      </c>
      <c r="H861" s="410">
        <v>57</v>
      </c>
      <c r="I861" s="410">
        <v>57</v>
      </c>
      <c r="K861" s="410">
        <v>1</v>
      </c>
      <c r="L861" s="410">
        <v>22</v>
      </c>
      <c r="M861" s="410">
        <v>37</v>
      </c>
      <c r="N861" s="410">
        <v>60</v>
      </c>
      <c r="O861" s="410">
        <v>50</v>
      </c>
      <c r="P861" s="410">
        <v>60</v>
      </c>
      <c r="Q861" s="410">
        <v>526</v>
      </c>
      <c r="R861" s="413">
        <f t="shared" si="26"/>
        <v>47.81818181818182</v>
      </c>
      <c r="S861" s="410">
        <f>IFERROR(VLOOKUP(C861,INVENTORY!C:H,6,FALSE),0)</f>
        <v>74</v>
      </c>
      <c r="T861" s="410">
        <f t="shared" si="27"/>
        <v>120</v>
      </c>
    </row>
    <row r="862" spans="1:20" hidden="1" x14ac:dyDescent="0.25">
      <c r="A862" s="410" t="s">
        <v>1072</v>
      </c>
      <c r="B862" s="410" t="s">
        <v>1772</v>
      </c>
      <c r="C862" s="410" t="s">
        <v>1838</v>
      </c>
      <c r="E862" s="410">
        <v>44</v>
      </c>
      <c r="F862" s="410">
        <v>41</v>
      </c>
      <c r="G862" s="410">
        <v>33</v>
      </c>
      <c r="H862" s="410">
        <v>35</v>
      </c>
      <c r="I862" s="410">
        <v>49</v>
      </c>
      <c r="J862" s="410">
        <v>59</v>
      </c>
      <c r="K862" s="410">
        <v>3</v>
      </c>
      <c r="L862" s="410">
        <v>50</v>
      </c>
      <c r="M862" s="410">
        <v>38</v>
      </c>
      <c r="N862" s="410">
        <v>49</v>
      </c>
      <c r="O862" s="410">
        <v>38</v>
      </c>
      <c r="P862" s="410">
        <v>52</v>
      </c>
      <c r="Q862" s="410">
        <v>491</v>
      </c>
      <c r="R862" s="413">
        <f t="shared" si="26"/>
        <v>40.916666666666664</v>
      </c>
      <c r="S862" s="410">
        <f>IFERROR(VLOOKUP(C862,INVENTORY!C:H,6,FALSE),0)</f>
        <v>117</v>
      </c>
      <c r="T862" s="410">
        <f t="shared" si="27"/>
        <v>121.6</v>
      </c>
    </row>
    <row r="863" spans="1:20" hidden="1" x14ac:dyDescent="0.25">
      <c r="A863" s="410" t="s">
        <v>1072</v>
      </c>
      <c r="B863" s="410" t="s">
        <v>1772</v>
      </c>
      <c r="C863" s="410" t="s">
        <v>1839</v>
      </c>
      <c r="L863" s="410">
        <v>13</v>
      </c>
      <c r="M863" s="410">
        <v>21</v>
      </c>
      <c r="N863" s="410">
        <v>14</v>
      </c>
      <c r="O863" s="410">
        <v>152</v>
      </c>
      <c r="P863" s="410">
        <v>71</v>
      </c>
      <c r="Q863" s="410">
        <v>271</v>
      </c>
      <c r="R863" s="413">
        <f t="shared" si="26"/>
        <v>54.2</v>
      </c>
      <c r="S863" s="410">
        <f>IFERROR(VLOOKUP(C863,INVENTORY!C:H,6,FALSE),0)</f>
        <v>54</v>
      </c>
      <c r="T863" s="410">
        <f t="shared" si="27"/>
        <v>65</v>
      </c>
    </row>
    <row r="864" spans="1:20" hidden="1" x14ac:dyDescent="0.25">
      <c r="A864" s="410" t="s">
        <v>1072</v>
      </c>
      <c r="B864" s="410" t="s">
        <v>1772</v>
      </c>
      <c r="C864" s="410" t="s">
        <v>1840</v>
      </c>
      <c r="E864" s="410">
        <v>106</v>
      </c>
      <c r="F864" s="410">
        <v>128</v>
      </c>
      <c r="G864" s="410">
        <v>64</v>
      </c>
      <c r="H864" s="410">
        <v>141</v>
      </c>
      <c r="I864" s="410">
        <v>97</v>
      </c>
      <c r="J864" s="410">
        <v>25</v>
      </c>
      <c r="K864" s="410">
        <v>9</v>
      </c>
      <c r="L864" s="410">
        <v>54</v>
      </c>
      <c r="M864" s="410">
        <v>129</v>
      </c>
      <c r="N864" s="410">
        <v>115</v>
      </c>
      <c r="O864" s="410">
        <v>156</v>
      </c>
      <c r="P864" s="410">
        <v>187</v>
      </c>
      <c r="Q864" s="410">
        <v>1211</v>
      </c>
      <c r="R864" s="413">
        <f t="shared" si="26"/>
        <v>100.91666666666667</v>
      </c>
      <c r="S864" s="410">
        <f>IFERROR(VLOOKUP(C864,INVENTORY!C:H,6,FALSE),0)</f>
        <v>168</v>
      </c>
      <c r="T864" s="410">
        <f t="shared" si="27"/>
        <v>275.8</v>
      </c>
    </row>
    <row r="865" spans="1:20" hidden="1" x14ac:dyDescent="0.25">
      <c r="A865" s="410" t="s">
        <v>1072</v>
      </c>
      <c r="B865" s="410" t="s">
        <v>1772</v>
      </c>
      <c r="C865" s="410" t="s">
        <v>1841</v>
      </c>
      <c r="E865" s="410">
        <v>182</v>
      </c>
      <c r="F865" s="410">
        <v>55</v>
      </c>
      <c r="G865" s="410">
        <v>63</v>
      </c>
      <c r="H865" s="410">
        <v>148</v>
      </c>
      <c r="I865" s="410">
        <v>118</v>
      </c>
      <c r="J865" s="410">
        <v>36</v>
      </c>
      <c r="K865" s="410">
        <v>88</v>
      </c>
      <c r="L865" s="410">
        <v>229</v>
      </c>
      <c r="M865" s="410">
        <v>112</v>
      </c>
      <c r="N865" s="410">
        <v>354</v>
      </c>
      <c r="O865" s="410">
        <v>82</v>
      </c>
      <c r="P865" s="410">
        <v>291</v>
      </c>
      <c r="Q865" s="410">
        <v>1758</v>
      </c>
      <c r="R865" s="413">
        <f t="shared" si="26"/>
        <v>146.5</v>
      </c>
      <c r="S865" s="410">
        <f>IFERROR(VLOOKUP(C865,INVENTORY!C:H,6,FALSE),0)</f>
        <v>144</v>
      </c>
      <c r="T865" s="410">
        <f t="shared" si="27"/>
        <v>380.4</v>
      </c>
    </row>
    <row r="866" spans="1:20" hidden="1" x14ac:dyDescent="0.25">
      <c r="A866" s="410" t="s">
        <v>1072</v>
      </c>
      <c r="B866" s="410" t="s">
        <v>1772</v>
      </c>
      <c r="C866" s="410" t="s">
        <v>1842</v>
      </c>
      <c r="E866" s="410">
        <v>222</v>
      </c>
      <c r="F866" s="410">
        <v>127</v>
      </c>
      <c r="G866" s="410">
        <v>48</v>
      </c>
      <c r="H866" s="410">
        <v>123</v>
      </c>
      <c r="I866" s="410">
        <v>121</v>
      </c>
      <c r="J866" s="410">
        <v>38</v>
      </c>
      <c r="K866" s="410">
        <v>27</v>
      </c>
      <c r="L866" s="410">
        <v>101</v>
      </c>
      <c r="M866" s="410">
        <v>111</v>
      </c>
      <c r="N866" s="410">
        <v>105</v>
      </c>
      <c r="O866" s="410">
        <v>103</v>
      </c>
      <c r="P866" s="410">
        <v>122</v>
      </c>
      <c r="Q866" s="410">
        <v>1248</v>
      </c>
      <c r="R866" s="413">
        <f t="shared" si="26"/>
        <v>104</v>
      </c>
      <c r="S866" s="410">
        <f>IFERROR(VLOOKUP(C866,INVENTORY!C:H,6,FALSE),0)</f>
        <v>158</v>
      </c>
      <c r="T866" s="410">
        <f t="shared" si="27"/>
        <v>281.2</v>
      </c>
    </row>
    <row r="867" spans="1:20" hidden="1" x14ac:dyDescent="0.25">
      <c r="A867" s="410" t="s">
        <v>1072</v>
      </c>
      <c r="B867" s="410" t="s">
        <v>1772</v>
      </c>
      <c r="C867" s="410" t="s">
        <v>1843</v>
      </c>
      <c r="E867" s="410">
        <v>105</v>
      </c>
      <c r="F867" s="410">
        <v>54</v>
      </c>
      <c r="G867" s="410">
        <v>65</v>
      </c>
      <c r="H867" s="410">
        <v>153</v>
      </c>
      <c r="I867" s="410">
        <v>184</v>
      </c>
      <c r="J867" s="410">
        <v>137</v>
      </c>
      <c r="K867" s="410">
        <v>69</v>
      </c>
      <c r="L867" s="410">
        <v>95</v>
      </c>
      <c r="M867" s="410">
        <v>87</v>
      </c>
      <c r="N867" s="410">
        <v>101</v>
      </c>
      <c r="O867" s="410">
        <v>134</v>
      </c>
      <c r="P867" s="410">
        <v>142</v>
      </c>
      <c r="Q867" s="410">
        <v>1326</v>
      </c>
      <c r="R867" s="413">
        <f t="shared" si="26"/>
        <v>110.5</v>
      </c>
      <c r="S867" s="410">
        <f>IFERROR(VLOOKUP(C867,INVENTORY!C:H,6,FALSE),0)</f>
        <v>168</v>
      </c>
      <c r="T867" s="410">
        <f t="shared" si="27"/>
        <v>298.8</v>
      </c>
    </row>
    <row r="868" spans="1:20" hidden="1" x14ac:dyDescent="0.25">
      <c r="A868" s="410" t="s">
        <v>1072</v>
      </c>
      <c r="B868" s="410" t="s">
        <v>1772</v>
      </c>
      <c r="C868" s="410" t="s">
        <v>1844</v>
      </c>
      <c r="E868" s="410">
        <v>90</v>
      </c>
      <c r="F868" s="410">
        <v>81</v>
      </c>
      <c r="G868" s="410">
        <v>86</v>
      </c>
      <c r="H868" s="410">
        <v>109</v>
      </c>
      <c r="I868" s="410">
        <v>165</v>
      </c>
      <c r="J868" s="410">
        <v>36</v>
      </c>
      <c r="K868" s="410">
        <v>67</v>
      </c>
      <c r="L868" s="410">
        <v>142</v>
      </c>
      <c r="M868" s="410">
        <v>140</v>
      </c>
      <c r="N868" s="410">
        <v>109</v>
      </c>
      <c r="O868" s="410">
        <v>107</v>
      </c>
      <c r="P868" s="410">
        <v>106</v>
      </c>
      <c r="Q868" s="410">
        <v>1238</v>
      </c>
      <c r="R868" s="413">
        <f t="shared" si="26"/>
        <v>103.16666666666667</v>
      </c>
      <c r="S868" s="410">
        <f>IFERROR(VLOOKUP(C868,INVENTORY!C:H,6,FALSE),0)</f>
        <v>146</v>
      </c>
      <c r="T868" s="410">
        <f t="shared" si="27"/>
        <v>276.8</v>
      </c>
    </row>
    <row r="869" spans="1:20" hidden="1" x14ac:dyDescent="0.25">
      <c r="A869" s="410" t="s">
        <v>1072</v>
      </c>
      <c r="B869" s="410" t="s">
        <v>1772</v>
      </c>
      <c r="C869" s="410" t="s">
        <v>1845</v>
      </c>
      <c r="E869" s="410">
        <v>103</v>
      </c>
      <c r="F869" s="410">
        <v>65</v>
      </c>
      <c r="G869" s="410">
        <v>57</v>
      </c>
      <c r="H869" s="410">
        <v>164</v>
      </c>
      <c r="I869" s="410">
        <v>154</v>
      </c>
      <c r="J869" s="410">
        <v>86</v>
      </c>
      <c r="K869" s="410">
        <v>33</v>
      </c>
      <c r="L869" s="410">
        <v>50</v>
      </c>
      <c r="M869" s="410">
        <v>156</v>
      </c>
      <c r="N869" s="410">
        <v>296</v>
      </c>
      <c r="O869" s="410">
        <v>129</v>
      </c>
      <c r="P869" s="410">
        <v>145</v>
      </c>
      <c r="Q869" s="410">
        <v>1438</v>
      </c>
      <c r="R869" s="413">
        <f t="shared" si="26"/>
        <v>119.83333333333333</v>
      </c>
      <c r="S869" s="410">
        <f>IFERROR(VLOOKUP(C869,INVENTORY!C:H,6,FALSE),0)</f>
        <v>154</v>
      </c>
      <c r="T869" s="410">
        <f t="shared" si="27"/>
        <v>318.39999999999998</v>
      </c>
    </row>
    <row r="870" spans="1:20" hidden="1" x14ac:dyDescent="0.25">
      <c r="A870" s="410" t="s">
        <v>1072</v>
      </c>
      <c r="B870" s="410" t="s">
        <v>1772</v>
      </c>
      <c r="C870" s="410" t="s">
        <v>1846</v>
      </c>
      <c r="H870" s="410">
        <v>1</v>
      </c>
      <c r="Q870" s="410">
        <v>1</v>
      </c>
      <c r="R870" s="413">
        <f t="shared" si="26"/>
        <v>1</v>
      </c>
      <c r="S870" s="410">
        <f>IFERROR(VLOOKUP(C870,INVENTORY!C:H,6,FALSE),0)</f>
        <v>0</v>
      </c>
      <c r="T870" s="410">
        <f t="shared" si="27"/>
        <v>0.2</v>
      </c>
    </row>
    <row r="871" spans="1:20" hidden="1" x14ac:dyDescent="0.25">
      <c r="A871" s="410" t="s">
        <v>1072</v>
      </c>
      <c r="B871" s="410" t="s">
        <v>1772</v>
      </c>
      <c r="C871" s="410" t="s">
        <v>1847</v>
      </c>
      <c r="E871" s="410">
        <v>2</v>
      </c>
      <c r="F871" s="410">
        <v>2</v>
      </c>
      <c r="N871" s="410">
        <v>1</v>
      </c>
      <c r="O871" s="410">
        <v>1</v>
      </c>
      <c r="P871" s="410">
        <v>4</v>
      </c>
      <c r="Q871" s="410">
        <v>10</v>
      </c>
      <c r="R871" s="413">
        <f t="shared" si="26"/>
        <v>2</v>
      </c>
      <c r="S871" s="410">
        <f>IFERROR(VLOOKUP(C871,INVENTORY!C:H,6,FALSE),0)</f>
        <v>12</v>
      </c>
      <c r="T871" s="410">
        <f t="shared" si="27"/>
        <v>4.4000000000000004</v>
      </c>
    </row>
    <row r="872" spans="1:20" hidden="1" x14ac:dyDescent="0.25">
      <c r="A872" s="410" t="s">
        <v>1072</v>
      </c>
      <c r="B872" s="410" t="s">
        <v>1772</v>
      </c>
      <c r="C872" s="410" t="s">
        <v>1848</v>
      </c>
      <c r="E872" s="410">
        <v>66</v>
      </c>
      <c r="F872" s="410">
        <v>55</v>
      </c>
      <c r="G872" s="410">
        <v>74</v>
      </c>
      <c r="H872" s="410">
        <v>75</v>
      </c>
      <c r="I872" s="410">
        <v>144</v>
      </c>
      <c r="J872" s="410">
        <v>25</v>
      </c>
      <c r="K872" s="410">
        <v>19</v>
      </c>
      <c r="L872" s="410">
        <v>235</v>
      </c>
      <c r="M872" s="410">
        <v>151</v>
      </c>
      <c r="N872" s="410">
        <v>163</v>
      </c>
      <c r="O872" s="410">
        <v>63</v>
      </c>
      <c r="P872" s="410">
        <v>86</v>
      </c>
      <c r="Q872" s="410">
        <v>1156</v>
      </c>
      <c r="R872" s="413">
        <f t="shared" si="26"/>
        <v>96.333333333333329</v>
      </c>
      <c r="S872" s="410">
        <f>IFERROR(VLOOKUP(C872,INVENTORY!C:H,6,FALSE),0)</f>
        <v>172</v>
      </c>
      <c r="T872" s="410">
        <f t="shared" si="27"/>
        <v>265.60000000000002</v>
      </c>
    </row>
    <row r="873" spans="1:20" hidden="1" x14ac:dyDescent="0.25">
      <c r="A873" s="410" t="s">
        <v>1072</v>
      </c>
      <c r="B873" s="410" t="s">
        <v>1772</v>
      </c>
      <c r="C873" s="410" t="s">
        <v>1849</v>
      </c>
      <c r="E873" s="410">
        <v>85</v>
      </c>
      <c r="F873" s="410">
        <v>76</v>
      </c>
      <c r="G873" s="410">
        <v>88</v>
      </c>
      <c r="H873" s="410">
        <v>76</v>
      </c>
      <c r="I873" s="410">
        <v>68</v>
      </c>
      <c r="J873" s="410">
        <v>77</v>
      </c>
      <c r="K873" s="410">
        <v>29</v>
      </c>
      <c r="L873" s="410">
        <v>143</v>
      </c>
      <c r="M873" s="410">
        <v>188</v>
      </c>
      <c r="N873" s="410">
        <v>72</v>
      </c>
      <c r="O873" s="410">
        <v>192</v>
      </c>
      <c r="P873" s="410">
        <v>149</v>
      </c>
      <c r="Q873" s="410">
        <v>1243</v>
      </c>
      <c r="R873" s="413">
        <f t="shared" si="26"/>
        <v>103.58333333333333</v>
      </c>
      <c r="S873" s="410">
        <f>IFERROR(VLOOKUP(C873,INVENTORY!C:H,6,FALSE),0)</f>
        <v>176</v>
      </c>
      <c r="T873" s="410">
        <f t="shared" si="27"/>
        <v>283.8</v>
      </c>
    </row>
    <row r="874" spans="1:20" hidden="1" x14ac:dyDescent="0.25">
      <c r="A874" s="410" t="s">
        <v>1072</v>
      </c>
      <c r="B874" s="410" t="s">
        <v>1772</v>
      </c>
      <c r="C874" s="410" t="s">
        <v>1850</v>
      </c>
      <c r="E874" s="410">
        <v>176</v>
      </c>
      <c r="F874" s="410">
        <v>25</v>
      </c>
      <c r="G874" s="410">
        <v>185</v>
      </c>
      <c r="H874" s="410">
        <v>28</v>
      </c>
      <c r="I874" s="410">
        <v>73</v>
      </c>
      <c r="J874" s="410">
        <v>17</v>
      </c>
      <c r="K874" s="410">
        <v>13</v>
      </c>
      <c r="L874" s="410">
        <v>6</v>
      </c>
      <c r="M874" s="410">
        <v>93</v>
      </c>
      <c r="N874" s="410">
        <v>157</v>
      </c>
      <c r="O874" s="410">
        <v>35</v>
      </c>
      <c r="P874" s="410">
        <v>59</v>
      </c>
      <c r="Q874" s="410">
        <v>867</v>
      </c>
      <c r="R874" s="413">
        <f t="shared" si="26"/>
        <v>72.25</v>
      </c>
      <c r="S874" s="410">
        <f>IFERROR(VLOOKUP(C874,INVENTORY!C:H,6,FALSE),0)</f>
        <v>23</v>
      </c>
      <c r="T874" s="410">
        <f t="shared" si="27"/>
        <v>178</v>
      </c>
    </row>
    <row r="875" spans="1:20" hidden="1" x14ac:dyDescent="0.25">
      <c r="A875" s="410" t="s">
        <v>1072</v>
      </c>
      <c r="B875" s="410" t="s">
        <v>1772</v>
      </c>
      <c r="C875" s="410" t="s">
        <v>1851</v>
      </c>
      <c r="E875" s="410">
        <v>16</v>
      </c>
      <c r="F875" s="410">
        <v>11</v>
      </c>
      <c r="G875" s="410">
        <v>5</v>
      </c>
      <c r="H875" s="410">
        <v>9</v>
      </c>
      <c r="I875" s="410">
        <v>16</v>
      </c>
      <c r="L875" s="410">
        <v>9</v>
      </c>
      <c r="M875" s="410">
        <v>15</v>
      </c>
      <c r="N875" s="410">
        <v>14</v>
      </c>
      <c r="O875" s="410">
        <v>14</v>
      </c>
      <c r="P875" s="410">
        <v>198</v>
      </c>
      <c r="Q875" s="410">
        <v>307</v>
      </c>
      <c r="R875" s="413">
        <f t="shared" si="26"/>
        <v>30.7</v>
      </c>
      <c r="S875" s="410">
        <f>IFERROR(VLOOKUP(C875,INVENTORY!C:H,6,FALSE),0)</f>
        <v>13</v>
      </c>
      <c r="T875" s="410">
        <f t="shared" si="27"/>
        <v>64</v>
      </c>
    </row>
    <row r="876" spans="1:20" hidden="1" x14ac:dyDescent="0.25">
      <c r="A876" s="410" t="s">
        <v>1072</v>
      </c>
      <c r="B876" s="410" t="s">
        <v>1772</v>
      </c>
      <c r="C876" s="410" t="s">
        <v>1852</v>
      </c>
      <c r="E876" s="410">
        <v>51</v>
      </c>
      <c r="F876" s="410">
        <v>43</v>
      </c>
      <c r="G876" s="410">
        <v>38</v>
      </c>
      <c r="H876" s="410">
        <v>46</v>
      </c>
      <c r="I876" s="410">
        <v>86</v>
      </c>
      <c r="J876" s="410">
        <v>15</v>
      </c>
      <c r="K876" s="410">
        <v>11</v>
      </c>
      <c r="L876" s="410">
        <v>8</v>
      </c>
      <c r="M876" s="410">
        <v>33</v>
      </c>
      <c r="N876" s="410">
        <v>102</v>
      </c>
      <c r="O876" s="410">
        <v>79</v>
      </c>
      <c r="P876" s="410">
        <v>79</v>
      </c>
      <c r="Q876" s="410">
        <v>591</v>
      </c>
      <c r="R876" s="413">
        <f t="shared" si="26"/>
        <v>49.25</v>
      </c>
      <c r="S876" s="410">
        <f>IFERROR(VLOOKUP(C876,INVENTORY!C:H,6,FALSE),0)</f>
        <v>117</v>
      </c>
      <c r="T876" s="410">
        <f t="shared" si="27"/>
        <v>141.6</v>
      </c>
    </row>
    <row r="877" spans="1:20" hidden="1" x14ac:dyDescent="0.25">
      <c r="A877" s="410" t="s">
        <v>1072</v>
      </c>
      <c r="B877" s="410" t="s">
        <v>1772</v>
      </c>
      <c r="C877" s="410" t="s">
        <v>1853</v>
      </c>
      <c r="E877" s="410">
        <v>48</v>
      </c>
      <c r="F877" s="410">
        <v>64</v>
      </c>
      <c r="G877" s="410">
        <v>32</v>
      </c>
      <c r="H877" s="410">
        <v>248</v>
      </c>
      <c r="I877" s="410">
        <v>208</v>
      </c>
      <c r="J877" s="410">
        <v>13</v>
      </c>
      <c r="L877" s="410">
        <v>14</v>
      </c>
      <c r="M877" s="410">
        <v>34</v>
      </c>
      <c r="N877" s="410">
        <v>44</v>
      </c>
      <c r="O877" s="410">
        <v>63</v>
      </c>
      <c r="P877" s="410">
        <v>58</v>
      </c>
      <c r="Q877" s="410">
        <v>826</v>
      </c>
      <c r="R877" s="413">
        <f t="shared" si="26"/>
        <v>75.090909090909093</v>
      </c>
      <c r="S877" s="410">
        <f>IFERROR(VLOOKUP(C877,INVENTORY!C:H,6,FALSE),0)</f>
        <v>97</v>
      </c>
      <c r="T877" s="410">
        <f t="shared" si="27"/>
        <v>184.6</v>
      </c>
    </row>
    <row r="878" spans="1:20" hidden="1" x14ac:dyDescent="0.25">
      <c r="A878" s="410" t="s">
        <v>1072</v>
      </c>
      <c r="B878" s="410" t="s">
        <v>1772</v>
      </c>
      <c r="C878" s="410" t="s">
        <v>1854</v>
      </c>
      <c r="E878" s="410">
        <v>40</v>
      </c>
      <c r="F878" s="410">
        <v>26</v>
      </c>
      <c r="G878" s="410">
        <v>17</v>
      </c>
      <c r="H878" s="410">
        <v>19</v>
      </c>
      <c r="I878" s="410">
        <v>45</v>
      </c>
      <c r="J878" s="410">
        <v>11</v>
      </c>
      <c r="K878" s="410">
        <v>19</v>
      </c>
      <c r="L878" s="410">
        <v>19</v>
      </c>
      <c r="M878" s="410">
        <v>99</v>
      </c>
      <c r="N878" s="410">
        <v>59</v>
      </c>
      <c r="O878" s="410">
        <v>37</v>
      </c>
      <c r="P878" s="410">
        <v>70</v>
      </c>
      <c r="Q878" s="410">
        <v>461</v>
      </c>
      <c r="R878" s="413">
        <f t="shared" si="26"/>
        <v>38.416666666666664</v>
      </c>
      <c r="S878" s="410">
        <f>IFERROR(VLOOKUP(C878,INVENTORY!C:H,6,FALSE),0)</f>
        <v>98</v>
      </c>
      <c r="T878" s="410">
        <f t="shared" si="27"/>
        <v>111.8</v>
      </c>
    </row>
    <row r="879" spans="1:20" hidden="1" x14ac:dyDescent="0.25">
      <c r="A879" s="410" t="s">
        <v>1072</v>
      </c>
      <c r="B879" s="410" t="s">
        <v>1772</v>
      </c>
      <c r="C879" s="410" t="s">
        <v>1855</v>
      </c>
      <c r="E879" s="410">
        <v>44</v>
      </c>
      <c r="F879" s="410">
        <v>52</v>
      </c>
      <c r="G879" s="410">
        <v>51</v>
      </c>
      <c r="H879" s="410">
        <v>88</v>
      </c>
      <c r="I879" s="410">
        <v>51</v>
      </c>
      <c r="J879" s="410">
        <v>4</v>
      </c>
      <c r="K879" s="410">
        <v>1</v>
      </c>
      <c r="L879" s="410">
        <v>26</v>
      </c>
      <c r="M879" s="410">
        <v>45</v>
      </c>
      <c r="N879" s="410">
        <v>40</v>
      </c>
      <c r="O879" s="410">
        <v>82</v>
      </c>
      <c r="P879" s="410">
        <v>68</v>
      </c>
      <c r="Q879" s="410">
        <v>552</v>
      </c>
      <c r="R879" s="413">
        <f t="shared" si="26"/>
        <v>46</v>
      </c>
      <c r="S879" s="410">
        <f>IFERROR(VLOOKUP(C879,INVENTORY!C:H,6,FALSE),0)</f>
        <v>96</v>
      </c>
      <c r="T879" s="410">
        <f t="shared" si="27"/>
        <v>129.6</v>
      </c>
    </row>
    <row r="880" spans="1:20" hidden="1" x14ac:dyDescent="0.25">
      <c r="A880" s="410" t="s">
        <v>1072</v>
      </c>
      <c r="B880" s="410" t="s">
        <v>1772</v>
      </c>
      <c r="C880" s="410" t="s">
        <v>1856</v>
      </c>
      <c r="E880" s="410">
        <v>31</v>
      </c>
      <c r="F880" s="410">
        <v>44</v>
      </c>
      <c r="G880" s="410">
        <v>28</v>
      </c>
      <c r="H880" s="410">
        <v>38</v>
      </c>
      <c r="I880" s="410">
        <v>32</v>
      </c>
      <c r="J880" s="410">
        <v>4</v>
      </c>
      <c r="L880" s="410">
        <v>28</v>
      </c>
      <c r="M880" s="410">
        <v>33</v>
      </c>
      <c r="N880" s="410">
        <v>37</v>
      </c>
      <c r="O880" s="410">
        <v>45</v>
      </c>
      <c r="P880" s="410">
        <v>52</v>
      </c>
      <c r="Q880" s="410">
        <v>372</v>
      </c>
      <c r="R880" s="413">
        <f t="shared" si="26"/>
        <v>33.81818181818182</v>
      </c>
      <c r="S880" s="410">
        <f>IFERROR(VLOOKUP(C880,INVENTORY!C:H,6,FALSE),0)</f>
        <v>95</v>
      </c>
      <c r="T880" s="410">
        <f t="shared" si="27"/>
        <v>93.4</v>
      </c>
    </row>
    <row r="881" spans="1:20" hidden="1" x14ac:dyDescent="0.25">
      <c r="A881" s="410" t="s">
        <v>1072</v>
      </c>
      <c r="B881" s="410" t="s">
        <v>1772</v>
      </c>
      <c r="C881" s="410" t="s">
        <v>1857</v>
      </c>
      <c r="E881" s="410">
        <v>26</v>
      </c>
      <c r="F881" s="410">
        <v>43</v>
      </c>
      <c r="G881" s="410">
        <v>29</v>
      </c>
      <c r="H881" s="410">
        <v>57</v>
      </c>
      <c r="I881" s="410">
        <v>51</v>
      </c>
      <c r="J881" s="410">
        <v>8</v>
      </c>
      <c r="K881" s="410">
        <v>3</v>
      </c>
      <c r="L881" s="410">
        <v>18</v>
      </c>
      <c r="M881" s="410">
        <v>37</v>
      </c>
      <c r="N881" s="410">
        <v>68</v>
      </c>
      <c r="O881" s="410">
        <v>47</v>
      </c>
      <c r="P881" s="410">
        <v>116</v>
      </c>
      <c r="Q881" s="410">
        <v>503</v>
      </c>
      <c r="R881" s="413">
        <f t="shared" si="26"/>
        <v>41.916666666666664</v>
      </c>
      <c r="S881" s="410">
        <f>IFERROR(VLOOKUP(C881,INVENTORY!C:H,6,FALSE),0)</f>
        <v>72</v>
      </c>
      <c r="T881" s="410">
        <f t="shared" si="27"/>
        <v>115</v>
      </c>
    </row>
    <row r="882" spans="1:20" hidden="1" x14ac:dyDescent="0.25">
      <c r="A882" s="410" t="s">
        <v>1072</v>
      </c>
      <c r="B882" s="410" t="s">
        <v>1772</v>
      </c>
      <c r="C882" s="410" t="s">
        <v>1858</v>
      </c>
      <c r="E882" s="410">
        <v>32</v>
      </c>
      <c r="F882" s="410">
        <v>32</v>
      </c>
      <c r="G882" s="410">
        <v>38</v>
      </c>
      <c r="H882" s="410">
        <v>33</v>
      </c>
      <c r="I882" s="410">
        <v>23</v>
      </c>
      <c r="J882" s="410">
        <v>74</v>
      </c>
      <c r="K882" s="410">
        <v>122</v>
      </c>
      <c r="L882" s="410">
        <v>51</v>
      </c>
      <c r="M882" s="410">
        <v>133</v>
      </c>
      <c r="N882" s="410">
        <v>75</v>
      </c>
      <c r="O882" s="410">
        <v>46</v>
      </c>
      <c r="P882" s="410">
        <v>75</v>
      </c>
      <c r="Q882" s="410">
        <v>734</v>
      </c>
      <c r="R882" s="413">
        <f t="shared" si="26"/>
        <v>61.166666666666664</v>
      </c>
      <c r="S882" s="410">
        <f>IFERROR(VLOOKUP(C882,INVENTORY!C:H,6,FALSE),0)</f>
        <v>107</v>
      </c>
      <c r="T882" s="410">
        <f t="shared" si="27"/>
        <v>168.2</v>
      </c>
    </row>
    <row r="883" spans="1:20" hidden="1" x14ac:dyDescent="0.25">
      <c r="A883" s="410" t="s">
        <v>1072</v>
      </c>
      <c r="B883" s="410" t="s">
        <v>1772</v>
      </c>
      <c r="C883" s="410" t="s">
        <v>1859</v>
      </c>
      <c r="E883" s="410">
        <v>109</v>
      </c>
      <c r="F883" s="410">
        <v>43</v>
      </c>
      <c r="G883" s="410">
        <v>55</v>
      </c>
      <c r="H883" s="410">
        <v>60</v>
      </c>
      <c r="I883" s="410">
        <v>33</v>
      </c>
      <c r="J883" s="410">
        <v>22</v>
      </c>
      <c r="K883" s="410">
        <v>2</v>
      </c>
      <c r="L883" s="410">
        <v>14</v>
      </c>
      <c r="M883" s="410">
        <v>52</v>
      </c>
      <c r="N883" s="410">
        <v>92</v>
      </c>
      <c r="O883" s="410">
        <v>56</v>
      </c>
      <c r="P883" s="410">
        <v>54</v>
      </c>
      <c r="Q883" s="410">
        <v>592</v>
      </c>
      <c r="R883" s="413">
        <f t="shared" si="26"/>
        <v>49.333333333333336</v>
      </c>
      <c r="S883" s="410">
        <f>IFERROR(VLOOKUP(C883,INVENTORY!C:H,6,FALSE),0)</f>
        <v>107</v>
      </c>
      <c r="T883" s="410">
        <f t="shared" si="27"/>
        <v>139.80000000000001</v>
      </c>
    </row>
    <row r="884" spans="1:20" hidden="1" x14ac:dyDescent="0.25">
      <c r="A884" s="410" t="s">
        <v>1072</v>
      </c>
      <c r="B884" s="410" t="s">
        <v>1772</v>
      </c>
      <c r="C884" s="410" t="s">
        <v>1860</v>
      </c>
      <c r="E884" s="410">
        <v>72</v>
      </c>
      <c r="F884" s="410">
        <v>37</v>
      </c>
      <c r="G884" s="410">
        <v>46</v>
      </c>
      <c r="H884" s="410">
        <v>55</v>
      </c>
      <c r="I884" s="410">
        <v>58</v>
      </c>
      <c r="J884" s="410">
        <v>16</v>
      </c>
      <c r="L884" s="410">
        <v>32</v>
      </c>
      <c r="M884" s="410">
        <v>48</v>
      </c>
      <c r="N884" s="410">
        <v>44</v>
      </c>
      <c r="O884" s="410">
        <v>49</v>
      </c>
      <c r="P884" s="410">
        <v>71</v>
      </c>
      <c r="Q884" s="410">
        <v>528</v>
      </c>
      <c r="R884" s="413">
        <f t="shared" si="26"/>
        <v>48</v>
      </c>
      <c r="S884" s="410">
        <f>IFERROR(VLOOKUP(C884,INVENTORY!C:H,6,FALSE),0)</f>
        <v>85</v>
      </c>
      <c r="T884" s="410">
        <f t="shared" si="27"/>
        <v>122.6</v>
      </c>
    </row>
    <row r="885" spans="1:20" hidden="1" x14ac:dyDescent="0.25">
      <c r="A885" s="410" t="s">
        <v>1072</v>
      </c>
      <c r="B885" s="410" t="s">
        <v>1772</v>
      </c>
      <c r="C885" s="410" t="s">
        <v>1861</v>
      </c>
      <c r="E885" s="410">
        <v>93</v>
      </c>
      <c r="F885" s="410">
        <v>222</v>
      </c>
      <c r="G885" s="410">
        <v>27</v>
      </c>
      <c r="H885" s="410">
        <v>53</v>
      </c>
      <c r="I885" s="410">
        <v>62</v>
      </c>
      <c r="J885" s="410">
        <v>14</v>
      </c>
      <c r="L885" s="410">
        <v>28</v>
      </c>
      <c r="M885" s="410">
        <v>86</v>
      </c>
      <c r="N885" s="410">
        <v>53</v>
      </c>
      <c r="O885" s="410">
        <v>60</v>
      </c>
      <c r="P885" s="410">
        <v>73</v>
      </c>
      <c r="Q885" s="410">
        <v>771</v>
      </c>
      <c r="R885" s="413">
        <f t="shared" si="26"/>
        <v>70.090909090909093</v>
      </c>
      <c r="S885" s="410">
        <f>IFERROR(VLOOKUP(C885,INVENTORY!C:H,6,FALSE),0)</f>
        <v>119</v>
      </c>
      <c r="T885" s="410">
        <f t="shared" si="27"/>
        <v>178</v>
      </c>
    </row>
    <row r="886" spans="1:20" hidden="1" x14ac:dyDescent="0.25">
      <c r="A886" s="410" t="s">
        <v>1072</v>
      </c>
      <c r="B886" s="410" t="s">
        <v>1772</v>
      </c>
      <c r="C886" s="410" t="s">
        <v>1862</v>
      </c>
      <c r="E886" s="410">
        <v>55</v>
      </c>
      <c r="F886" s="410">
        <v>36</v>
      </c>
      <c r="G886" s="410">
        <v>34</v>
      </c>
      <c r="H886" s="410">
        <v>43</v>
      </c>
      <c r="I886" s="410">
        <v>48</v>
      </c>
      <c r="J886" s="410">
        <v>3</v>
      </c>
      <c r="K886" s="410">
        <v>8</v>
      </c>
      <c r="L886" s="410">
        <v>28</v>
      </c>
      <c r="M886" s="410">
        <v>57</v>
      </c>
      <c r="N886" s="410">
        <v>67</v>
      </c>
      <c r="O886" s="410">
        <v>57</v>
      </c>
      <c r="P886" s="410">
        <v>68</v>
      </c>
      <c r="Q886" s="410">
        <v>504</v>
      </c>
      <c r="R886" s="413">
        <f t="shared" si="26"/>
        <v>42</v>
      </c>
      <c r="S886" s="410">
        <f>IFERROR(VLOOKUP(C886,INVENTORY!C:H,6,FALSE),0)</f>
        <v>106</v>
      </c>
      <c r="T886" s="410">
        <f t="shared" si="27"/>
        <v>122</v>
      </c>
    </row>
    <row r="887" spans="1:20" hidden="1" x14ac:dyDescent="0.25">
      <c r="A887" s="410" t="s">
        <v>1072</v>
      </c>
      <c r="B887" s="410" t="s">
        <v>1864</v>
      </c>
      <c r="C887" s="410" t="s">
        <v>1865</v>
      </c>
      <c r="E887" s="410">
        <v>202</v>
      </c>
      <c r="F887" s="410">
        <v>123</v>
      </c>
      <c r="G887" s="410">
        <v>96</v>
      </c>
      <c r="H887" s="410">
        <v>110</v>
      </c>
      <c r="I887" s="410">
        <v>191</v>
      </c>
      <c r="J887" s="410">
        <v>90</v>
      </c>
      <c r="K887" s="410">
        <v>109</v>
      </c>
      <c r="L887" s="410">
        <v>343</v>
      </c>
      <c r="M887" s="410">
        <v>193</v>
      </c>
      <c r="N887" s="410">
        <v>159</v>
      </c>
      <c r="O887" s="410">
        <v>251</v>
      </c>
      <c r="P887" s="410">
        <v>286</v>
      </c>
      <c r="Q887" s="410">
        <v>2153</v>
      </c>
      <c r="R887" s="413">
        <f t="shared" si="26"/>
        <v>179.41666666666666</v>
      </c>
      <c r="S887" s="410">
        <f>IFERROR(VLOOKUP(C887,INVENTORY!C:H,6,FALSE),0)</f>
        <v>215</v>
      </c>
      <c r="T887" s="410">
        <f t="shared" si="27"/>
        <v>473.6</v>
      </c>
    </row>
    <row r="888" spans="1:20" hidden="1" x14ac:dyDescent="0.25">
      <c r="A888" s="410" t="s">
        <v>1072</v>
      </c>
      <c r="B888" s="410" t="s">
        <v>1864</v>
      </c>
      <c r="C888" s="410" t="s">
        <v>1866</v>
      </c>
      <c r="E888" s="410">
        <v>107</v>
      </c>
      <c r="F888" s="410">
        <v>105</v>
      </c>
      <c r="G888" s="410">
        <v>164</v>
      </c>
      <c r="H888" s="410">
        <v>106</v>
      </c>
      <c r="I888" s="410">
        <v>191</v>
      </c>
      <c r="J888" s="410">
        <v>123</v>
      </c>
      <c r="K888" s="410">
        <v>35</v>
      </c>
      <c r="L888" s="410">
        <v>86</v>
      </c>
      <c r="M888" s="410">
        <v>147</v>
      </c>
      <c r="N888" s="410">
        <v>128</v>
      </c>
      <c r="O888" s="410">
        <v>107</v>
      </c>
      <c r="P888" s="410">
        <v>114</v>
      </c>
      <c r="Q888" s="410">
        <v>1413</v>
      </c>
      <c r="R888" s="413">
        <f t="shared" si="26"/>
        <v>117.75</v>
      </c>
      <c r="S888" s="410">
        <f>IFERROR(VLOOKUP(C888,INVENTORY!C:H,6,FALSE),0)</f>
        <v>161</v>
      </c>
      <c r="T888" s="410">
        <f t="shared" si="27"/>
        <v>314.8</v>
      </c>
    </row>
    <row r="889" spans="1:20" hidden="1" x14ac:dyDescent="0.25">
      <c r="A889" s="410" t="s">
        <v>1072</v>
      </c>
      <c r="B889" s="410" t="s">
        <v>1864</v>
      </c>
      <c r="C889" s="410" t="s">
        <v>1867</v>
      </c>
      <c r="E889" s="410">
        <v>168</v>
      </c>
      <c r="F889" s="410">
        <v>135</v>
      </c>
      <c r="G889" s="410">
        <v>155</v>
      </c>
      <c r="H889" s="410">
        <v>135</v>
      </c>
      <c r="I889" s="410">
        <v>145</v>
      </c>
      <c r="J889" s="410">
        <v>75</v>
      </c>
      <c r="K889" s="410">
        <v>69</v>
      </c>
      <c r="L889" s="410">
        <v>65</v>
      </c>
      <c r="M889" s="410">
        <v>161</v>
      </c>
      <c r="N889" s="410">
        <v>198</v>
      </c>
      <c r="O889" s="410">
        <v>139</v>
      </c>
      <c r="P889" s="410">
        <v>283</v>
      </c>
      <c r="Q889" s="410">
        <v>1728</v>
      </c>
      <c r="R889" s="413">
        <f t="shared" si="26"/>
        <v>144</v>
      </c>
      <c r="S889" s="410">
        <f>IFERROR(VLOOKUP(C889,INVENTORY!C:H,6,FALSE),0)</f>
        <v>187</v>
      </c>
      <c r="T889" s="410">
        <f t="shared" si="27"/>
        <v>383</v>
      </c>
    </row>
    <row r="890" spans="1:20" hidden="1" x14ac:dyDescent="0.25">
      <c r="A890" s="410" t="s">
        <v>1072</v>
      </c>
      <c r="B890" s="410" t="s">
        <v>1864</v>
      </c>
      <c r="C890" s="410" t="s">
        <v>1868</v>
      </c>
      <c r="E890" s="410">
        <v>108</v>
      </c>
      <c r="F890" s="410">
        <v>110</v>
      </c>
      <c r="G890" s="410">
        <v>76</v>
      </c>
      <c r="H890" s="410">
        <v>113</v>
      </c>
      <c r="I890" s="410">
        <v>175</v>
      </c>
      <c r="J890" s="410">
        <v>72</v>
      </c>
      <c r="K890" s="410">
        <v>101</v>
      </c>
      <c r="L890" s="410">
        <v>80</v>
      </c>
      <c r="M890" s="410">
        <v>102</v>
      </c>
      <c r="N890" s="410">
        <v>115</v>
      </c>
      <c r="O890" s="410">
        <v>142</v>
      </c>
      <c r="P890" s="410">
        <v>208</v>
      </c>
      <c r="Q890" s="410">
        <v>1402</v>
      </c>
      <c r="R890" s="413">
        <f t="shared" si="26"/>
        <v>116.83333333333333</v>
      </c>
      <c r="S890" s="410">
        <f>IFERROR(VLOOKUP(C890,INVENTORY!C:H,6,FALSE),0)</f>
        <v>172</v>
      </c>
      <c r="T890" s="410">
        <f t="shared" si="27"/>
        <v>314.8</v>
      </c>
    </row>
    <row r="891" spans="1:20" hidden="1" x14ac:dyDescent="0.25">
      <c r="A891" s="410" t="s">
        <v>1072</v>
      </c>
      <c r="B891" s="410" t="s">
        <v>1864</v>
      </c>
      <c r="C891" s="410" t="s">
        <v>1869</v>
      </c>
      <c r="E891" s="410">
        <v>87</v>
      </c>
      <c r="F891" s="410">
        <v>83</v>
      </c>
      <c r="G891" s="410">
        <v>52</v>
      </c>
      <c r="H891" s="410">
        <v>95</v>
      </c>
      <c r="I891" s="410">
        <v>183</v>
      </c>
      <c r="J891" s="410">
        <v>48</v>
      </c>
      <c r="K891" s="410">
        <v>43</v>
      </c>
      <c r="L891" s="410">
        <v>98</v>
      </c>
      <c r="M891" s="410">
        <v>151</v>
      </c>
      <c r="N891" s="410">
        <v>162</v>
      </c>
      <c r="O891" s="410">
        <v>180</v>
      </c>
      <c r="P891" s="410">
        <v>104</v>
      </c>
      <c r="Q891" s="410">
        <v>1286</v>
      </c>
      <c r="R891" s="413">
        <f t="shared" si="26"/>
        <v>107.16666666666667</v>
      </c>
      <c r="S891" s="410">
        <f>IFERROR(VLOOKUP(C891,INVENTORY!C:H,6,FALSE),0)</f>
        <v>145</v>
      </c>
      <c r="T891" s="410">
        <f t="shared" si="27"/>
        <v>286.2</v>
      </c>
    </row>
    <row r="892" spans="1:20" hidden="1" x14ac:dyDescent="0.25">
      <c r="A892" s="410" t="s">
        <v>1072</v>
      </c>
      <c r="B892" s="410" t="s">
        <v>1864</v>
      </c>
      <c r="C892" s="410" t="s">
        <v>1870</v>
      </c>
      <c r="E892" s="410">
        <v>114</v>
      </c>
      <c r="F892" s="410">
        <v>77</v>
      </c>
      <c r="G892" s="410">
        <v>83</v>
      </c>
      <c r="H892" s="410">
        <v>98</v>
      </c>
      <c r="I892" s="410">
        <v>169</v>
      </c>
      <c r="J892" s="410">
        <v>47</v>
      </c>
      <c r="K892" s="410">
        <v>57</v>
      </c>
      <c r="L892" s="410">
        <v>112</v>
      </c>
      <c r="M892" s="410">
        <v>93</v>
      </c>
      <c r="N892" s="410">
        <v>148</v>
      </c>
      <c r="O892" s="410">
        <v>173</v>
      </c>
      <c r="P892" s="410">
        <v>205</v>
      </c>
      <c r="Q892" s="410">
        <v>1376</v>
      </c>
      <c r="R892" s="413">
        <f t="shared" si="26"/>
        <v>114.66666666666667</v>
      </c>
      <c r="S892" s="410">
        <f>IFERROR(VLOOKUP(C892,INVENTORY!C:H,6,FALSE),0)</f>
        <v>143</v>
      </c>
      <c r="T892" s="410">
        <f t="shared" si="27"/>
        <v>303.8</v>
      </c>
    </row>
    <row r="893" spans="1:20" hidden="1" x14ac:dyDescent="0.25">
      <c r="A893" s="410" t="s">
        <v>1072</v>
      </c>
      <c r="B893" s="410" t="s">
        <v>1864</v>
      </c>
      <c r="C893" s="410" t="s">
        <v>1871</v>
      </c>
      <c r="E893" s="410">
        <v>98</v>
      </c>
      <c r="F893" s="410">
        <v>72</v>
      </c>
      <c r="G893" s="410">
        <v>88</v>
      </c>
      <c r="H893" s="410">
        <v>113</v>
      </c>
      <c r="I893" s="410">
        <v>206</v>
      </c>
      <c r="J893" s="410">
        <v>128</v>
      </c>
      <c r="K893" s="410">
        <v>118</v>
      </c>
      <c r="L893" s="410">
        <v>59</v>
      </c>
      <c r="M893" s="410">
        <v>121</v>
      </c>
      <c r="N893" s="410">
        <v>165</v>
      </c>
      <c r="O893" s="410">
        <v>274</v>
      </c>
      <c r="P893" s="410">
        <v>193</v>
      </c>
      <c r="Q893" s="410">
        <v>1635</v>
      </c>
      <c r="R893" s="413">
        <f t="shared" si="26"/>
        <v>136.25</v>
      </c>
      <c r="S893" s="410">
        <f>IFERROR(VLOOKUP(C893,INVENTORY!C:H,6,FALSE),0)</f>
        <v>144</v>
      </c>
      <c r="T893" s="410">
        <f t="shared" si="27"/>
        <v>355.8</v>
      </c>
    </row>
    <row r="894" spans="1:20" hidden="1" x14ac:dyDescent="0.25">
      <c r="A894" s="410" t="s">
        <v>1072</v>
      </c>
      <c r="B894" s="410" t="s">
        <v>1864</v>
      </c>
      <c r="C894" s="410" t="s">
        <v>1872</v>
      </c>
      <c r="E894" s="410">
        <v>145</v>
      </c>
      <c r="F894" s="410">
        <v>95</v>
      </c>
      <c r="G894" s="410">
        <v>86</v>
      </c>
      <c r="H894" s="410">
        <v>192</v>
      </c>
      <c r="I894" s="410">
        <v>242</v>
      </c>
      <c r="J894" s="410">
        <v>127</v>
      </c>
      <c r="K894" s="410">
        <v>63</v>
      </c>
      <c r="L894" s="410">
        <v>330</v>
      </c>
      <c r="M894" s="410">
        <v>453</v>
      </c>
      <c r="N894" s="410">
        <v>127</v>
      </c>
      <c r="O894" s="410">
        <v>140</v>
      </c>
      <c r="P894" s="410">
        <v>433</v>
      </c>
      <c r="Q894" s="410">
        <v>2433</v>
      </c>
      <c r="R894" s="413">
        <f t="shared" si="26"/>
        <v>202.75</v>
      </c>
      <c r="S894" s="410">
        <f>IFERROR(VLOOKUP(C894,INVENTORY!C:H,6,FALSE),0)</f>
        <v>193</v>
      </c>
      <c r="T894" s="410">
        <f t="shared" si="27"/>
        <v>525.20000000000005</v>
      </c>
    </row>
    <row r="895" spans="1:20" hidden="1" x14ac:dyDescent="0.25">
      <c r="A895" s="410" t="s">
        <v>1072</v>
      </c>
      <c r="B895" s="410" t="s">
        <v>1864</v>
      </c>
      <c r="C895" s="410" t="s">
        <v>1873</v>
      </c>
      <c r="E895" s="410">
        <v>142</v>
      </c>
      <c r="F895" s="410">
        <v>86</v>
      </c>
      <c r="G895" s="410">
        <v>76</v>
      </c>
      <c r="H895" s="410">
        <v>148</v>
      </c>
      <c r="I895" s="410">
        <v>121</v>
      </c>
      <c r="J895" s="410">
        <v>54</v>
      </c>
      <c r="K895" s="410">
        <v>89</v>
      </c>
      <c r="L895" s="410">
        <v>82</v>
      </c>
      <c r="M895" s="410">
        <v>104</v>
      </c>
      <c r="N895" s="410">
        <v>174</v>
      </c>
      <c r="O895" s="410">
        <v>162</v>
      </c>
      <c r="P895" s="410">
        <v>118</v>
      </c>
      <c r="Q895" s="410">
        <v>1356</v>
      </c>
      <c r="R895" s="413">
        <f t="shared" si="26"/>
        <v>113</v>
      </c>
      <c r="S895" s="410">
        <f>IFERROR(VLOOKUP(C895,INVENTORY!C:H,6,FALSE),0)</f>
        <v>165</v>
      </c>
      <c r="T895" s="410">
        <f t="shared" si="27"/>
        <v>304.2</v>
      </c>
    </row>
    <row r="896" spans="1:20" hidden="1" x14ac:dyDescent="0.25">
      <c r="A896" s="410" t="s">
        <v>1072</v>
      </c>
      <c r="B896" s="410" t="s">
        <v>1864</v>
      </c>
      <c r="C896" s="410" t="s">
        <v>1874</v>
      </c>
      <c r="E896" s="410">
        <v>168</v>
      </c>
      <c r="F896" s="410">
        <v>199</v>
      </c>
      <c r="G896" s="410">
        <v>115</v>
      </c>
      <c r="H896" s="410">
        <v>169</v>
      </c>
      <c r="I896" s="410">
        <v>248</v>
      </c>
      <c r="J896" s="410">
        <v>151</v>
      </c>
      <c r="K896" s="410">
        <v>100</v>
      </c>
      <c r="L896" s="410">
        <v>98</v>
      </c>
      <c r="M896" s="410">
        <v>200</v>
      </c>
      <c r="N896" s="410">
        <v>148</v>
      </c>
      <c r="O896" s="410">
        <v>170</v>
      </c>
      <c r="P896" s="410">
        <v>171</v>
      </c>
      <c r="Q896" s="410">
        <v>1937</v>
      </c>
      <c r="R896" s="413">
        <f t="shared" si="26"/>
        <v>161.41666666666666</v>
      </c>
      <c r="S896" s="410">
        <f>IFERROR(VLOOKUP(C896,INVENTORY!C:H,6,FALSE),0)</f>
        <v>183</v>
      </c>
      <c r="T896" s="410">
        <f t="shared" si="27"/>
        <v>424</v>
      </c>
    </row>
    <row r="897" spans="1:20" hidden="1" x14ac:dyDescent="0.25">
      <c r="A897" s="410" t="s">
        <v>1072</v>
      </c>
      <c r="B897" s="410" t="s">
        <v>1864</v>
      </c>
      <c r="C897" s="410" t="s">
        <v>1875</v>
      </c>
      <c r="E897" s="410">
        <v>69</v>
      </c>
      <c r="F897" s="410">
        <v>172</v>
      </c>
      <c r="G897" s="410">
        <v>99</v>
      </c>
      <c r="H897" s="410">
        <v>148</v>
      </c>
      <c r="I897" s="410">
        <v>155</v>
      </c>
      <c r="J897" s="410">
        <v>61</v>
      </c>
      <c r="K897" s="410">
        <v>56</v>
      </c>
      <c r="L897" s="410">
        <v>68</v>
      </c>
      <c r="M897" s="410">
        <v>110</v>
      </c>
      <c r="N897" s="410">
        <v>151</v>
      </c>
      <c r="O897" s="410">
        <v>164</v>
      </c>
      <c r="P897" s="410">
        <v>137</v>
      </c>
      <c r="Q897" s="410">
        <v>1390</v>
      </c>
      <c r="R897" s="413">
        <f t="shared" si="26"/>
        <v>115.83333333333333</v>
      </c>
      <c r="S897" s="410">
        <f>IFERROR(VLOOKUP(C897,INVENTORY!C:H,6,FALSE),0)</f>
        <v>159</v>
      </c>
      <c r="T897" s="410">
        <f t="shared" si="27"/>
        <v>309.8</v>
      </c>
    </row>
    <row r="898" spans="1:20" hidden="1" x14ac:dyDescent="0.25">
      <c r="A898" s="410" t="s">
        <v>1072</v>
      </c>
      <c r="B898" s="410" t="s">
        <v>1864</v>
      </c>
      <c r="C898" s="410" t="s">
        <v>1876</v>
      </c>
      <c r="E898" s="410">
        <v>107</v>
      </c>
      <c r="F898" s="410">
        <v>106</v>
      </c>
      <c r="G898" s="410">
        <v>72</v>
      </c>
      <c r="H898" s="410">
        <v>136</v>
      </c>
      <c r="I898" s="410">
        <v>186</v>
      </c>
      <c r="J898" s="410">
        <v>80</v>
      </c>
      <c r="K898" s="410">
        <v>113</v>
      </c>
      <c r="L898" s="410">
        <v>102</v>
      </c>
      <c r="M898" s="410">
        <v>113</v>
      </c>
      <c r="N898" s="410">
        <v>148</v>
      </c>
      <c r="O898" s="410">
        <v>135</v>
      </c>
      <c r="P898" s="410">
        <v>221</v>
      </c>
      <c r="Q898" s="410">
        <v>1519</v>
      </c>
      <c r="R898" s="413">
        <f t="shared" si="26"/>
        <v>126.58333333333333</v>
      </c>
      <c r="S898" s="410">
        <f>IFERROR(VLOOKUP(C898,INVENTORY!C:H,6,FALSE),0)</f>
        <v>152</v>
      </c>
      <c r="T898" s="410">
        <f t="shared" si="27"/>
        <v>334.2</v>
      </c>
    </row>
    <row r="899" spans="1:20" hidden="1" x14ac:dyDescent="0.25">
      <c r="A899" s="410" t="s">
        <v>1072</v>
      </c>
      <c r="B899" s="410" t="s">
        <v>1864</v>
      </c>
      <c r="C899" s="410" t="s">
        <v>1877</v>
      </c>
      <c r="E899" s="410">
        <v>170</v>
      </c>
      <c r="F899" s="410">
        <v>120</v>
      </c>
      <c r="G899" s="410">
        <v>104</v>
      </c>
      <c r="H899" s="410">
        <v>171</v>
      </c>
      <c r="I899" s="410">
        <v>228</v>
      </c>
      <c r="J899" s="410">
        <v>52</v>
      </c>
      <c r="K899" s="410">
        <v>97</v>
      </c>
      <c r="L899" s="410">
        <v>110</v>
      </c>
      <c r="M899" s="410">
        <v>153</v>
      </c>
      <c r="N899" s="410">
        <v>133</v>
      </c>
      <c r="O899" s="410">
        <v>185</v>
      </c>
      <c r="P899" s="410">
        <v>334</v>
      </c>
      <c r="Q899" s="410">
        <v>1857</v>
      </c>
      <c r="R899" s="413">
        <f t="shared" si="26"/>
        <v>154.75</v>
      </c>
      <c r="S899" s="410">
        <f>IFERROR(VLOOKUP(C899,INVENTORY!C:H,6,FALSE),0)</f>
        <v>184</v>
      </c>
      <c r="T899" s="410">
        <f t="shared" si="27"/>
        <v>408.2</v>
      </c>
    </row>
    <row r="900" spans="1:20" hidden="1" x14ac:dyDescent="0.25">
      <c r="A900" s="410" t="s">
        <v>1072</v>
      </c>
      <c r="B900" s="410" t="s">
        <v>1864</v>
      </c>
      <c r="C900" s="410" t="s">
        <v>1878</v>
      </c>
      <c r="E900" s="410">
        <v>126</v>
      </c>
      <c r="F900" s="410">
        <v>106</v>
      </c>
      <c r="G900" s="410">
        <v>92</v>
      </c>
      <c r="H900" s="410">
        <v>150</v>
      </c>
      <c r="I900" s="410">
        <v>227</v>
      </c>
      <c r="J900" s="410">
        <v>146</v>
      </c>
      <c r="K900" s="410">
        <v>44</v>
      </c>
      <c r="L900" s="410">
        <v>95</v>
      </c>
      <c r="M900" s="410">
        <v>131</v>
      </c>
      <c r="N900" s="410">
        <v>155</v>
      </c>
      <c r="O900" s="410">
        <v>123</v>
      </c>
      <c r="P900" s="410">
        <v>135</v>
      </c>
      <c r="Q900" s="410">
        <v>1530</v>
      </c>
      <c r="R900" s="413">
        <f t="shared" si="26"/>
        <v>127.5</v>
      </c>
      <c r="S900" s="410">
        <f>IFERROR(VLOOKUP(C900,INVENTORY!C:H,6,FALSE),0)</f>
        <v>159</v>
      </c>
      <c r="T900" s="410">
        <f t="shared" si="27"/>
        <v>337.8</v>
      </c>
    </row>
    <row r="901" spans="1:20" hidden="1" x14ac:dyDescent="0.25">
      <c r="A901" s="410" t="s">
        <v>1072</v>
      </c>
      <c r="B901" s="410" t="s">
        <v>1864</v>
      </c>
      <c r="C901" s="410" t="s">
        <v>1879</v>
      </c>
      <c r="E901" s="410">
        <v>181</v>
      </c>
      <c r="F901" s="410">
        <v>112</v>
      </c>
      <c r="G901" s="410">
        <v>103</v>
      </c>
      <c r="H901" s="410">
        <v>137</v>
      </c>
      <c r="I901" s="410">
        <v>247</v>
      </c>
      <c r="J901" s="410">
        <v>107</v>
      </c>
      <c r="K901" s="410">
        <v>162</v>
      </c>
      <c r="L901" s="410">
        <v>107</v>
      </c>
      <c r="M901" s="410">
        <v>166</v>
      </c>
      <c r="N901" s="410">
        <v>135</v>
      </c>
      <c r="O901" s="410">
        <v>153</v>
      </c>
      <c r="P901" s="410">
        <v>188</v>
      </c>
      <c r="Q901" s="410">
        <v>1798</v>
      </c>
      <c r="R901" s="413">
        <f t="shared" si="26"/>
        <v>149.83333333333334</v>
      </c>
      <c r="S901" s="410">
        <f>IFERROR(VLOOKUP(C901,INVENTORY!C:H,6,FALSE),0)</f>
        <v>171</v>
      </c>
      <c r="T901" s="410">
        <f t="shared" si="27"/>
        <v>393.8</v>
      </c>
    </row>
    <row r="902" spans="1:20" hidden="1" x14ac:dyDescent="0.25">
      <c r="A902" s="410" t="s">
        <v>1072</v>
      </c>
      <c r="B902" s="410" t="s">
        <v>1864</v>
      </c>
      <c r="C902" s="410" t="s">
        <v>1880</v>
      </c>
      <c r="E902" s="410">
        <v>205</v>
      </c>
      <c r="F902" s="410">
        <v>223</v>
      </c>
      <c r="G902" s="410">
        <v>94</v>
      </c>
      <c r="H902" s="410">
        <v>101</v>
      </c>
      <c r="I902" s="410">
        <v>169</v>
      </c>
      <c r="J902" s="410">
        <v>113</v>
      </c>
      <c r="K902" s="410">
        <v>88</v>
      </c>
      <c r="L902" s="410">
        <v>134</v>
      </c>
      <c r="M902" s="410">
        <v>164</v>
      </c>
      <c r="N902" s="410">
        <v>126</v>
      </c>
      <c r="O902" s="410">
        <v>117</v>
      </c>
      <c r="P902" s="410">
        <v>184</v>
      </c>
      <c r="Q902" s="410">
        <v>1718</v>
      </c>
      <c r="R902" s="413">
        <f t="shared" ref="R902:R965" si="28">AVERAGE(E902:P902)</f>
        <v>143.16666666666666</v>
      </c>
      <c r="S902" s="410">
        <f>IFERROR(VLOOKUP(C902,INVENTORY!C:H,6,FALSE),0)</f>
        <v>194</v>
      </c>
      <c r="T902" s="410">
        <f t="shared" ref="T902:T965" si="29">(Q902+S902)/5</f>
        <v>382.4</v>
      </c>
    </row>
    <row r="903" spans="1:20" hidden="1" x14ac:dyDescent="0.25">
      <c r="A903" s="410" t="s">
        <v>1072</v>
      </c>
      <c r="B903" s="410" t="s">
        <v>1864</v>
      </c>
      <c r="C903" s="410" t="s">
        <v>1881</v>
      </c>
      <c r="E903" s="410">
        <v>125</v>
      </c>
      <c r="F903" s="410">
        <v>88</v>
      </c>
      <c r="G903" s="410">
        <v>143</v>
      </c>
      <c r="H903" s="410">
        <v>122</v>
      </c>
      <c r="I903" s="410">
        <v>267</v>
      </c>
      <c r="J903" s="410">
        <v>158</v>
      </c>
      <c r="K903" s="410">
        <v>156</v>
      </c>
      <c r="L903" s="410">
        <v>118</v>
      </c>
      <c r="M903" s="410">
        <v>170</v>
      </c>
      <c r="N903" s="410">
        <v>148</v>
      </c>
      <c r="O903" s="410">
        <v>116</v>
      </c>
      <c r="P903" s="410">
        <v>249</v>
      </c>
      <c r="Q903" s="410">
        <v>1860</v>
      </c>
      <c r="R903" s="413">
        <f t="shared" si="28"/>
        <v>155</v>
      </c>
      <c r="S903" s="410">
        <f>IFERROR(VLOOKUP(C903,INVENTORY!C:H,6,FALSE),0)</f>
        <v>188</v>
      </c>
      <c r="T903" s="410">
        <f t="shared" si="29"/>
        <v>409.6</v>
      </c>
    </row>
    <row r="904" spans="1:20" hidden="1" x14ac:dyDescent="0.25">
      <c r="A904" s="410" t="s">
        <v>1072</v>
      </c>
      <c r="B904" s="410" t="s">
        <v>1864</v>
      </c>
      <c r="C904" s="410" t="s">
        <v>1882</v>
      </c>
      <c r="E904" s="410">
        <v>117</v>
      </c>
      <c r="F904" s="410">
        <v>91</v>
      </c>
      <c r="G904" s="410">
        <v>143</v>
      </c>
      <c r="H904" s="410">
        <v>115</v>
      </c>
      <c r="I904" s="410">
        <v>258</v>
      </c>
      <c r="J904" s="410">
        <v>131</v>
      </c>
      <c r="K904" s="410">
        <v>43</v>
      </c>
      <c r="L904" s="410">
        <v>95</v>
      </c>
      <c r="M904" s="410">
        <v>136</v>
      </c>
      <c r="N904" s="410">
        <v>133</v>
      </c>
      <c r="O904" s="410">
        <v>99</v>
      </c>
      <c r="P904" s="410">
        <v>134</v>
      </c>
      <c r="Q904" s="410">
        <v>1495</v>
      </c>
      <c r="R904" s="413">
        <f t="shared" si="28"/>
        <v>124.58333333333333</v>
      </c>
      <c r="S904" s="410">
        <f>IFERROR(VLOOKUP(C904,INVENTORY!C:H,6,FALSE),0)</f>
        <v>166</v>
      </c>
      <c r="T904" s="410">
        <f t="shared" si="29"/>
        <v>332.2</v>
      </c>
    </row>
    <row r="905" spans="1:20" hidden="1" x14ac:dyDescent="0.25">
      <c r="A905" s="410" t="s">
        <v>1072</v>
      </c>
      <c r="B905" s="410" t="s">
        <v>1864</v>
      </c>
      <c r="C905" s="410" t="s">
        <v>1883</v>
      </c>
      <c r="E905" s="410">
        <v>104</v>
      </c>
      <c r="F905" s="410">
        <v>95</v>
      </c>
      <c r="G905" s="410">
        <v>128</v>
      </c>
      <c r="H905" s="410">
        <v>73</v>
      </c>
      <c r="I905" s="410">
        <v>182</v>
      </c>
      <c r="J905" s="410">
        <v>64</v>
      </c>
      <c r="K905" s="410">
        <v>65</v>
      </c>
      <c r="L905" s="410">
        <v>157</v>
      </c>
      <c r="M905" s="410">
        <v>100</v>
      </c>
      <c r="N905" s="410">
        <v>134</v>
      </c>
      <c r="O905" s="410">
        <v>118</v>
      </c>
      <c r="P905" s="410">
        <v>184</v>
      </c>
      <c r="Q905" s="410">
        <v>1404</v>
      </c>
      <c r="R905" s="413">
        <f t="shared" si="28"/>
        <v>117</v>
      </c>
      <c r="S905" s="410">
        <f>IFERROR(VLOOKUP(C905,INVENTORY!C:H,6,FALSE),0)</f>
        <v>169</v>
      </c>
      <c r="T905" s="410">
        <f t="shared" si="29"/>
        <v>314.60000000000002</v>
      </c>
    </row>
    <row r="906" spans="1:20" hidden="1" x14ac:dyDescent="0.25">
      <c r="A906" s="410" t="s">
        <v>1072</v>
      </c>
      <c r="B906" s="410" t="s">
        <v>1864</v>
      </c>
      <c r="C906" s="410" t="s">
        <v>1884</v>
      </c>
      <c r="E906" s="410">
        <v>106</v>
      </c>
      <c r="F906" s="410">
        <v>89</v>
      </c>
      <c r="G906" s="410">
        <v>120</v>
      </c>
      <c r="H906" s="410">
        <v>140</v>
      </c>
      <c r="I906" s="410">
        <v>164</v>
      </c>
      <c r="J906" s="410">
        <v>45</v>
      </c>
      <c r="K906" s="410">
        <v>46</v>
      </c>
      <c r="L906" s="410">
        <v>112</v>
      </c>
      <c r="M906" s="410">
        <v>343</v>
      </c>
      <c r="N906" s="410">
        <v>116</v>
      </c>
      <c r="O906" s="410">
        <v>102</v>
      </c>
      <c r="P906" s="410">
        <v>138</v>
      </c>
      <c r="Q906" s="410">
        <v>1521</v>
      </c>
      <c r="R906" s="413">
        <f t="shared" si="28"/>
        <v>126.75</v>
      </c>
      <c r="S906" s="410">
        <f>IFERROR(VLOOKUP(C906,INVENTORY!C:H,6,FALSE),0)</f>
        <v>203</v>
      </c>
      <c r="T906" s="410">
        <f t="shared" si="29"/>
        <v>344.8</v>
      </c>
    </row>
    <row r="907" spans="1:20" hidden="1" x14ac:dyDescent="0.25">
      <c r="A907" s="410" t="s">
        <v>1072</v>
      </c>
      <c r="B907" s="410" t="s">
        <v>1864</v>
      </c>
      <c r="C907" s="410" t="s">
        <v>1885</v>
      </c>
      <c r="E907" s="410">
        <v>146</v>
      </c>
      <c r="F907" s="410">
        <v>161</v>
      </c>
      <c r="G907" s="410">
        <v>129</v>
      </c>
      <c r="H907" s="410">
        <v>95</v>
      </c>
      <c r="I907" s="410">
        <v>135</v>
      </c>
      <c r="J907" s="410">
        <v>75</v>
      </c>
      <c r="K907" s="410">
        <v>41</v>
      </c>
      <c r="L907" s="410">
        <v>95</v>
      </c>
      <c r="M907" s="410">
        <v>116</v>
      </c>
      <c r="N907" s="410">
        <v>127</v>
      </c>
      <c r="O907" s="410">
        <v>113</v>
      </c>
      <c r="P907" s="410">
        <v>196</v>
      </c>
      <c r="Q907" s="410">
        <v>1429</v>
      </c>
      <c r="R907" s="413">
        <f t="shared" si="28"/>
        <v>119.08333333333333</v>
      </c>
      <c r="S907" s="410">
        <f>IFERROR(VLOOKUP(C907,INVENTORY!C:H,6,FALSE),0)</f>
        <v>177</v>
      </c>
      <c r="T907" s="410">
        <f t="shared" si="29"/>
        <v>321.2</v>
      </c>
    </row>
    <row r="908" spans="1:20" hidden="1" x14ac:dyDescent="0.25">
      <c r="A908" s="410" t="s">
        <v>1072</v>
      </c>
      <c r="B908" s="410" t="s">
        <v>1864</v>
      </c>
      <c r="C908" s="410" t="s">
        <v>1886</v>
      </c>
      <c r="E908" s="410">
        <v>183</v>
      </c>
      <c r="F908" s="410">
        <v>121</v>
      </c>
      <c r="G908" s="410">
        <v>166</v>
      </c>
      <c r="H908" s="410">
        <v>210</v>
      </c>
      <c r="I908" s="410">
        <v>146</v>
      </c>
      <c r="J908" s="410">
        <v>111</v>
      </c>
      <c r="K908" s="410">
        <v>72</v>
      </c>
      <c r="L908" s="410">
        <v>127</v>
      </c>
      <c r="M908" s="410">
        <v>121</v>
      </c>
      <c r="N908" s="410">
        <v>190</v>
      </c>
      <c r="O908" s="410">
        <v>196</v>
      </c>
      <c r="P908" s="410">
        <v>184</v>
      </c>
      <c r="Q908" s="410">
        <v>1827</v>
      </c>
      <c r="R908" s="413">
        <f t="shared" si="28"/>
        <v>152.25</v>
      </c>
      <c r="S908" s="410">
        <f>IFERROR(VLOOKUP(C908,INVENTORY!C:H,6,FALSE),0)</f>
        <v>210</v>
      </c>
      <c r="T908" s="410">
        <f t="shared" si="29"/>
        <v>407.4</v>
      </c>
    </row>
    <row r="909" spans="1:20" hidden="1" x14ac:dyDescent="0.25">
      <c r="A909" s="410" t="s">
        <v>1072</v>
      </c>
      <c r="B909" s="410" t="s">
        <v>1864</v>
      </c>
      <c r="C909" s="410" t="s">
        <v>1887</v>
      </c>
      <c r="I909" s="410">
        <v>50</v>
      </c>
      <c r="O909" s="410">
        <v>20</v>
      </c>
      <c r="P909" s="410">
        <v>14</v>
      </c>
      <c r="Q909" s="410">
        <v>84</v>
      </c>
      <c r="R909" s="413">
        <f t="shared" si="28"/>
        <v>28</v>
      </c>
      <c r="S909" s="410">
        <f>IFERROR(VLOOKUP(C909,INVENTORY!C:H,6,FALSE),0)</f>
        <v>10</v>
      </c>
      <c r="T909" s="410">
        <f t="shared" si="29"/>
        <v>18.8</v>
      </c>
    </row>
    <row r="910" spans="1:20" hidden="1" x14ac:dyDescent="0.25">
      <c r="A910" s="410" t="s">
        <v>1072</v>
      </c>
      <c r="B910" s="410" t="s">
        <v>1864</v>
      </c>
      <c r="C910" s="410" t="s">
        <v>1888</v>
      </c>
      <c r="E910" s="410">
        <v>79</v>
      </c>
      <c r="F910" s="410">
        <v>95</v>
      </c>
      <c r="G910" s="410">
        <v>133</v>
      </c>
      <c r="H910" s="410">
        <v>112</v>
      </c>
      <c r="I910" s="410">
        <v>128</v>
      </c>
      <c r="J910" s="410">
        <v>143</v>
      </c>
      <c r="K910" s="410">
        <v>91</v>
      </c>
      <c r="L910" s="410">
        <v>74</v>
      </c>
      <c r="M910" s="410">
        <v>158</v>
      </c>
      <c r="N910" s="410">
        <v>122</v>
      </c>
      <c r="O910" s="410">
        <v>156</v>
      </c>
      <c r="P910" s="410">
        <v>138</v>
      </c>
      <c r="Q910" s="410">
        <v>1429</v>
      </c>
      <c r="R910" s="413">
        <f t="shared" si="28"/>
        <v>119.08333333333333</v>
      </c>
      <c r="S910" s="410">
        <f>IFERROR(VLOOKUP(C910,INVENTORY!C:H,6,FALSE),0)</f>
        <v>161</v>
      </c>
      <c r="T910" s="410">
        <f t="shared" si="29"/>
        <v>318</v>
      </c>
    </row>
    <row r="911" spans="1:20" hidden="1" x14ac:dyDescent="0.25">
      <c r="A911" s="410" t="s">
        <v>1072</v>
      </c>
      <c r="B911" s="410" t="s">
        <v>1864</v>
      </c>
      <c r="C911" s="410" t="s">
        <v>1889</v>
      </c>
      <c r="E911" s="410">
        <v>70</v>
      </c>
      <c r="F911" s="410">
        <v>73</v>
      </c>
      <c r="G911" s="410">
        <v>51</v>
      </c>
      <c r="H911" s="410">
        <v>37</v>
      </c>
      <c r="I911" s="410">
        <v>161</v>
      </c>
      <c r="J911" s="410">
        <v>34</v>
      </c>
      <c r="K911" s="410">
        <v>24</v>
      </c>
      <c r="L911" s="410">
        <v>82</v>
      </c>
      <c r="M911" s="410">
        <v>128</v>
      </c>
      <c r="N911" s="410">
        <v>168</v>
      </c>
      <c r="O911" s="410">
        <v>64</v>
      </c>
      <c r="P911" s="410">
        <v>74</v>
      </c>
      <c r="Q911" s="410">
        <v>966</v>
      </c>
      <c r="R911" s="413">
        <f t="shared" si="28"/>
        <v>80.5</v>
      </c>
      <c r="S911" s="410">
        <f>IFERROR(VLOOKUP(C911,INVENTORY!C:H,6,FALSE),0)</f>
        <v>131</v>
      </c>
      <c r="T911" s="410">
        <f t="shared" si="29"/>
        <v>219.4</v>
      </c>
    </row>
    <row r="912" spans="1:20" hidden="1" x14ac:dyDescent="0.25">
      <c r="A912" s="410" t="s">
        <v>1072</v>
      </c>
      <c r="B912" s="410" t="s">
        <v>1864</v>
      </c>
      <c r="C912" s="410" t="s">
        <v>1890</v>
      </c>
      <c r="E912" s="410">
        <v>101</v>
      </c>
      <c r="F912" s="410">
        <v>135</v>
      </c>
      <c r="G912" s="410">
        <v>80</v>
      </c>
      <c r="H912" s="410">
        <v>104</v>
      </c>
      <c r="I912" s="410">
        <v>123</v>
      </c>
      <c r="J912" s="410">
        <v>31</v>
      </c>
      <c r="K912" s="410">
        <v>45</v>
      </c>
      <c r="L912" s="410">
        <v>54</v>
      </c>
      <c r="M912" s="410">
        <v>114</v>
      </c>
      <c r="N912" s="410">
        <v>109</v>
      </c>
      <c r="O912" s="410">
        <v>96</v>
      </c>
      <c r="P912" s="410">
        <v>130</v>
      </c>
      <c r="Q912" s="410">
        <v>1122</v>
      </c>
      <c r="R912" s="413">
        <f t="shared" si="28"/>
        <v>93.5</v>
      </c>
      <c r="S912" s="410">
        <f>IFERROR(VLOOKUP(C912,INVENTORY!C:H,6,FALSE),0)</f>
        <v>159</v>
      </c>
      <c r="T912" s="410">
        <f t="shared" si="29"/>
        <v>256.2</v>
      </c>
    </row>
    <row r="913" spans="1:20" hidden="1" x14ac:dyDescent="0.25">
      <c r="A913" s="410" t="s">
        <v>1072</v>
      </c>
      <c r="B913" s="410" t="s">
        <v>1864</v>
      </c>
      <c r="C913" s="410" t="s">
        <v>1891</v>
      </c>
      <c r="E913" s="410">
        <v>111</v>
      </c>
      <c r="F913" s="410">
        <v>104</v>
      </c>
      <c r="G913" s="410">
        <v>55</v>
      </c>
      <c r="H913" s="410">
        <v>77</v>
      </c>
      <c r="I913" s="410">
        <v>183</v>
      </c>
      <c r="J913" s="410">
        <v>31</v>
      </c>
      <c r="K913" s="410">
        <v>29</v>
      </c>
      <c r="L913" s="410">
        <v>59</v>
      </c>
      <c r="M913" s="410">
        <v>87</v>
      </c>
      <c r="N913" s="410">
        <v>85</v>
      </c>
      <c r="O913" s="410">
        <v>230</v>
      </c>
      <c r="P913" s="410">
        <v>112</v>
      </c>
      <c r="Q913" s="410">
        <v>1163</v>
      </c>
      <c r="R913" s="413">
        <f t="shared" si="28"/>
        <v>96.916666666666671</v>
      </c>
      <c r="S913" s="410">
        <f>IFERROR(VLOOKUP(C913,INVENTORY!C:H,6,FALSE),0)</f>
        <v>142</v>
      </c>
      <c r="T913" s="410">
        <f t="shared" si="29"/>
        <v>261</v>
      </c>
    </row>
    <row r="914" spans="1:20" hidden="1" x14ac:dyDescent="0.25">
      <c r="A914" s="410" t="s">
        <v>1072</v>
      </c>
      <c r="B914" s="410" t="s">
        <v>1864</v>
      </c>
      <c r="C914" s="410" t="s">
        <v>1892</v>
      </c>
      <c r="E914" s="410">
        <v>146</v>
      </c>
      <c r="F914" s="410">
        <v>141</v>
      </c>
      <c r="G914" s="410">
        <v>115</v>
      </c>
      <c r="H914" s="410">
        <v>134</v>
      </c>
      <c r="I914" s="410">
        <v>187</v>
      </c>
      <c r="J914" s="410">
        <v>29</v>
      </c>
      <c r="K914" s="410">
        <v>49</v>
      </c>
      <c r="L914" s="410">
        <v>67</v>
      </c>
      <c r="M914" s="410">
        <v>82</v>
      </c>
      <c r="N914" s="410">
        <v>131</v>
      </c>
      <c r="O914" s="410">
        <v>81</v>
      </c>
      <c r="P914" s="410">
        <v>192</v>
      </c>
      <c r="Q914" s="410">
        <v>1354</v>
      </c>
      <c r="R914" s="413">
        <f t="shared" si="28"/>
        <v>112.83333333333333</v>
      </c>
      <c r="S914" s="410">
        <f>IFERROR(VLOOKUP(C914,INVENTORY!C:H,6,FALSE),0)</f>
        <v>141</v>
      </c>
      <c r="T914" s="410">
        <f t="shared" si="29"/>
        <v>299</v>
      </c>
    </row>
    <row r="915" spans="1:20" hidden="1" x14ac:dyDescent="0.25">
      <c r="A915" s="410" t="s">
        <v>1072</v>
      </c>
      <c r="B915" s="410" t="s">
        <v>1864</v>
      </c>
      <c r="C915" s="410" t="s">
        <v>1893</v>
      </c>
      <c r="E915" s="410">
        <v>52</v>
      </c>
      <c r="F915" s="410">
        <v>28</v>
      </c>
      <c r="G915" s="410">
        <v>113</v>
      </c>
      <c r="H915" s="410">
        <v>37</v>
      </c>
      <c r="I915" s="410">
        <v>208</v>
      </c>
      <c r="J915" s="410">
        <v>234</v>
      </c>
      <c r="K915" s="410">
        <v>104</v>
      </c>
      <c r="L915" s="410">
        <v>86</v>
      </c>
      <c r="M915" s="410">
        <v>140</v>
      </c>
      <c r="N915" s="410">
        <v>92</v>
      </c>
      <c r="O915" s="410">
        <v>150</v>
      </c>
      <c r="P915" s="410">
        <v>128</v>
      </c>
      <c r="Q915" s="410">
        <v>1372</v>
      </c>
      <c r="R915" s="413">
        <f t="shared" si="28"/>
        <v>114.33333333333333</v>
      </c>
      <c r="S915" s="410">
        <f>IFERROR(VLOOKUP(C915,INVENTORY!C:H,6,FALSE),0)</f>
        <v>138</v>
      </c>
      <c r="T915" s="410">
        <f t="shared" si="29"/>
        <v>302</v>
      </c>
    </row>
    <row r="916" spans="1:20" hidden="1" x14ac:dyDescent="0.25">
      <c r="A916" s="410" t="s">
        <v>1072</v>
      </c>
      <c r="B916" s="410" t="s">
        <v>1864</v>
      </c>
      <c r="C916" s="410" t="s">
        <v>1894</v>
      </c>
      <c r="E916" s="410">
        <v>172</v>
      </c>
      <c r="F916" s="410">
        <v>34</v>
      </c>
      <c r="G916" s="410">
        <v>77</v>
      </c>
      <c r="H916" s="410">
        <v>57</v>
      </c>
      <c r="I916" s="410">
        <v>123</v>
      </c>
      <c r="J916" s="410">
        <v>37</v>
      </c>
      <c r="K916" s="410">
        <v>54</v>
      </c>
      <c r="L916" s="410">
        <v>236</v>
      </c>
      <c r="M916" s="410">
        <v>133</v>
      </c>
      <c r="N916" s="410">
        <v>69</v>
      </c>
      <c r="O916" s="410">
        <v>117</v>
      </c>
      <c r="P916" s="410">
        <v>190</v>
      </c>
      <c r="Q916" s="410">
        <v>1299</v>
      </c>
      <c r="R916" s="413">
        <f t="shared" si="28"/>
        <v>108.25</v>
      </c>
      <c r="S916" s="410">
        <f>IFERROR(VLOOKUP(C916,INVENTORY!C:H,6,FALSE),0)</f>
        <v>129</v>
      </c>
      <c r="T916" s="410">
        <f t="shared" si="29"/>
        <v>285.60000000000002</v>
      </c>
    </row>
    <row r="917" spans="1:20" hidden="1" x14ac:dyDescent="0.25">
      <c r="A917" s="410" t="s">
        <v>1072</v>
      </c>
      <c r="B917" s="410" t="s">
        <v>1864</v>
      </c>
      <c r="C917" s="410" t="s">
        <v>1895</v>
      </c>
      <c r="E917" s="410">
        <v>93</v>
      </c>
      <c r="F917" s="410">
        <v>41</v>
      </c>
      <c r="G917" s="410">
        <v>87</v>
      </c>
      <c r="H917" s="410">
        <v>117</v>
      </c>
      <c r="I917" s="410">
        <v>98</v>
      </c>
      <c r="J917" s="410">
        <v>195</v>
      </c>
      <c r="K917" s="410">
        <v>18</v>
      </c>
      <c r="L917" s="410">
        <v>266</v>
      </c>
      <c r="M917" s="410">
        <v>434</v>
      </c>
      <c r="N917" s="410">
        <v>138</v>
      </c>
      <c r="O917" s="410">
        <v>64</v>
      </c>
      <c r="P917" s="410">
        <v>59</v>
      </c>
      <c r="Q917" s="410">
        <v>1610</v>
      </c>
      <c r="R917" s="413">
        <f t="shared" si="28"/>
        <v>134.16666666666666</v>
      </c>
      <c r="S917" s="410">
        <f>IFERROR(VLOOKUP(C917,INVENTORY!C:H,6,FALSE),0)</f>
        <v>132</v>
      </c>
      <c r="T917" s="410">
        <f t="shared" si="29"/>
        <v>348.4</v>
      </c>
    </row>
    <row r="918" spans="1:20" hidden="1" x14ac:dyDescent="0.25">
      <c r="A918" s="410" t="s">
        <v>1072</v>
      </c>
      <c r="B918" s="410" t="s">
        <v>1864</v>
      </c>
      <c r="C918" s="410" t="s">
        <v>1896</v>
      </c>
      <c r="E918" s="410">
        <v>126</v>
      </c>
      <c r="F918" s="410">
        <v>52</v>
      </c>
      <c r="G918" s="410">
        <v>55</v>
      </c>
      <c r="H918" s="410">
        <v>59</v>
      </c>
      <c r="I918" s="410">
        <v>134</v>
      </c>
      <c r="J918" s="410">
        <v>45</v>
      </c>
      <c r="K918" s="410">
        <v>18</v>
      </c>
      <c r="L918" s="410">
        <v>70</v>
      </c>
      <c r="M918" s="410">
        <v>45</v>
      </c>
      <c r="N918" s="410">
        <v>68</v>
      </c>
      <c r="O918" s="410">
        <v>84</v>
      </c>
      <c r="P918" s="410">
        <v>86</v>
      </c>
      <c r="Q918" s="410">
        <v>842</v>
      </c>
      <c r="R918" s="413">
        <f t="shared" si="28"/>
        <v>70.166666666666671</v>
      </c>
      <c r="S918" s="410">
        <f>IFERROR(VLOOKUP(C918,INVENTORY!C:H,6,FALSE),0)</f>
        <v>121</v>
      </c>
      <c r="T918" s="410">
        <f t="shared" si="29"/>
        <v>192.6</v>
      </c>
    </row>
    <row r="919" spans="1:20" hidden="1" x14ac:dyDescent="0.25">
      <c r="A919" s="410" t="s">
        <v>1072</v>
      </c>
      <c r="B919" s="410" t="s">
        <v>1864</v>
      </c>
      <c r="C919" s="410" t="s">
        <v>1897</v>
      </c>
      <c r="E919" s="410">
        <v>215</v>
      </c>
      <c r="F919" s="410">
        <v>70</v>
      </c>
      <c r="G919" s="410">
        <v>23</v>
      </c>
      <c r="H919" s="410">
        <v>38</v>
      </c>
      <c r="I919" s="410">
        <v>129</v>
      </c>
      <c r="J919" s="410">
        <v>73</v>
      </c>
      <c r="K919" s="410">
        <v>8</v>
      </c>
      <c r="L919" s="410">
        <v>59</v>
      </c>
      <c r="M919" s="410">
        <v>110</v>
      </c>
      <c r="N919" s="410">
        <v>113</v>
      </c>
      <c r="O919" s="410">
        <v>147</v>
      </c>
      <c r="P919" s="410">
        <v>216</v>
      </c>
      <c r="Q919" s="410">
        <v>1201</v>
      </c>
      <c r="R919" s="413">
        <f t="shared" si="28"/>
        <v>100.08333333333333</v>
      </c>
      <c r="S919" s="410">
        <f>IFERROR(VLOOKUP(C919,INVENTORY!C:H,6,FALSE),0)</f>
        <v>122</v>
      </c>
      <c r="T919" s="410">
        <f t="shared" si="29"/>
        <v>264.60000000000002</v>
      </c>
    </row>
    <row r="920" spans="1:20" hidden="1" x14ac:dyDescent="0.25">
      <c r="A920" s="410" t="s">
        <v>1072</v>
      </c>
      <c r="B920" s="410" t="s">
        <v>1864</v>
      </c>
      <c r="C920" s="410" t="s">
        <v>1898</v>
      </c>
      <c r="E920" s="410">
        <v>247</v>
      </c>
      <c r="F920" s="410">
        <v>96</v>
      </c>
      <c r="G920" s="410">
        <v>76</v>
      </c>
      <c r="H920" s="410">
        <v>127</v>
      </c>
      <c r="I920" s="410">
        <v>111</v>
      </c>
      <c r="J920" s="410">
        <v>28</v>
      </c>
      <c r="K920" s="410">
        <v>14</v>
      </c>
      <c r="L920" s="410">
        <v>82</v>
      </c>
      <c r="M920" s="410">
        <v>255</v>
      </c>
      <c r="N920" s="410">
        <v>300</v>
      </c>
      <c r="O920" s="410">
        <v>196</v>
      </c>
      <c r="P920" s="410">
        <v>265</v>
      </c>
      <c r="Q920" s="410">
        <v>1797</v>
      </c>
      <c r="R920" s="413">
        <f t="shared" si="28"/>
        <v>149.75</v>
      </c>
      <c r="S920" s="410">
        <f>IFERROR(VLOOKUP(C920,INVENTORY!C:H,6,FALSE),0)</f>
        <v>138</v>
      </c>
      <c r="T920" s="410">
        <f t="shared" si="29"/>
        <v>387</v>
      </c>
    </row>
    <row r="921" spans="1:20" hidden="1" x14ac:dyDescent="0.25">
      <c r="A921" s="410" t="s">
        <v>1072</v>
      </c>
      <c r="B921" s="410" t="s">
        <v>1864</v>
      </c>
      <c r="C921" s="410" t="s">
        <v>1899</v>
      </c>
      <c r="E921" s="410">
        <v>67</v>
      </c>
      <c r="F921" s="410">
        <v>55</v>
      </c>
      <c r="G921" s="410">
        <v>303</v>
      </c>
      <c r="H921" s="410">
        <v>109</v>
      </c>
      <c r="I921" s="410">
        <v>99</v>
      </c>
      <c r="J921" s="410">
        <v>26</v>
      </c>
      <c r="K921" s="410">
        <v>10</v>
      </c>
      <c r="L921" s="410">
        <v>49</v>
      </c>
      <c r="M921" s="410">
        <v>51</v>
      </c>
      <c r="N921" s="410">
        <v>73</v>
      </c>
      <c r="O921" s="410">
        <v>97</v>
      </c>
      <c r="P921" s="410">
        <v>79</v>
      </c>
      <c r="Q921" s="410">
        <v>1018</v>
      </c>
      <c r="R921" s="413">
        <f t="shared" si="28"/>
        <v>84.833333333333329</v>
      </c>
      <c r="S921" s="410">
        <f>IFERROR(VLOOKUP(C921,INVENTORY!C:H,6,FALSE),0)</f>
        <v>112</v>
      </c>
      <c r="T921" s="410">
        <f t="shared" si="29"/>
        <v>226</v>
      </c>
    </row>
    <row r="922" spans="1:20" hidden="1" x14ac:dyDescent="0.25">
      <c r="A922" s="410" t="s">
        <v>1072</v>
      </c>
      <c r="B922" s="410" t="s">
        <v>1864</v>
      </c>
      <c r="C922" s="410" t="s">
        <v>1900</v>
      </c>
      <c r="E922" s="410">
        <v>82</v>
      </c>
      <c r="F922" s="410">
        <v>150</v>
      </c>
      <c r="G922" s="410">
        <v>48</v>
      </c>
      <c r="H922" s="410">
        <v>70</v>
      </c>
      <c r="I922" s="410">
        <v>114</v>
      </c>
      <c r="J922" s="410">
        <v>26</v>
      </c>
      <c r="K922" s="410">
        <v>17</v>
      </c>
      <c r="L922" s="410">
        <v>42</v>
      </c>
      <c r="M922" s="410">
        <v>106</v>
      </c>
      <c r="N922" s="410">
        <v>88</v>
      </c>
      <c r="O922" s="410">
        <v>152</v>
      </c>
      <c r="P922" s="410">
        <v>102</v>
      </c>
      <c r="Q922" s="410">
        <v>997</v>
      </c>
      <c r="R922" s="413">
        <f t="shared" si="28"/>
        <v>83.083333333333329</v>
      </c>
      <c r="S922" s="410">
        <f>IFERROR(VLOOKUP(C922,INVENTORY!C:H,6,FALSE),0)</f>
        <v>106</v>
      </c>
      <c r="T922" s="410">
        <f t="shared" si="29"/>
        <v>220.6</v>
      </c>
    </row>
    <row r="923" spans="1:20" hidden="1" x14ac:dyDescent="0.25">
      <c r="A923" s="410" t="s">
        <v>1072</v>
      </c>
      <c r="B923" s="410" t="s">
        <v>1864</v>
      </c>
      <c r="C923" s="410" t="s">
        <v>1901</v>
      </c>
      <c r="E923" s="410">
        <v>55</v>
      </c>
      <c r="F923" s="410">
        <v>21</v>
      </c>
      <c r="G923" s="410">
        <v>23</v>
      </c>
      <c r="H923" s="410">
        <v>82</v>
      </c>
      <c r="I923" s="410">
        <v>125</v>
      </c>
      <c r="J923" s="410">
        <v>41</v>
      </c>
      <c r="K923" s="410">
        <v>13</v>
      </c>
      <c r="L923" s="410">
        <v>58</v>
      </c>
      <c r="M923" s="410">
        <v>99</v>
      </c>
      <c r="N923" s="410">
        <v>124</v>
      </c>
      <c r="O923" s="410">
        <v>68</v>
      </c>
      <c r="P923" s="410">
        <v>111</v>
      </c>
      <c r="Q923" s="410">
        <v>820</v>
      </c>
      <c r="R923" s="413">
        <f t="shared" si="28"/>
        <v>68.333333333333329</v>
      </c>
      <c r="S923" s="410">
        <f>IFERROR(VLOOKUP(C923,INVENTORY!C:H,6,FALSE),0)</f>
        <v>118</v>
      </c>
      <c r="T923" s="410">
        <f t="shared" si="29"/>
        <v>187.6</v>
      </c>
    </row>
    <row r="924" spans="1:20" hidden="1" x14ac:dyDescent="0.25">
      <c r="A924" s="410" t="s">
        <v>1072</v>
      </c>
      <c r="B924" s="410" t="s">
        <v>1864</v>
      </c>
      <c r="C924" s="410" t="s">
        <v>1902</v>
      </c>
      <c r="E924" s="410">
        <v>61</v>
      </c>
      <c r="F924" s="410">
        <v>54</v>
      </c>
      <c r="G924" s="410">
        <v>47</v>
      </c>
      <c r="H924" s="410">
        <v>63</v>
      </c>
      <c r="I924" s="410">
        <v>185</v>
      </c>
      <c r="J924" s="410">
        <v>29</v>
      </c>
      <c r="K924" s="410">
        <v>13</v>
      </c>
      <c r="L924" s="410">
        <v>51</v>
      </c>
      <c r="M924" s="410">
        <v>112</v>
      </c>
      <c r="N924" s="410">
        <v>64</v>
      </c>
      <c r="O924" s="410">
        <v>111</v>
      </c>
      <c r="P924" s="410">
        <v>146</v>
      </c>
      <c r="Q924" s="410">
        <v>936</v>
      </c>
      <c r="R924" s="413">
        <f t="shared" si="28"/>
        <v>78</v>
      </c>
      <c r="S924" s="410">
        <f>IFERROR(VLOOKUP(C924,INVENTORY!C:H,6,FALSE),0)</f>
        <v>115</v>
      </c>
      <c r="T924" s="410">
        <f t="shared" si="29"/>
        <v>210.2</v>
      </c>
    </row>
    <row r="925" spans="1:20" hidden="1" x14ac:dyDescent="0.25">
      <c r="A925" s="410" t="s">
        <v>1072</v>
      </c>
      <c r="B925" s="410" t="s">
        <v>1864</v>
      </c>
      <c r="C925" s="410" t="s">
        <v>1903</v>
      </c>
      <c r="E925" s="410">
        <v>107</v>
      </c>
      <c r="F925" s="410">
        <v>51</v>
      </c>
      <c r="G925" s="410">
        <v>38</v>
      </c>
      <c r="H925" s="410">
        <v>90</v>
      </c>
      <c r="I925" s="410">
        <v>95</v>
      </c>
      <c r="J925" s="410">
        <v>28</v>
      </c>
      <c r="K925" s="410">
        <v>198</v>
      </c>
      <c r="L925" s="410">
        <v>89</v>
      </c>
      <c r="M925" s="410">
        <v>235</v>
      </c>
      <c r="N925" s="410">
        <v>67</v>
      </c>
      <c r="O925" s="410">
        <v>96</v>
      </c>
      <c r="P925" s="410">
        <v>101</v>
      </c>
      <c r="Q925" s="410">
        <v>1195</v>
      </c>
      <c r="R925" s="413">
        <f t="shared" si="28"/>
        <v>99.583333333333329</v>
      </c>
      <c r="S925" s="410">
        <f>IFERROR(VLOOKUP(C925,INVENTORY!C:H,6,FALSE),0)</f>
        <v>124</v>
      </c>
      <c r="T925" s="410">
        <f t="shared" si="29"/>
        <v>263.8</v>
      </c>
    </row>
    <row r="926" spans="1:20" hidden="1" x14ac:dyDescent="0.25">
      <c r="A926" s="410" t="s">
        <v>1072</v>
      </c>
      <c r="B926" s="410" t="s">
        <v>1864</v>
      </c>
      <c r="C926" s="410" t="s">
        <v>1904</v>
      </c>
      <c r="E926" s="410">
        <v>59</v>
      </c>
      <c r="F926" s="410">
        <v>80</v>
      </c>
      <c r="G926" s="410">
        <v>35</v>
      </c>
      <c r="H926" s="410">
        <v>82</v>
      </c>
      <c r="I926" s="410">
        <v>118</v>
      </c>
      <c r="J926" s="410">
        <v>51</v>
      </c>
      <c r="K926" s="410">
        <v>10</v>
      </c>
      <c r="L926" s="410">
        <v>56</v>
      </c>
      <c r="M926" s="410">
        <v>79</v>
      </c>
      <c r="N926" s="410">
        <v>92</v>
      </c>
      <c r="O926" s="410">
        <v>119</v>
      </c>
      <c r="P926" s="410">
        <v>135</v>
      </c>
      <c r="Q926" s="410">
        <v>916</v>
      </c>
      <c r="R926" s="413">
        <f t="shared" si="28"/>
        <v>76.333333333333329</v>
      </c>
      <c r="S926" s="410">
        <f>IFERROR(VLOOKUP(C926,INVENTORY!C:H,6,FALSE),0)</f>
        <v>106</v>
      </c>
      <c r="T926" s="410">
        <f t="shared" si="29"/>
        <v>204.4</v>
      </c>
    </row>
    <row r="927" spans="1:20" hidden="1" x14ac:dyDescent="0.25">
      <c r="A927" s="410" t="s">
        <v>1072</v>
      </c>
      <c r="B927" s="410" t="s">
        <v>1864</v>
      </c>
      <c r="C927" s="410" t="s">
        <v>1905</v>
      </c>
      <c r="E927" s="410">
        <v>278</v>
      </c>
      <c r="F927" s="410">
        <v>24</v>
      </c>
      <c r="G927" s="410">
        <v>23</v>
      </c>
      <c r="H927" s="410">
        <v>39</v>
      </c>
      <c r="I927" s="410">
        <v>136</v>
      </c>
      <c r="J927" s="410">
        <v>77</v>
      </c>
      <c r="K927" s="410">
        <v>4</v>
      </c>
      <c r="L927" s="410">
        <v>77</v>
      </c>
      <c r="M927" s="410">
        <v>84</v>
      </c>
      <c r="N927" s="410">
        <v>95</v>
      </c>
      <c r="O927" s="410">
        <v>79</v>
      </c>
      <c r="P927" s="410">
        <v>83</v>
      </c>
      <c r="Q927" s="410">
        <v>999</v>
      </c>
      <c r="R927" s="413">
        <f t="shared" si="28"/>
        <v>83.25</v>
      </c>
      <c r="S927" s="410">
        <f>IFERROR(VLOOKUP(C927,INVENTORY!C:H,6,FALSE),0)</f>
        <v>109</v>
      </c>
      <c r="T927" s="410">
        <f t="shared" si="29"/>
        <v>221.6</v>
      </c>
    </row>
    <row r="928" spans="1:20" hidden="1" x14ac:dyDescent="0.25">
      <c r="A928" s="410" t="s">
        <v>1072</v>
      </c>
      <c r="B928" s="410" t="s">
        <v>1864</v>
      </c>
      <c r="C928" s="410" t="s">
        <v>1906</v>
      </c>
      <c r="E928" s="410">
        <v>96</v>
      </c>
      <c r="F928" s="410">
        <v>164</v>
      </c>
      <c r="G928" s="410">
        <v>300</v>
      </c>
      <c r="H928" s="410">
        <v>102</v>
      </c>
      <c r="I928" s="410">
        <v>173</v>
      </c>
      <c r="J928" s="410">
        <v>89</v>
      </c>
      <c r="K928" s="410">
        <v>149</v>
      </c>
      <c r="L928" s="410">
        <v>149</v>
      </c>
      <c r="M928" s="410">
        <v>190</v>
      </c>
      <c r="N928" s="410">
        <v>64</v>
      </c>
      <c r="O928" s="410">
        <v>91</v>
      </c>
      <c r="P928" s="410">
        <v>169</v>
      </c>
      <c r="Q928" s="410">
        <v>1736</v>
      </c>
      <c r="R928" s="413">
        <f t="shared" si="28"/>
        <v>144.66666666666666</v>
      </c>
      <c r="S928" s="410">
        <f>IFERROR(VLOOKUP(C928,INVENTORY!C:H,6,FALSE),0)</f>
        <v>110</v>
      </c>
      <c r="T928" s="410">
        <f t="shared" si="29"/>
        <v>369.2</v>
      </c>
    </row>
    <row r="929" spans="1:20" hidden="1" x14ac:dyDescent="0.25">
      <c r="A929" s="410" t="s">
        <v>1072</v>
      </c>
      <c r="B929" s="410" t="s">
        <v>1864</v>
      </c>
      <c r="C929" s="410" t="s">
        <v>1907</v>
      </c>
      <c r="E929" s="410">
        <v>450</v>
      </c>
      <c r="F929" s="410">
        <v>60</v>
      </c>
      <c r="G929" s="410">
        <v>42</v>
      </c>
      <c r="H929" s="410">
        <v>109</v>
      </c>
      <c r="I929" s="410">
        <v>153</v>
      </c>
      <c r="J929" s="410">
        <v>40</v>
      </c>
      <c r="K929" s="410">
        <v>9</v>
      </c>
      <c r="L929" s="410">
        <v>90</v>
      </c>
      <c r="M929" s="410">
        <v>324</v>
      </c>
      <c r="N929" s="410">
        <v>118</v>
      </c>
      <c r="O929" s="410">
        <v>57</v>
      </c>
      <c r="P929" s="410">
        <v>188</v>
      </c>
      <c r="Q929" s="410">
        <v>1640</v>
      </c>
      <c r="R929" s="413">
        <f t="shared" si="28"/>
        <v>136.66666666666666</v>
      </c>
      <c r="S929" s="410">
        <f>IFERROR(VLOOKUP(C929,INVENTORY!C:H,6,FALSE),0)</f>
        <v>117</v>
      </c>
      <c r="T929" s="410">
        <f t="shared" si="29"/>
        <v>351.4</v>
      </c>
    </row>
    <row r="930" spans="1:20" hidden="1" x14ac:dyDescent="0.25">
      <c r="A930" s="410" t="s">
        <v>1072</v>
      </c>
      <c r="B930" s="410" t="s">
        <v>1864</v>
      </c>
      <c r="C930" s="410" t="s">
        <v>1908</v>
      </c>
      <c r="E930" s="410">
        <v>101</v>
      </c>
      <c r="F930" s="410">
        <v>38</v>
      </c>
      <c r="G930" s="410">
        <v>35</v>
      </c>
      <c r="H930" s="410">
        <v>90</v>
      </c>
      <c r="I930" s="410">
        <v>129</v>
      </c>
      <c r="J930" s="410">
        <v>41</v>
      </c>
      <c r="K930" s="410">
        <v>44</v>
      </c>
      <c r="L930" s="410">
        <v>135</v>
      </c>
      <c r="M930" s="410">
        <v>158</v>
      </c>
      <c r="N930" s="410">
        <v>65</v>
      </c>
      <c r="O930" s="410">
        <v>80</v>
      </c>
      <c r="P930" s="410">
        <v>142</v>
      </c>
      <c r="Q930" s="410">
        <v>1058</v>
      </c>
      <c r="R930" s="413">
        <f t="shared" si="28"/>
        <v>88.166666666666671</v>
      </c>
      <c r="S930" s="410">
        <f>IFERROR(VLOOKUP(C930,INVENTORY!C:H,6,FALSE),0)</f>
        <v>162</v>
      </c>
      <c r="T930" s="410">
        <f t="shared" si="29"/>
        <v>244</v>
      </c>
    </row>
    <row r="931" spans="1:20" hidden="1" x14ac:dyDescent="0.25">
      <c r="A931" s="410" t="s">
        <v>1072</v>
      </c>
      <c r="B931" s="410" t="s">
        <v>1864</v>
      </c>
      <c r="C931" s="410" t="s">
        <v>1909</v>
      </c>
      <c r="E931" s="410">
        <v>94</v>
      </c>
      <c r="F931" s="410">
        <v>33</v>
      </c>
      <c r="G931" s="410">
        <v>30</v>
      </c>
      <c r="H931" s="410">
        <v>53</v>
      </c>
      <c r="I931" s="410">
        <v>143</v>
      </c>
      <c r="J931" s="410">
        <v>45</v>
      </c>
      <c r="K931" s="410">
        <v>4</v>
      </c>
      <c r="L931" s="410">
        <v>59</v>
      </c>
      <c r="M931" s="410">
        <v>43</v>
      </c>
      <c r="N931" s="410">
        <v>131</v>
      </c>
      <c r="O931" s="410">
        <v>59</v>
      </c>
      <c r="P931" s="410">
        <v>120</v>
      </c>
      <c r="Q931" s="410">
        <v>814</v>
      </c>
      <c r="R931" s="413">
        <f t="shared" si="28"/>
        <v>67.833333333333329</v>
      </c>
      <c r="S931" s="410">
        <f>IFERROR(VLOOKUP(C931,INVENTORY!C:H,6,FALSE),0)</f>
        <v>6</v>
      </c>
      <c r="T931" s="410">
        <f t="shared" si="29"/>
        <v>164</v>
      </c>
    </row>
    <row r="932" spans="1:20" hidden="1" x14ac:dyDescent="0.25">
      <c r="A932" s="410" t="s">
        <v>1072</v>
      </c>
      <c r="B932" s="410" t="s">
        <v>1864</v>
      </c>
      <c r="C932" s="410" t="s">
        <v>1910</v>
      </c>
      <c r="I932" s="410">
        <v>4</v>
      </c>
      <c r="J932" s="410">
        <v>9</v>
      </c>
      <c r="Q932" s="410">
        <v>13</v>
      </c>
      <c r="R932" s="413">
        <f t="shared" si="28"/>
        <v>6.5</v>
      </c>
      <c r="S932" s="410">
        <f>IFERROR(VLOOKUP(C932,INVENTORY!C:H,6,FALSE),0)</f>
        <v>3</v>
      </c>
      <c r="T932" s="410">
        <f t="shared" si="29"/>
        <v>3.2</v>
      </c>
    </row>
    <row r="933" spans="1:20" hidden="1" x14ac:dyDescent="0.25">
      <c r="A933" s="410" t="s">
        <v>1072</v>
      </c>
      <c r="B933" s="410" t="s">
        <v>1864</v>
      </c>
      <c r="C933" s="410" t="s">
        <v>1911</v>
      </c>
      <c r="F933" s="410">
        <v>4</v>
      </c>
      <c r="Q933" s="410">
        <v>4</v>
      </c>
      <c r="R933" s="413">
        <f t="shared" si="28"/>
        <v>4</v>
      </c>
      <c r="S933" s="410">
        <f>IFERROR(VLOOKUP(C933,INVENTORY!C:H,6,FALSE),0)</f>
        <v>2</v>
      </c>
      <c r="T933" s="410">
        <f t="shared" si="29"/>
        <v>1.2</v>
      </c>
    </row>
    <row r="934" spans="1:20" hidden="1" x14ac:dyDescent="0.25">
      <c r="A934" s="410" t="s">
        <v>1072</v>
      </c>
      <c r="B934" s="410" t="s">
        <v>1864</v>
      </c>
      <c r="C934" s="410" t="s">
        <v>1912</v>
      </c>
      <c r="E934" s="410">
        <v>115</v>
      </c>
      <c r="F934" s="410">
        <v>49</v>
      </c>
      <c r="G934" s="410">
        <v>171</v>
      </c>
      <c r="H934" s="410">
        <v>147</v>
      </c>
      <c r="I934" s="410">
        <v>174</v>
      </c>
      <c r="J934" s="410">
        <v>127</v>
      </c>
      <c r="K934" s="410">
        <v>82</v>
      </c>
      <c r="L934" s="410">
        <v>170</v>
      </c>
      <c r="M934" s="410">
        <v>145</v>
      </c>
      <c r="N934" s="410">
        <v>207</v>
      </c>
      <c r="O934" s="410">
        <v>110</v>
      </c>
      <c r="P934" s="410">
        <v>238</v>
      </c>
      <c r="Q934" s="410">
        <v>1735</v>
      </c>
      <c r="R934" s="413">
        <f t="shared" si="28"/>
        <v>144.58333333333334</v>
      </c>
      <c r="S934" s="410">
        <f>IFERROR(VLOOKUP(C934,INVENTORY!C:H,6,FALSE),0)</f>
        <v>199</v>
      </c>
      <c r="T934" s="410">
        <f t="shared" si="29"/>
        <v>386.8</v>
      </c>
    </row>
    <row r="935" spans="1:20" hidden="1" x14ac:dyDescent="0.25">
      <c r="A935" s="410" t="s">
        <v>1072</v>
      </c>
      <c r="B935" s="410" t="s">
        <v>1864</v>
      </c>
      <c r="C935" s="410" t="s">
        <v>1913</v>
      </c>
      <c r="E935" s="410">
        <v>146</v>
      </c>
      <c r="F935" s="410">
        <v>125</v>
      </c>
      <c r="G935" s="410">
        <v>68</v>
      </c>
      <c r="H935" s="410">
        <v>91</v>
      </c>
      <c r="I935" s="410">
        <v>242</v>
      </c>
      <c r="J935" s="410">
        <v>54</v>
      </c>
      <c r="K935" s="410">
        <v>242</v>
      </c>
      <c r="L935" s="410">
        <v>90</v>
      </c>
      <c r="M935" s="410">
        <v>121</v>
      </c>
      <c r="N935" s="410">
        <v>111</v>
      </c>
      <c r="O935" s="410">
        <v>110</v>
      </c>
      <c r="P935" s="410">
        <v>116</v>
      </c>
      <c r="Q935" s="410">
        <v>1516</v>
      </c>
      <c r="R935" s="413">
        <f t="shared" si="28"/>
        <v>126.33333333333333</v>
      </c>
      <c r="S935" s="410">
        <f>IFERROR(VLOOKUP(C935,INVENTORY!C:H,6,FALSE),0)</f>
        <v>145</v>
      </c>
      <c r="T935" s="410">
        <f t="shared" si="29"/>
        <v>332.2</v>
      </c>
    </row>
    <row r="936" spans="1:20" hidden="1" x14ac:dyDescent="0.25">
      <c r="A936" s="410" t="s">
        <v>1072</v>
      </c>
      <c r="B936" s="410" t="s">
        <v>1864</v>
      </c>
      <c r="C936" s="410" t="s">
        <v>1914</v>
      </c>
      <c r="E936" s="410">
        <v>86</v>
      </c>
      <c r="F936" s="410">
        <v>84</v>
      </c>
      <c r="G936" s="410">
        <v>48</v>
      </c>
      <c r="H936" s="410">
        <v>136</v>
      </c>
      <c r="I936" s="410">
        <v>122</v>
      </c>
      <c r="J936" s="410">
        <v>34</v>
      </c>
      <c r="K936" s="410">
        <v>16</v>
      </c>
      <c r="L936" s="410">
        <v>161</v>
      </c>
      <c r="M936" s="410">
        <v>159</v>
      </c>
      <c r="N936" s="410">
        <v>110</v>
      </c>
      <c r="O936" s="410">
        <v>76</v>
      </c>
      <c r="P936" s="410">
        <v>108</v>
      </c>
      <c r="Q936" s="410">
        <v>1140</v>
      </c>
      <c r="R936" s="413">
        <f t="shared" si="28"/>
        <v>95</v>
      </c>
      <c r="S936" s="410">
        <f>IFERROR(VLOOKUP(C936,INVENTORY!C:H,6,FALSE),0)</f>
        <v>134</v>
      </c>
      <c r="T936" s="410">
        <f t="shared" si="29"/>
        <v>254.8</v>
      </c>
    </row>
    <row r="937" spans="1:20" hidden="1" x14ac:dyDescent="0.25">
      <c r="A937" s="410" t="s">
        <v>1072</v>
      </c>
      <c r="B937" s="410" t="s">
        <v>1864</v>
      </c>
      <c r="C937" s="410" t="s">
        <v>1915</v>
      </c>
      <c r="E937" s="410">
        <v>41</v>
      </c>
      <c r="F937" s="410">
        <v>53</v>
      </c>
      <c r="G937" s="410">
        <v>37</v>
      </c>
      <c r="H937" s="410">
        <v>59</v>
      </c>
      <c r="I937" s="410">
        <v>148</v>
      </c>
      <c r="J937" s="410">
        <v>45</v>
      </c>
      <c r="K937" s="410">
        <v>215</v>
      </c>
      <c r="L937" s="410">
        <v>62</v>
      </c>
      <c r="M937" s="410">
        <v>122</v>
      </c>
      <c r="N937" s="410">
        <v>94</v>
      </c>
      <c r="O937" s="410">
        <v>110</v>
      </c>
      <c r="P937" s="410">
        <v>119</v>
      </c>
      <c r="Q937" s="410">
        <v>1105</v>
      </c>
      <c r="R937" s="413">
        <f t="shared" si="28"/>
        <v>92.083333333333329</v>
      </c>
      <c r="S937" s="410">
        <f>IFERROR(VLOOKUP(C937,INVENTORY!C:H,6,FALSE),0)</f>
        <v>120</v>
      </c>
      <c r="T937" s="410">
        <f t="shared" si="29"/>
        <v>245</v>
      </c>
    </row>
    <row r="938" spans="1:20" hidden="1" x14ac:dyDescent="0.25">
      <c r="A938" s="410" t="s">
        <v>1072</v>
      </c>
      <c r="B938" s="410" t="s">
        <v>1864</v>
      </c>
      <c r="C938" s="410" t="s">
        <v>1916</v>
      </c>
      <c r="E938" s="410">
        <v>123</v>
      </c>
      <c r="F938" s="410">
        <v>57</v>
      </c>
      <c r="G938" s="410">
        <v>53</v>
      </c>
      <c r="H938" s="410">
        <v>68</v>
      </c>
      <c r="I938" s="410">
        <v>298</v>
      </c>
      <c r="J938" s="410">
        <v>230</v>
      </c>
      <c r="K938" s="410">
        <v>21</v>
      </c>
      <c r="L938" s="410">
        <v>121</v>
      </c>
      <c r="M938" s="410">
        <v>91</v>
      </c>
      <c r="N938" s="410">
        <v>401</v>
      </c>
      <c r="O938" s="410">
        <v>71</v>
      </c>
      <c r="P938" s="410">
        <v>78</v>
      </c>
      <c r="Q938" s="410">
        <v>1612</v>
      </c>
      <c r="R938" s="413">
        <f t="shared" si="28"/>
        <v>134.33333333333334</v>
      </c>
      <c r="S938" s="410">
        <f>IFERROR(VLOOKUP(C938,INVENTORY!C:H,6,FALSE),0)</f>
        <v>133</v>
      </c>
      <c r="T938" s="410">
        <f t="shared" si="29"/>
        <v>349</v>
      </c>
    </row>
    <row r="939" spans="1:20" hidden="1" x14ac:dyDescent="0.25">
      <c r="A939" s="410" t="s">
        <v>1072</v>
      </c>
      <c r="B939" s="410" t="s">
        <v>1864</v>
      </c>
      <c r="C939" s="410" t="s">
        <v>1917</v>
      </c>
      <c r="E939" s="410">
        <v>120</v>
      </c>
      <c r="F939" s="410">
        <v>75</v>
      </c>
      <c r="G939" s="410">
        <v>75</v>
      </c>
      <c r="H939" s="410">
        <v>248</v>
      </c>
      <c r="I939" s="410">
        <v>147</v>
      </c>
      <c r="J939" s="410">
        <v>42</v>
      </c>
      <c r="K939" s="410">
        <v>28</v>
      </c>
      <c r="L939" s="410">
        <v>52</v>
      </c>
      <c r="M939" s="410">
        <v>111</v>
      </c>
      <c r="N939" s="410">
        <v>117</v>
      </c>
      <c r="O939" s="410">
        <v>97</v>
      </c>
      <c r="P939" s="410">
        <v>72</v>
      </c>
      <c r="Q939" s="410">
        <v>1184</v>
      </c>
      <c r="R939" s="413">
        <f t="shared" si="28"/>
        <v>98.666666666666671</v>
      </c>
      <c r="S939" s="410">
        <f>IFERROR(VLOOKUP(C939,INVENTORY!C:H,6,FALSE),0)</f>
        <v>137</v>
      </c>
      <c r="T939" s="410">
        <f t="shared" si="29"/>
        <v>264.2</v>
      </c>
    </row>
    <row r="940" spans="1:20" hidden="1" x14ac:dyDescent="0.25">
      <c r="A940" s="410" t="s">
        <v>1072</v>
      </c>
      <c r="B940" s="410" t="s">
        <v>1864</v>
      </c>
      <c r="C940" s="410" t="s">
        <v>1918</v>
      </c>
      <c r="E940" s="410">
        <v>234</v>
      </c>
      <c r="F940" s="410">
        <v>55</v>
      </c>
      <c r="G940" s="410">
        <v>55</v>
      </c>
      <c r="H940" s="410">
        <v>119</v>
      </c>
      <c r="I940" s="410">
        <v>181</v>
      </c>
      <c r="J940" s="410">
        <v>99</v>
      </c>
      <c r="K940" s="410">
        <v>20</v>
      </c>
      <c r="L940" s="410">
        <v>162</v>
      </c>
      <c r="M940" s="410">
        <v>150</v>
      </c>
      <c r="N940" s="410">
        <v>91</v>
      </c>
      <c r="O940" s="410">
        <v>96</v>
      </c>
      <c r="P940" s="410">
        <v>230</v>
      </c>
      <c r="Q940" s="410">
        <v>1492</v>
      </c>
      <c r="R940" s="413">
        <f t="shared" si="28"/>
        <v>124.33333333333333</v>
      </c>
      <c r="S940" s="410">
        <f>IFERROR(VLOOKUP(C940,INVENTORY!C:H,6,FALSE),0)</f>
        <v>144</v>
      </c>
      <c r="T940" s="410">
        <f t="shared" si="29"/>
        <v>327.2</v>
      </c>
    </row>
    <row r="941" spans="1:20" hidden="1" x14ac:dyDescent="0.25">
      <c r="A941" s="410" t="s">
        <v>1072</v>
      </c>
      <c r="B941" s="410" t="s">
        <v>1864</v>
      </c>
      <c r="C941" s="410" t="s">
        <v>1919</v>
      </c>
      <c r="E941" s="410">
        <v>219</v>
      </c>
      <c r="F941" s="410">
        <v>27</v>
      </c>
      <c r="G941" s="410">
        <v>76</v>
      </c>
      <c r="H941" s="410">
        <v>76</v>
      </c>
      <c r="I941" s="410">
        <v>200</v>
      </c>
      <c r="J941" s="410">
        <v>42</v>
      </c>
      <c r="K941" s="410">
        <v>16</v>
      </c>
      <c r="L941" s="410">
        <v>151</v>
      </c>
      <c r="M941" s="410">
        <v>99</v>
      </c>
      <c r="N941" s="410">
        <v>94</v>
      </c>
      <c r="O941" s="410">
        <v>72</v>
      </c>
      <c r="P941" s="410">
        <v>88</v>
      </c>
      <c r="Q941" s="410">
        <v>1160</v>
      </c>
      <c r="R941" s="413">
        <f t="shared" si="28"/>
        <v>96.666666666666671</v>
      </c>
      <c r="S941" s="410">
        <f>IFERROR(VLOOKUP(C941,INVENTORY!C:H,6,FALSE),0)</f>
        <v>116</v>
      </c>
      <c r="T941" s="410">
        <f t="shared" si="29"/>
        <v>255.2</v>
      </c>
    </row>
    <row r="942" spans="1:20" hidden="1" x14ac:dyDescent="0.25">
      <c r="A942" s="410" t="s">
        <v>1072</v>
      </c>
      <c r="B942" s="410" t="s">
        <v>1864</v>
      </c>
      <c r="C942" s="410" t="s">
        <v>1920</v>
      </c>
      <c r="E942" s="410">
        <v>66</v>
      </c>
      <c r="F942" s="410">
        <v>61</v>
      </c>
      <c r="G942" s="410">
        <v>57</v>
      </c>
      <c r="H942" s="410">
        <v>86</v>
      </c>
      <c r="I942" s="410">
        <v>180</v>
      </c>
      <c r="J942" s="410">
        <v>309</v>
      </c>
      <c r="K942" s="410">
        <v>20</v>
      </c>
      <c r="L942" s="410">
        <v>149</v>
      </c>
      <c r="M942" s="410">
        <v>71</v>
      </c>
      <c r="N942" s="410">
        <v>154</v>
      </c>
      <c r="O942" s="410">
        <v>117</v>
      </c>
      <c r="P942" s="410">
        <v>121</v>
      </c>
      <c r="Q942" s="410">
        <v>1391</v>
      </c>
      <c r="R942" s="413">
        <f t="shared" si="28"/>
        <v>115.91666666666667</v>
      </c>
      <c r="S942" s="410">
        <f>IFERROR(VLOOKUP(C942,INVENTORY!C:H,6,FALSE),0)</f>
        <v>120</v>
      </c>
      <c r="T942" s="410">
        <f t="shared" si="29"/>
        <v>302.2</v>
      </c>
    </row>
    <row r="943" spans="1:20" hidden="1" x14ac:dyDescent="0.25">
      <c r="A943" s="410" t="s">
        <v>1072</v>
      </c>
      <c r="B943" s="410" t="s">
        <v>1864</v>
      </c>
      <c r="C943" s="410" t="s">
        <v>1921</v>
      </c>
      <c r="E943" s="410">
        <v>88</v>
      </c>
      <c r="F943" s="410">
        <v>58</v>
      </c>
      <c r="G943" s="410">
        <v>33</v>
      </c>
      <c r="H943" s="410">
        <v>70</v>
      </c>
      <c r="I943" s="410">
        <v>169</v>
      </c>
      <c r="J943" s="410">
        <v>34</v>
      </c>
      <c r="K943" s="410">
        <v>72</v>
      </c>
      <c r="L943" s="410">
        <v>97</v>
      </c>
      <c r="M943" s="410">
        <v>100</v>
      </c>
      <c r="N943" s="410">
        <v>86</v>
      </c>
      <c r="O943" s="410">
        <v>128</v>
      </c>
      <c r="P943" s="410">
        <v>171</v>
      </c>
      <c r="Q943" s="410">
        <v>1106</v>
      </c>
      <c r="R943" s="413">
        <f t="shared" si="28"/>
        <v>92.166666666666671</v>
      </c>
      <c r="S943" s="410">
        <f>IFERROR(VLOOKUP(C943,INVENTORY!C:H,6,FALSE),0)</f>
        <v>100</v>
      </c>
      <c r="T943" s="410">
        <f t="shared" si="29"/>
        <v>241.2</v>
      </c>
    </row>
    <row r="944" spans="1:20" hidden="1" x14ac:dyDescent="0.25">
      <c r="A944" s="410" t="s">
        <v>1072</v>
      </c>
      <c r="B944" s="410" t="s">
        <v>1864</v>
      </c>
      <c r="C944" s="410" t="s">
        <v>1922</v>
      </c>
      <c r="E944" s="410">
        <v>134</v>
      </c>
      <c r="F944" s="410">
        <v>146</v>
      </c>
      <c r="G944" s="410">
        <v>43</v>
      </c>
      <c r="H944" s="410">
        <v>144</v>
      </c>
      <c r="I944" s="410">
        <v>147</v>
      </c>
      <c r="J944" s="410">
        <v>49</v>
      </c>
      <c r="K944" s="410">
        <v>86</v>
      </c>
      <c r="L944" s="410">
        <v>121</v>
      </c>
      <c r="M944" s="410">
        <v>110</v>
      </c>
      <c r="N944" s="410">
        <v>253</v>
      </c>
      <c r="O944" s="410">
        <v>131</v>
      </c>
      <c r="P944" s="410">
        <v>183</v>
      </c>
      <c r="Q944" s="410">
        <v>1547</v>
      </c>
      <c r="R944" s="413">
        <f t="shared" si="28"/>
        <v>128.91666666666666</v>
      </c>
      <c r="S944" s="410">
        <f>IFERROR(VLOOKUP(C944,INVENTORY!C:H,6,FALSE),0)</f>
        <v>124</v>
      </c>
      <c r="T944" s="410">
        <f t="shared" si="29"/>
        <v>334.2</v>
      </c>
    </row>
    <row r="945" spans="1:20" hidden="1" x14ac:dyDescent="0.25">
      <c r="A945" s="410" t="s">
        <v>1072</v>
      </c>
      <c r="B945" s="410" t="s">
        <v>1864</v>
      </c>
      <c r="C945" s="410" t="s">
        <v>1923</v>
      </c>
      <c r="E945" s="410">
        <v>73</v>
      </c>
      <c r="F945" s="410">
        <v>78</v>
      </c>
      <c r="G945" s="410">
        <v>8</v>
      </c>
      <c r="H945" s="410">
        <v>39</v>
      </c>
      <c r="I945" s="410">
        <v>120</v>
      </c>
      <c r="J945" s="410">
        <v>47</v>
      </c>
      <c r="K945" s="410">
        <v>53</v>
      </c>
      <c r="L945" s="410">
        <v>383</v>
      </c>
      <c r="M945" s="410">
        <v>300</v>
      </c>
      <c r="N945" s="410">
        <v>302</v>
      </c>
      <c r="O945" s="410">
        <v>77</v>
      </c>
      <c r="P945" s="410">
        <v>88</v>
      </c>
      <c r="Q945" s="410">
        <v>1568</v>
      </c>
      <c r="R945" s="413">
        <f t="shared" si="28"/>
        <v>130.66666666666666</v>
      </c>
      <c r="S945" s="410">
        <f>IFERROR(VLOOKUP(C945,INVENTORY!C:H,6,FALSE),0)</f>
        <v>104</v>
      </c>
      <c r="T945" s="410">
        <f t="shared" si="29"/>
        <v>334.4</v>
      </c>
    </row>
    <row r="946" spans="1:20" hidden="1" x14ac:dyDescent="0.25">
      <c r="A946" s="410" t="s">
        <v>1072</v>
      </c>
      <c r="B946" s="410" t="s">
        <v>1864</v>
      </c>
      <c r="C946" s="410" t="s">
        <v>1924</v>
      </c>
      <c r="E946" s="410">
        <v>87</v>
      </c>
      <c r="F946" s="410">
        <v>44</v>
      </c>
      <c r="G946" s="410">
        <v>37</v>
      </c>
      <c r="H946" s="410">
        <v>98</v>
      </c>
      <c r="I946" s="410">
        <v>181</v>
      </c>
      <c r="J946" s="410">
        <v>38</v>
      </c>
      <c r="K946" s="410">
        <v>4</v>
      </c>
      <c r="L946" s="410">
        <v>25</v>
      </c>
      <c r="M946" s="410">
        <v>37</v>
      </c>
      <c r="N946" s="410">
        <v>84</v>
      </c>
      <c r="O946" s="410">
        <v>240</v>
      </c>
      <c r="P946" s="410">
        <v>63</v>
      </c>
      <c r="Q946" s="410">
        <v>938</v>
      </c>
      <c r="R946" s="413">
        <f t="shared" si="28"/>
        <v>78.166666666666671</v>
      </c>
      <c r="S946" s="410">
        <f>IFERROR(VLOOKUP(C946,INVENTORY!C:H,6,FALSE),0)</f>
        <v>115</v>
      </c>
      <c r="T946" s="410">
        <f t="shared" si="29"/>
        <v>210.6</v>
      </c>
    </row>
    <row r="947" spans="1:20" hidden="1" x14ac:dyDescent="0.25">
      <c r="A947" s="410" t="s">
        <v>1072</v>
      </c>
      <c r="B947" s="410" t="s">
        <v>1864</v>
      </c>
      <c r="C947" s="410" t="s">
        <v>1925</v>
      </c>
      <c r="E947" s="410">
        <v>48</v>
      </c>
      <c r="F947" s="410">
        <v>100</v>
      </c>
      <c r="G947" s="410">
        <v>59</v>
      </c>
      <c r="H947" s="410">
        <v>75</v>
      </c>
      <c r="I947" s="410">
        <v>113</v>
      </c>
      <c r="J947" s="410">
        <v>41</v>
      </c>
      <c r="K947" s="410">
        <v>73</v>
      </c>
      <c r="L947" s="410">
        <v>95</v>
      </c>
      <c r="M947" s="410">
        <v>229</v>
      </c>
      <c r="N947" s="410">
        <v>204</v>
      </c>
      <c r="O947" s="410">
        <v>159</v>
      </c>
      <c r="P947" s="410">
        <v>120</v>
      </c>
      <c r="Q947" s="410">
        <v>1316</v>
      </c>
      <c r="R947" s="413">
        <f t="shared" si="28"/>
        <v>109.66666666666667</v>
      </c>
      <c r="S947" s="410">
        <f>IFERROR(VLOOKUP(C947,INVENTORY!C:H,6,FALSE),0)</f>
        <v>119</v>
      </c>
      <c r="T947" s="410">
        <f t="shared" si="29"/>
        <v>287</v>
      </c>
    </row>
    <row r="948" spans="1:20" hidden="1" x14ac:dyDescent="0.25">
      <c r="A948" s="410" t="s">
        <v>1072</v>
      </c>
      <c r="B948" s="410" t="s">
        <v>1864</v>
      </c>
      <c r="C948" s="410" t="s">
        <v>1926</v>
      </c>
      <c r="E948" s="410">
        <v>81</v>
      </c>
      <c r="F948" s="410">
        <v>139</v>
      </c>
      <c r="G948" s="410">
        <v>41</v>
      </c>
      <c r="H948" s="410">
        <v>207</v>
      </c>
      <c r="I948" s="410">
        <v>162</v>
      </c>
      <c r="J948" s="410">
        <v>50</v>
      </c>
      <c r="K948" s="410">
        <v>18</v>
      </c>
      <c r="L948" s="410">
        <v>102</v>
      </c>
      <c r="M948" s="410">
        <v>54</v>
      </c>
      <c r="N948" s="410">
        <v>62</v>
      </c>
      <c r="O948" s="410">
        <v>85</v>
      </c>
      <c r="P948" s="410">
        <v>121</v>
      </c>
      <c r="Q948" s="410">
        <v>1122</v>
      </c>
      <c r="R948" s="413">
        <f t="shared" si="28"/>
        <v>93.5</v>
      </c>
      <c r="S948" s="410">
        <f>IFERROR(VLOOKUP(C948,INVENTORY!C:H,6,FALSE),0)</f>
        <v>104</v>
      </c>
      <c r="T948" s="410">
        <f t="shared" si="29"/>
        <v>245.2</v>
      </c>
    </row>
    <row r="949" spans="1:20" hidden="1" x14ac:dyDescent="0.25">
      <c r="A949" s="410" t="s">
        <v>1072</v>
      </c>
      <c r="B949" s="410" t="s">
        <v>1864</v>
      </c>
      <c r="C949" s="410" t="s">
        <v>1927</v>
      </c>
      <c r="E949" s="410">
        <v>38</v>
      </c>
      <c r="F949" s="410">
        <v>13</v>
      </c>
      <c r="G949" s="410">
        <v>10</v>
      </c>
      <c r="H949" s="410">
        <v>33</v>
      </c>
      <c r="I949" s="410">
        <v>110</v>
      </c>
      <c r="J949" s="410">
        <v>40</v>
      </c>
      <c r="K949" s="410">
        <v>21</v>
      </c>
      <c r="L949" s="410">
        <v>29</v>
      </c>
      <c r="M949" s="410">
        <v>229</v>
      </c>
      <c r="N949" s="410">
        <v>76</v>
      </c>
      <c r="O949" s="410">
        <v>129</v>
      </c>
      <c r="P949" s="410">
        <v>84</v>
      </c>
      <c r="Q949" s="410">
        <v>812</v>
      </c>
      <c r="R949" s="413">
        <f t="shared" si="28"/>
        <v>67.666666666666671</v>
      </c>
      <c r="S949" s="410">
        <f>IFERROR(VLOOKUP(C949,INVENTORY!C:H,6,FALSE),0)</f>
        <v>115</v>
      </c>
      <c r="T949" s="410">
        <f t="shared" si="29"/>
        <v>185.4</v>
      </c>
    </row>
    <row r="950" spans="1:20" hidden="1" x14ac:dyDescent="0.25">
      <c r="A950" s="410" t="s">
        <v>1072</v>
      </c>
      <c r="B950" s="410" t="s">
        <v>1864</v>
      </c>
      <c r="C950" s="410" t="s">
        <v>1928</v>
      </c>
      <c r="E950" s="410">
        <v>259</v>
      </c>
      <c r="F950" s="410">
        <v>179</v>
      </c>
      <c r="G950" s="410">
        <v>126</v>
      </c>
      <c r="H950" s="410">
        <v>62</v>
      </c>
      <c r="I950" s="410">
        <v>178</v>
      </c>
      <c r="J950" s="410">
        <v>32</v>
      </c>
      <c r="K950" s="410">
        <v>28</v>
      </c>
      <c r="L950" s="410">
        <v>65</v>
      </c>
      <c r="M950" s="410">
        <v>57</v>
      </c>
      <c r="N950" s="410">
        <v>80</v>
      </c>
      <c r="O950" s="410">
        <v>111</v>
      </c>
      <c r="P950" s="410">
        <v>85</v>
      </c>
      <c r="Q950" s="410">
        <v>1262</v>
      </c>
      <c r="R950" s="413">
        <f t="shared" si="28"/>
        <v>105.16666666666667</v>
      </c>
      <c r="S950" s="410">
        <f>IFERROR(VLOOKUP(C950,INVENTORY!C:H,6,FALSE),0)</f>
        <v>105</v>
      </c>
      <c r="T950" s="410">
        <f t="shared" si="29"/>
        <v>273.39999999999998</v>
      </c>
    </row>
    <row r="951" spans="1:20" hidden="1" x14ac:dyDescent="0.25">
      <c r="A951" s="410" t="s">
        <v>1072</v>
      </c>
      <c r="B951" s="410" t="s">
        <v>1864</v>
      </c>
      <c r="C951" s="410" t="s">
        <v>1929</v>
      </c>
      <c r="E951" s="410">
        <v>131</v>
      </c>
      <c r="F951" s="410">
        <v>53</v>
      </c>
      <c r="G951" s="410">
        <v>28</v>
      </c>
      <c r="H951" s="410">
        <v>111</v>
      </c>
      <c r="I951" s="410">
        <v>124</v>
      </c>
      <c r="J951" s="410">
        <v>57</v>
      </c>
      <c r="K951" s="410">
        <v>27</v>
      </c>
      <c r="L951" s="410">
        <v>60</v>
      </c>
      <c r="M951" s="410">
        <v>206</v>
      </c>
      <c r="N951" s="410">
        <v>49</v>
      </c>
      <c r="O951" s="410">
        <v>72</v>
      </c>
      <c r="P951" s="410">
        <v>116</v>
      </c>
      <c r="Q951" s="410">
        <v>1034</v>
      </c>
      <c r="R951" s="413">
        <f t="shared" si="28"/>
        <v>86.166666666666671</v>
      </c>
      <c r="S951" s="410">
        <f>IFERROR(VLOOKUP(C951,INVENTORY!C:H,6,FALSE),0)</f>
        <v>108</v>
      </c>
      <c r="T951" s="410">
        <f t="shared" si="29"/>
        <v>228.4</v>
      </c>
    </row>
    <row r="952" spans="1:20" hidden="1" x14ac:dyDescent="0.25">
      <c r="A952" s="410" t="s">
        <v>1072</v>
      </c>
      <c r="B952" s="410" t="s">
        <v>1864</v>
      </c>
      <c r="C952" s="410" t="s">
        <v>1930</v>
      </c>
      <c r="E952" s="410">
        <v>102</v>
      </c>
      <c r="F952" s="410">
        <v>45</v>
      </c>
      <c r="G952" s="410">
        <v>46</v>
      </c>
      <c r="H952" s="410">
        <v>119</v>
      </c>
      <c r="I952" s="410">
        <v>99</v>
      </c>
      <c r="J952" s="410">
        <v>81</v>
      </c>
      <c r="K952" s="410">
        <v>44</v>
      </c>
      <c r="L952" s="410">
        <v>104</v>
      </c>
      <c r="M952" s="410">
        <v>85</v>
      </c>
      <c r="N952" s="410">
        <v>79</v>
      </c>
      <c r="O952" s="410">
        <v>99</v>
      </c>
      <c r="P952" s="410">
        <v>119</v>
      </c>
      <c r="Q952" s="410">
        <v>1022</v>
      </c>
      <c r="R952" s="413">
        <f t="shared" si="28"/>
        <v>85.166666666666671</v>
      </c>
      <c r="S952" s="410">
        <f>IFERROR(VLOOKUP(C952,INVENTORY!C:H,6,FALSE),0)</f>
        <v>98</v>
      </c>
      <c r="T952" s="410">
        <f t="shared" si="29"/>
        <v>224</v>
      </c>
    </row>
    <row r="953" spans="1:20" hidden="1" x14ac:dyDescent="0.25">
      <c r="A953" s="410" t="s">
        <v>1072</v>
      </c>
      <c r="B953" s="410" t="s">
        <v>1864</v>
      </c>
      <c r="C953" s="410" t="s">
        <v>1931</v>
      </c>
      <c r="E953" s="410">
        <v>122</v>
      </c>
      <c r="F953" s="410">
        <v>22</v>
      </c>
      <c r="G953" s="410">
        <v>37</v>
      </c>
      <c r="H953" s="410">
        <v>98</v>
      </c>
      <c r="I953" s="410">
        <v>84</v>
      </c>
      <c r="J953" s="410">
        <v>221</v>
      </c>
      <c r="K953" s="410">
        <v>24</v>
      </c>
      <c r="L953" s="410">
        <v>55</v>
      </c>
      <c r="M953" s="410">
        <v>327</v>
      </c>
      <c r="N953" s="410">
        <v>390</v>
      </c>
      <c r="O953" s="410">
        <v>160</v>
      </c>
      <c r="P953" s="410">
        <v>103</v>
      </c>
      <c r="Q953" s="410">
        <v>1643</v>
      </c>
      <c r="R953" s="413">
        <f t="shared" si="28"/>
        <v>136.91666666666666</v>
      </c>
      <c r="S953" s="410">
        <f>IFERROR(VLOOKUP(C953,INVENTORY!C:H,6,FALSE),0)</f>
        <v>123</v>
      </c>
      <c r="T953" s="410">
        <f t="shared" si="29"/>
        <v>353.2</v>
      </c>
    </row>
    <row r="954" spans="1:20" hidden="1" x14ac:dyDescent="0.25">
      <c r="A954" s="410" t="s">
        <v>1072</v>
      </c>
      <c r="B954" s="410" t="s">
        <v>1864</v>
      </c>
      <c r="C954" s="410" t="s">
        <v>1932</v>
      </c>
      <c r="E954" s="410">
        <v>210</v>
      </c>
      <c r="F954" s="410">
        <v>85</v>
      </c>
      <c r="G954" s="410">
        <v>47</v>
      </c>
      <c r="H954" s="410">
        <v>81</v>
      </c>
      <c r="I954" s="410">
        <v>120</v>
      </c>
      <c r="J954" s="410">
        <v>32</v>
      </c>
      <c r="K954" s="410">
        <v>30</v>
      </c>
      <c r="L954" s="410">
        <v>55</v>
      </c>
      <c r="M954" s="410">
        <v>78</v>
      </c>
      <c r="N954" s="410">
        <v>119</v>
      </c>
      <c r="O954" s="410">
        <v>645</v>
      </c>
      <c r="P954" s="410">
        <v>116</v>
      </c>
      <c r="Q954" s="410">
        <v>1618</v>
      </c>
      <c r="R954" s="413">
        <f t="shared" si="28"/>
        <v>134.83333333333334</v>
      </c>
      <c r="S954" s="410">
        <f>IFERROR(VLOOKUP(C954,INVENTORY!C:H,6,FALSE),0)</f>
        <v>131</v>
      </c>
      <c r="T954" s="410">
        <f t="shared" si="29"/>
        <v>349.8</v>
      </c>
    </row>
    <row r="955" spans="1:20" hidden="1" x14ac:dyDescent="0.25">
      <c r="A955" s="410" t="s">
        <v>1072</v>
      </c>
      <c r="B955" s="410" t="s">
        <v>1864</v>
      </c>
      <c r="C955" s="410" t="s">
        <v>1933</v>
      </c>
      <c r="E955" s="410">
        <v>131</v>
      </c>
      <c r="F955" s="410">
        <v>431</v>
      </c>
      <c r="G955" s="410">
        <v>101</v>
      </c>
      <c r="H955" s="410">
        <v>94</v>
      </c>
      <c r="I955" s="410">
        <v>150</v>
      </c>
      <c r="J955" s="410">
        <v>38</v>
      </c>
      <c r="K955" s="410">
        <v>71</v>
      </c>
      <c r="L955" s="410">
        <v>66</v>
      </c>
      <c r="M955" s="410">
        <v>129</v>
      </c>
      <c r="N955" s="410">
        <v>127</v>
      </c>
      <c r="O955" s="410">
        <v>121</v>
      </c>
      <c r="P955" s="410">
        <v>101</v>
      </c>
      <c r="Q955" s="410">
        <v>1560</v>
      </c>
      <c r="R955" s="413">
        <f t="shared" si="28"/>
        <v>130</v>
      </c>
      <c r="S955" s="410">
        <f>IFERROR(VLOOKUP(C955,INVENTORY!C:H,6,FALSE),0)</f>
        <v>175</v>
      </c>
      <c r="T955" s="410">
        <f t="shared" si="29"/>
        <v>347</v>
      </c>
    </row>
    <row r="956" spans="1:20" hidden="1" x14ac:dyDescent="0.25">
      <c r="A956" s="410" t="s">
        <v>1072</v>
      </c>
      <c r="B956" s="410" t="s">
        <v>1864</v>
      </c>
      <c r="C956" s="410" t="s">
        <v>1934</v>
      </c>
      <c r="E956" s="410">
        <v>91</v>
      </c>
      <c r="F956" s="410">
        <v>225</v>
      </c>
      <c r="G956" s="410">
        <v>67</v>
      </c>
      <c r="H956" s="410">
        <v>322</v>
      </c>
      <c r="I956" s="410">
        <v>108</v>
      </c>
      <c r="J956" s="410">
        <v>23</v>
      </c>
      <c r="K956" s="410">
        <v>39</v>
      </c>
      <c r="L956" s="410">
        <v>62</v>
      </c>
      <c r="M956" s="410">
        <v>233</v>
      </c>
      <c r="N956" s="410">
        <v>266</v>
      </c>
      <c r="O956" s="410">
        <v>187</v>
      </c>
      <c r="P956" s="410">
        <v>182</v>
      </c>
      <c r="Q956" s="410">
        <v>1805</v>
      </c>
      <c r="R956" s="413">
        <f t="shared" si="28"/>
        <v>150.41666666666666</v>
      </c>
      <c r="S956" s="410">
        <f>IFERROR(VLOOKUP(C956,INVENTORY!C:H,6,FALSE),0)</f>
        <v>28</v>
      </c>
      <c r="T956" s="410">
        <f t="shared" si="29"/>
        <v>366.6</v>
      </c>
    </row>
    <row r="957" spans="1:20" hidden="1" x14ac:dyDescent="0.25">
      <c r="A957" s="410" t="s">
        <v>1072</v>
      </c>
      <c r="B957" s="410" t="s">
        <v>1864</v>
      </c>
      <c r="C957" s="410" t="s">
        <v>1935</v>
      </c>
      <c r="E957" s="410">
        <v>16</v>
      </c>
      <c r="F957" s="410">
        <v>25</v>
      </c>
      <c r="G957" s="410">
        <v>16</v>
      </c>
      <c r="H957" s="410">
        <v>20</v>
      </c>
      <c r="I957" s="410">
        <v>196</v>
      </c>
      <c r="J957" s="410">
        <v>1</v>
      </c>
      <c r="L957" s="410">
        <v>26</v>
      </c>
      <c r="M957" s="410">
        <v>18</v>
      </c>
      <c r="N957" s="410">
        <v>9</v>
      </c>
      <c r="P957" s="410">
        <v>5</v>
      </c>
      <c r="Q957" s="410">
        <v>332</v>
      </c>
      <c r="R957" s="413">
        <f t="shared" si="28"/>
        <v>33.200000000000003</v>
      </c>
      <c r="S957" s="410">
        <f>IFERROR(VLOOKUP(C957,INVENTORY!C:H,6,FALSE),0)</f>
        <v>2</v>
      </c>
      <c r="T957" s="410">
        <f t="shared" si="29"/>
        <v>66.8</v>
      </c>
    </row>
    <row r="958" spans="1:20" hidden="1" x14ac:dyDescent="0.25">
      <c r="A958" s="410" t="s">
        <v>1072</v>
      </c>
      <c r="B958" s="410" t="s">
        <v>1864</v>
      </c>
      <c r="C958" s="410" t="s">
        <v>1936</v>
      </c>
      <c r="E958" s="410">
        <v>16</v>
      </c>
      <c r="F958" s="410">
        <v>1</v>
      </c>
      <c r="Q958" s="410">
        <v>17</v>
      </c>
      <c r="R958" s="413">
        <f t="shared" si="28"/>
        <v>8.5</v>
      </c>
      <c r="S958" s="410">
        <f>IFERROR(VLOOKUP(C958,INVENTORY!C:H,6,FALSE),0)</f>
        <v>2</v>
      </c>
      <c r="T958" s="410">
        <f t="shared" si="29"/>
        <v>3.8</v>
      </c>
    </row>
    <row r="959" spans="1:20" hidden="1" x14ac:dyDescent="0.25">
      <c r="A959" s="410" t="s">
        <v>1072</v>
      </c>
      <c r="B959" s="410" t="s">
        <v>1864</v>
      </c>
      <c r="C959" s="410" t="s">
        <v>1937</v>
      </c>
      <c r="E959" s="410">
        <v>4</v>
      </c>
      <c r="G959" s="410">
        <v>1</v>
      </c>
      <c r="H959" s="410">
        <v>4</v>
      </c>
      <c r="I959" s="410">
        <v>4</v>
      </c>
      <c r="J959" s="410">
        <v>9</v>
      </c>
      <c r="L959" s="410">
        <v>53</v>
      </c>
      <c r="N959" s="410">
        <v>49</v>
      </c>
      <c r="O959" s="410">
        <v>50</v>
      </c>
      <c r="P959" s="410">
        <v>16</v>
      </c>
      <c r="Q959" s="410">
        <v>190</v>
      </c>
      <c r="R959" s="413">
        <f t="shared" si="28"/>
        <v>21.111111111111111</v>
      </c>
      <c r="S959" s="410">
        <f>IFERROR(VLOOKUP(C959,INVENTORY!C:H,6,FALSE),0)</f>
        <v>69</v>
      </c>
      <c r="T959" s="410">
        <f t="shared" si="29"/>
        <v>51.8</v>
      </c>
    </row>
    <row r="960" spans="1:20" hidden="1" x14ac:dyDescent="0.25">
      <c r="A960" s="410" t="s">
        <v>1072</v>
      </c>
      <c r="B960" s="410" t="s">
        <v>1864</v>
      </c>
      <c r="C960" s="410" t="s">
        <v>1938</v>
      </c>
      <c r="E960" s="410">
        <v>133</v>
      </c>
      <c r="F960" s="410">
        <v>66</v>
      </c>
      <c r="G960" s="410">
        <v>104</v>
      </c>
      <c r="H960" s="410">
        <v>152</v>
      </c>
      <c r="I960" s="410">
        <v>326</v>
      </c>
      <c r="J960" s="410">
        <v>141</v>
      </c>
      <c r="K960" s="410">
        <v>193</v>
      </c>
      <c r="L960" s="410">
        <v>90</v>
      </c>
      <c r="M960" s="410">
        <v>172</v>
      </c>
      <c r="N960" s="410">
        <v>242</v>
      </c>
      <c r="O960" s="410">
        <v>206</v>
      </c>
      <c r="P960" s="410">
        <v>122</v>
      </c>
      <c r="Q960" s="410">
        <v>1947</v>
      </c>
      <c r="R960" s="413">
        <f t="shared" si="28"/>
        <v>162.25</v>
      </c>
      <c r="S960" s="410">
        <f>IFERROR(VLOOKUP(C960,INVENTORY!C:H,6,FALSE),0)</f>
        <v>181</v>
      </c>
      <c r="T960" s="410">
        <f t="shared" si="29"/>
        <v>425.6</v>
      </c>
    </row>
    <row r="961" spans="1:20" hidden="1" x14ac:dyDescent="0.25">
      <c r="A961" s="410" t="s">
        <v>1072</v>
      </c>
      <c r="B961" s="410" t="s">
        <v>1864</v>
      </c>
      <c r="C961" s="410" t="s">
        <v>1939</v>
      </c>
      <c r="E961" s="410">
        <v>116</v>
      </c>
      <c r="F961" s="410">
        <v>59</v>
      </c>
      <c r="G961" s="410">
        <v>88</v>
      </c>
      <c r="H961" s="410">
        <v>122</v>
      </c>
      <c r="I961" s="410">
        <v>320</v>
      </c>
      <c r="J961" s="410">
        <v>75</v>
      </c>
      <c r="K961" s="410">
        <v>35</v>
      </c>
      <c r="L961" s="410">
        <v>110</v>
      </c>
      <c r="M961" s="410">
        <v>200</v>
      </c>
      <c r="N961" s="410">
        <v>115</v>
      </c>
      <c r="O961" s="410">
        <v>119</v>
      </c>
      <c r="P961" s="410">
        <v>131</v>
      </c>
      <c r="Q961" s="410">
        <v>1490</v>
      </c>
      <c r="R961" s="413">
        <f t="shared" si="28"/>
        <v>124.16666666666667</v>
      </c>
      <c r="S961" s="410">
        <f>IFERROR(VLOOKUP(C961,INVENTORY!C:H,6,FALSE),0)</f>
        <v>138</v>
      </c>
      <c r="T961" s="410">
        <f t="shared" si="29"/>
        <v>325.60000000000002</v>
      </c>
    </row>
    <row r="962" spans="1:20" hidden="1" x14ac:dyDescent="0.25">
      <c r="A962" s="410" t="s">
        <v>1072</v>
      </c>
      <c r="B962" s="410" t="s">
        <v>1864</v>
      </c>
      <c r="C962" s="410" t="s">
        <v>1940</v>
      </c>
      <c r="E962" s="410">
        <v>91</v>
      </c>
      <c r="F962" s="410">
        <v>282</v>
      </c>
      <c r="G962" s="410">
        <v>110</v>
      </c>
      <c r="H962" s="410">
        <v>74</v>
      </c>
      <c r="I962" s="410">
        <v>126</v>
      </c>
      <c r="J962" s="410">
        <v>48</v>
      </c>
      <c r="K962" s="410">
        <v>179</v>
      </c>
      <c r="L962" s="410">
        <v>238</v>
      </c>
      <c r="M962" s="410">
        <v>352</v>
      </c>
      <c r="N962" s="410">
        <v>102</v>
      </c>
      <c r="O962" s="410">
        <v>140</v>
      </c>
      <c r="P962" s="410">
        <v>484</v>
      </c>
      <c r="Q962" s="410">
        <v>2226</v>
      </c>
      <c r="R962" s="413">
        <f t="shared" si="28"/>
        <v>185.5</v>
      </c>
      <c r="S962" s="410">
        <f>IFERROR(VLOOKUP(C962,INVENTORY!C:H,6,FALSE),0)</f>
        <v>168</v>
      </c>
      <c r="T962" s="410">
        <f t="shared" si="29"/>
        <v>478.8</v>
      </c>
    </row>
    <row r="963" spans="1:20" hidden="1" x14ac:dyDescent="0.25">
      <c r="A963" s="410" t="s">
        <v>1072</v>
      </c>
      <c r="B963" s="410" t="s">
        <v>1864</v>
      </c>
      <c r="C963" s="410" t="s">
        <v>1941</v>
      </c>
      <c r="E963" s="410">
        <v>99</v>
      </c>
      <c r="F963" s="410">
        <v>60</v>
      </c>
      <c r="G963" s="410">
        <v>57</v>
      </c>
      <c r="H963" s="410">
        <v>115</v>
      </c>
      <c r="I963" s="410">
        <v>142</v>
      </c>
      <c r="J963" s="410">
        <v>88</v>
      </c>
      <c r="K963" s="410">
        <v>54</v>
      </c>
      <c r="L963" s="410">
        <v>192</v>
      </c>
      <c r="M963" s="410">
        <v>257</v>
      </c>
      <c r="N963" s="410">
        <v>147</v>
      </c>
      <c r="O963" s="410">
        <v>145</v>
      </c>
      <c r="P963" s="410">
        <v>85</v>
      </c>
      <c r="Q963" s="410">
        <v>1441</v>
      </c>
      <c r="R963" s="413">
        <f t="shared" si="28"/>
        <v>120.08333333333333</v>
      </c>
      <c r="S963" s="410">
        <f>IFERROR(VLOOKUP(C963,INVENTORY!C:H,6,FALSE),0)</f>
        <v>122</v>
      </c>
      <c r="T963" s="410">
        <f t="shared" si="29"/>
        <v>312.60000000000002</v>
      </c>
    </row>
    <row r="964" spans="1:20" hidden="1" x14ac:dyDescent="0.25">
      <c r="A964" s="410" t="s">
        <v>1072</v>
      </c>
      <c r="B964" s="410" t="s">
        <v>1864</v>
      </c>
      <c r="C964" s="410" t="s">
        <v>1942</v>
      </c>
      <c r="E964" s="410">
        <v>83</v>
      </c>
      <c r="F964" s="410">
        <v>148</v>
      </c>
      <c r="G964" s="410">
        <v>56</v>
      </c>
      <c r="H964" s="410">
        <v>59</v>
      </c>
      <c r="I964" s="410">
        <v>168</v>
      </c>
      <c r="J964" s="410">
        <v>118</v>
      </c>
      <c r="K964" s="410">
        <v>41</v>
      </c>
      <c r="L964" s="410">
        <v>97</v>
      </c>
      <c r="M964" s="410">
        <v>167</v>
      </c>
      <c r="N964" s="410">
        <v>305</v>
      </c>
      <c r="O964" s="410">
        <v>128</v>
      </c>
      <c r="P964" s="410">
        <v>181</v>
      </c>
      <c r="Q964" s="410">
        <v>1551</v>
      </c>
      <c r="R964" s="413">
        <f t="shared" si="28"/>
        <v>129.25</v>
      </c>
      <c r="S964" s="410">
        <f>IFERROR(VLOOKUP(C964,INVENTORY!C:H,6,FALSE),0)</f>
        <v>137</v>
      </c>
      <c r="T964" s="410">
        <f t="shared" si="29"/>
        <v>337.6</v>
      </c>
    </row>
    <row r="965" spans="1:20" hidden="1" x14ac:dyDescent="0.25">
      <c r="A965" s="410" t="s">
        <v>1072</v>
      </c>
      <c r="B965" s="410" t="s">
        <v>1864</v>
      </c>
      <c r="C965" s="410" t="s">
        <v>1943</v>
      </c>
      <c r="E965" s="410">
        <v>74</v>
      </c>
      <c r="F965" s="410">
        <v>53</v>
      </c>
      <c r="G965" s="410">
        <v>67</v>
      </c>
      <c r="H965" s="410">
        <v>85</v>
      </c>
      <c r="I965" s="410">
        <v>168</v>
      </c>
      <c r="J965" s="410">
        <v>118</v>
      </c>
      <c r="K965" s="410">
        <v>47</v>
      </c>
      <c r="L965" s="410">
        <v>82</v>
      </c>
      <c r="M965" s="410">
        <v>99</v>
      </c>
      <c r="N965" s="410">
        <v>99</v>
      </c>
      <c r="O965" s="410">
        <v>264</v>
      </c>
      <c r="P965" s="410">
        <v>107</v>
      </c>
      <c r="Q965" s="410">
        <v>1263</v>
      </c>
      <c r="R965" s="413">
        <f t="shared" si="28"/>
        <v>105.25</v>
      </c>
      <c r="S965" s="410">
        <f>IFERROR(VLOOKUP(C965,INVENTORY!C:H,6,FALSE),0)</f>
        <v>133</v>
      </c>
      <c r="T965" s="410">
        <f t="shared" si="29"/>
        <v>279.2</v>
      </c>
    </row>
    <row r="966" spans="1:20" hidden="1" x14ac:dyDescent="0.25">
      <c r="A966" s="410" t="s">
        <v>1072</v>
      </c>
      <c r="B966" s="410" t="s">
        <v>1864</v>
      </c>
      <c r="C966" s="410" t="s">
        <v>1944</v>
      </c>
      <c r="E966" s="410">
        <v>100</v>
      </c>
      <c r="F966" s="410">
        <v>60</v>
      </c>
      <c r="G966" s="410">
        <v>124</v>
      </c>
      <c r="H966" s="410">
        <v>119</v>
      </c>
      <c r="I966" s="410">
        <v>171</v>
      </c>
      <c r="J966" s="410">
        <v>430</v>
      </c>
      <c r="K966" s="410">
        <v>36</v>
      </c>
      <c r="L966" s="410">
        <v>89</v>
      </c>
      <c r="M966" s="410">
        <v>123</v>
      </c>
      <c r="N966" s="410">
        <v>98</v>
      </c>
      <c r="O966" s="410">
        <v>253</v>
      </c>
      <c r="P966" s="410">
        <v>186</v>
      </c>
      <c r="Q966" s="410">
        <v>1789</v>
      </c>
      <c r="R966" s="413">
        <f t="shared" ref="R966:R1029" si="30">AVERAGE(E966:P966)</f>
        <v>149.08333333333334</v>
      </c>
      <c r="S966" s="410">
        <f>IFERROR(VLOOKUP(C966,INVENTORY!C:H,6,FALSE),0)</f>
        <v>172</v>
      </c>
      <c r="T966" s="410">
        <f t="shared" ref="T966:T1029" si="31">(Q966+S966)/5</f>
        <v>392.2</v>
      </c>
    </row>
    <row r="967" spans="1:20" hidden="1" x14ac:dyDescent="0.25">
      <c r="A967" s="410" t="s">
        <v>1072</v>
      </c>
      <c r="B967" s="410" t="s">
        <v>1864</v>
      </c>
      <c r="C967" s="410" t="s">
        <v>1945</v>
      </c>
      <c r="E967" s="410">
        <v>285</v>
      </c>
      <c r="F967" s="410">
        <v>64</v>
      </c>
      <c r="G967" s="410">
        <v>66</v>
      </c>
      <c r="H967" s="410">
        <v>122</v>
      </c>
      <c r="I967" s="410">
        <v>121</v>
      </c>
      <c r="J967" s="410">
        <v>44</v>
      </c>
      <c r="K967" s="410">
        <v>75</v>
      </c>
      <c r="L967" s="410">
        <v>70</v>
      </c>
      <c r="M967" s="410">
        <v>79</v>
      </c>
      <c r="N967" s="410">
        <v>314</v>
      </c>
      <c r="O967" s="410">
        <v>139</v>
      </c>
      <c r="P967" s="410">
        <v>129</v>
      </c>
      <c r="Q967" s="410">
        <v>1508</v>
      </c>
      <c r="R967" s="413">
        <f t="shared" si="30"/>
        <v>125.66666666666667</v>
      </c>
      <c r="S967" s="410">
        <f>IFERROR(VLOOKUP(C967,INVENTORY!C:H,6,FALSE),0)</f>
        <v>124</v>
      </c>
      <c r="T967" s="410">
        <f t="shared" si="31"/>
        <v>326.39999999999998</v>
      </c>
    </row>
    <row r="968" spans="1:20" hidden="1" x14ac:dyDescent="0.25">
      <c r="A968" s="410" t="s">
        <v>1072</v>
      </c>
      <c r="B968" s="410" t="s">
        <v>1864</v>
      </c>
      <c r="C968" s="410" t="s">
        <v>1946</v>
      </c>
      <c r="E968" s="410">
        <v>153</v>
      </c>
      <c r="F968" s="410">
        <v>64</v>
      </c>
      <c r="G968" s="410">
        <v>55</v>
      </c>
      <c r="H968" s="410">
        <v>217</v>
      </c>
      <c r="I968" s="410">
        <v>141</v>
      </c>
      <c r="J968" s="410">
        <v>151</v>
      </c>
      <c r="K968" s="410">
        <v>124</v>
      </c>
      <c r="L968" s="410">
        <v>271</v>
      </c>
      <c r="M968" s="410">
        <v>126</v>
      </c>
      <c r="N968" s="410">
        <v>107</v>
      </c>
      <c r="O968" s="410">
        <v>106</v>
      </c>
      <c r="P968" s="410">
        <v>144</v>
      </c>
      <c r="Q968" s="410">
        <v>1659</v>
      </c>
      <c r="R968" s="413">
        <f t="shared" si="30"/>
        <v>138.25</v>
      </c>
      <c r="S968" s="410">
        <f>IFERROR(VLOOKUP(C968,INVENTORY!C:H,6,FALSE),0)</f>
        <v>157</v>
      </c>
      <c r="T968" s="410">
        <f t="shared" si="31"/>
        <v>363.2</v>
      </c>
    </row>
    <row r="969" spans="1:20" hidden="1" x14ac:dyDescent="0.25">
      <c r="A969" s="410" t="s">
        <v>1072</v>
      </c>
      <c r="B969" s="410" t="s">
        <v>1864</v>
      </c>
      <c r="C969" s="410" t="s">
        <v>1947</v>
      </c>
      <c r="E969" s="410">
        <v>98</v>
      </c>
      <c r="F969" s="410">
        <v>151</v>
      </c>
      <c r="G969" s="410">
        <v>56</v>
      </c>
      <c r="H969" s="410">
        <v>269</v>
      </c>
      <c r="I969" s="410">
        <v>209</v>
      </c>
      <c r="J969" s="410">
        <v>105</v>
      </c>
      <c r="K969" s="410">
        <v>93</v>
      </c>
      <c r="L969" s="410">
        <v>142</v>
      </c>
      <c r="M969" s="410">
        <v>116</v>
      </c>
      <c r="N969" s="410">
        <v>345</v>
      </c>
      <c r="O969" s="410">
        <v>260</v>
      </c>
      <c r="P969" s="410">
        <v>142</v>
      </c>
      <c r="Q969" s="410">
        <v>1986</v>
      </c>
      <c r="R969" s="413">
        <f t="shared" si="30"/>
        <v>165.5</v>
      </c>
      <c r="S969" s="410">
        <f>IFERROR(VLOOKUP(C969,INVENTORY!C:H,6,FALSE),0)</f>
        <v>145</v>
      </c>
      <c r="T969" s="410">
        <f t="shared" si="31"/>
        <v>426.2</v>
      </c>
    </row>
    <row r="970" spans="1:20" hidden="1" x14ac:dyDescent="0.25">
      <c r="A970" s="410" t="s">
        <v>1072</v>
      </c>
      <c r="B970" s="410" t="s">
        <v>1864</v>
      </c>
      <c r="C970" s="410" t="s">
        <v>1948</v>
      </c>
      <c r="E970" s="410">
        <v>216</v>
      </c>
      <c r="F970" s="410">
        <v>88</v>
      </c>
      <c r="G970" s="410">
        <v>50</v>
      </c>
      <c r="H970" s="410">
        <v>379</v>
      </c>
      <c r="I970" s="410">
        <v>223</v>
      </c>
      <c r="J970" s="410">
        <v>61</v>
      </c>
      <c r="K970" s="410">
        <v>76</v>
      </c>
      <c r="L970" s="410">
        <v>193</v>
      </c>
      <c r="M970" s="410">
        <v>126</v>
      </c>
      <c r="N970" s="410">
        <v>123</v>
      </c>
      <c r="O970" s="410">
        <v>135</v>
      </c>
      <c r="P970" s="410">
        <v>131</v>
      </c>
      <c r="Q970" s="410">
        <v>1801</v>
      </c>
      <c r="R970" s="413">
        <f t="shared" si="30"/>
        <v>150.08333333333334</v>
      </c>
      <c r="S970" s="410">
        <f>IFERROR(VLOOKUP(C970,INVENTORY!C:H,6,FALSE),0)</f>
        <v>131</v>
      </c>
      <c r="T970" s="410">
        <f t="shared" si="31"/>
        <v>386.4</v>
      </c>
    </row>
    <row r="971" spans="1:20" hidden="1" x14ac:dyDescent="0.25">
      <c r="A971" s="410" t="s">
        <v>1072</v>
      </c>
      <c r="B971" s="410" t="s">
        <v>1864</v>
      </c>
      <c r="C971" s="410" t="s">
        <v>1949</v>
      </c>
      <c r="E971" s="410">
        <v>79</v>
      </c>
      <c r="F971" s="410">
        <v>70</v>
      </c>
      <c r="G971" s="410">
        <v>76</v>
      </c>
      <c r="H971" s="410">
        <v>183</v>
      </c>
      <c r="I971" s="410">
        <v>293</v>
      </c>
      <c r="J971" s="410">
        <v>289</v>
      </c>
      <c r="K971" s="410">
        <v>95</v>
      </c>
      <c r="L971" s="410">
        <v>75</v>
      </c>
      <c r="M971" s="410">
        <v>87</v>
      </c>
      <c r="N971" s="410">
        <v>115</v>
      </c>
      <c r="O971" s="410">
        <v>174</v>
      </c>
      <c r="P971" s="410">
        <v>108</v>
      </c>
      <c r="Q971" s="410">
        <v>1644</v>
      </c>
      <c r="R971" s="413">
        <f t="shared" si="30"/>
        <v>137</v>
      </c>
      <c r="S971" s="410">
        <f>IFERROR(VLOOKUP(C971,INVENTORY!C:H,6,FALSE),0)</f>
        <v>156</v>
      </c>
      <c r="T971" s="410">
        <f t="shared" si="31"/>
        <v>360</v>
      </c>
    </row>
    <row r="972" spans="1:20" hidden="1" x14ac:dyDescent="0.25">
      <c r="A972" s="410" t="s">
        <v>1072</v>
      </c>
      <c r="B972" s="410" t="s">
        <v>1864</v>
      </c>
      <c r="C972" s="410" t="s">
        <v>1950</v>
      </c>
      <c r="E972" s="410">
        <v>164</v>
      </c>
      <c r="F972" s="410">
        <v>52</v>
      </c>
      <c r="G972" s="410">
        <v>66</v>
      </c>
      <c r="H972" s="410">
        <v>178</v>
      </c>
      <c r="I972" s="410">
        <v>220</v>
      </c>
      <c r="J972" s="410">
        <v>189</v>
      </c>
      <c r="K972" s="410">
        <v>104</v>
      </c>
      <c r="L972" s="410">
        <v>128</v>
      </c>
      <c r="M972" s="410">
        <v>130</v>
      </c>
      <c r="N972" s="410">
        <v>116</v>
      </c>
      <c r="O972" s="410">
        <v>191</v>
      </c>
      <c r="P972" s="410">
        <v>139</v>
      </c>
      <c r="Q972" s="410">
        <v>1677</v>
      </c>
      <c r="R972" s="413">
        <f t="shared" si="30"/>
        <v>139.75</v>
      </c>
      <c r="S972" s="410">
        <f>IFERROR(VLOOKUP(C972,INVENTORY!C:H,6,FALSE),0)</f>
        <v>187</v>
      </c>
      <c r="T972" s="410">
        <f t="shared" si="31"/>
        <v>372.8</v>
      </c>
    </row>
    <row r="973" spans="1:20" hidden="1" x14ac:dyDescent="0.25">
      <c r="A973" s="410" t="s">
        <v>1072</v>
      </c>
      <c r="B973" s="410" t="s">
        <v>1864</v>
      </c>
      <c r="C973" s="410" t="s">
        <v>1951</v>
      </c>
      <c r="E973" s="410">
        <v>86</v>
      </c>
      <c r="F973" s="410">
        <v>164</v>
      </c>
      <c r="G973" s="410">
        <v>199</v>
      </c>
      <c r="H973" s="410">
        <v>146</v>
      </c>
      <c r="I973" s="410">
        <v>182</v>
      </c>
      <c r="J973" s="410">
        <v>241</v>
      </c>
      <c r="K973" s="410">
        <v>34</v>
      </c>
      <c r="L973" s="410">
        <v>135</v>
      </c>
      <c r="M973" s="410">
        <v>111</v>
      </c>
      <c r="N973" s="410">
        <v>82</v>
      </c>
      <c r="O973" s="410">
        <v>96</v>
      </c>
      <c r="P973" s="410">
        <v>105</v>
      </c>
      <c r="Q973" s="410">
        <v>1581</v>
      </c>
      <c r="R973" s="413">
        <f t="shared" si="30"/>
        <v>131.75</v>
      </c>
      <c r="S973" s="410">
        <f>IFERROR(VLOOKUP(C973,INVENTORY!C:H,6,FALSE),0)</f>
        <v>149</v>
      </c>
      <c r="T973" s="410">
        <f t="shared" si="31"/>
        <v>346</v>
      </c>
    </row>
    <row r="974" spans="1:20" hidden="1" x14ac:dyDescent="0.25">
      <c r="A974" s="410" t="s">
        <v>1072</v>
      </c>
      <c r="B974" s="410" t="s">
        <v>1864</v>
      </c>
      <c r="C974" s="410" t="s">
        <v>1952</v>
      </c>
      <c r="E974" s="410">
        <v>149</v>
      </c>
      <c r="F974" s="410">
        <v>180</v>
      </c>
      <c r="G974" s="410">
        <v>134</v>
      </c>
      <c r="H974" s="410">
        <v>408</v>
      </c>
      <c r="I974" s="410">
        <v>217</v>
      </c>
      <c r="J974" s="410">
        <v>178</v>
      </c>
      <c r="K974" s="410">
        <v>150</v>
      </c>
      <c r="L974" s="410">
        <v>98</v>
      </c>
      <c r="M974" s="410">
        <v>123</v>
      </c>
      <c r="N974" s="410">
        <v>136</v>
      </c>
      <c r="O974" s="410">
        <v>117</v>
      </c>
      <c r="P974" s="410">
        <v>173</v>
      </c>
      <c r="Q974" s="410">
        <v>2063</v>
      </c>
      <c r="R974" s="413">
        <f t="shared" si="30"/>
        <v>171.91666666666666</v>
      </c>
      <c r="S974" s="410">
        <f>IFERROR(VLOOKUP(C974,INVENTORY!C:H,6,FALSE),0)</f>
        <v>170</v>
      </c>
      <c r="T974" s="410">
        <f t="shared" si="31"/>
        <v>446.6</v>
      </c>
    </row>
    <row r="975" spans="1:20" hidden="1" x14ac:dyDescent="0.25">
      <c r="A975" s="410" t="s">
        <v>1072</v>
      </c>
      <c r="B975" s="410" t="s">
        <v>1864</v>
      </c>
      <c r="C975" s="410" t="s">
        <v>1953</v>
      </c>
      <c r="E975" s="410">
        <v>169</v>
      </c>
      <c r="F975" s="410">
        <v>74</v>
      </c>
      <c r="G975" s="410">
        <v>188</v>
      </c>
      <c r="H975" s="410">
        <v>217</v>
      </c>
      <c r="I975" s="410">
        <v>122</v>
      </c>
      <c r="J975" s="410">
        <v>240</v>
      </c>
      <c r="K975" s="410">
        <v>192</v>
      </c>
      <c r="L975" s="410">
        <v>246</v>
      </c>
      <c r="M975" s="410">
        <v>262</v>
      </c>
      <c r="N975" s="410">
        <v>142</v>
      </c>
      <c r="O975" s="410">
        <v>142</v>
      </c>
      <c r="P975" s="410">
        <v>210</v>
      </c>
      <c r="Q975" s="410">
        <v>2204</v>
      </c>
      <c r="R975" s="413">
        <f t="shared" si="30"/>
        <v>183.66666666666666</v>
      </c>
      <c r="S975" s="410">
        <f>IFERROR(VLOOKUP(C975,INVENTORY!C:H,6,FALSE),0)</f>
        <v>177</v>
      </c>
      <c r="T975" s="410">
        <f t="shared" si="31"/>
        <v>476.2</v>
      </c>
    </row>
    <row r="976" spans="1:20" hidden="1" x14ac:dyDescent="0.25">
      <c r="A976" s="410" t="s">
        <v>1072</v>
      </c>
      <c r="B976" s="410" t="s">
        <v>1864</v>
      </c>
      <c r="C976" s="410" t="s">
        <v>1954</v>
      </c>
      <c r="E976" s="410">
        <v>214</v>
      </c>
      <c r="F976" s="410">
        <v>57</v>
      </c>
      <c r="G976" s="410">
        <v>40</v>
      </c>
      <c r="H976" s="410">
        <v>61</v>
      </c>
      <c r="I976" s="410">
        <v>130</v>
      </c>
      <c r="J976" s="410">
        <v>153</v>
      </c>
      <c r="K976" s="410">
        <v>64</v>
      </c>
      <c r="L976" s="410">
        <v>191</v>
      </c>
      <c r="M976" s="410">
        <v>223</v>
      </c>
      <c r="N976" s="410">
        <v>203</v>
      </c>
      <c r="O976" s="410">
        <v>92</v>
      </c>
      <c r="P976" s="410">
        <v>135</v>
      </c>
      <c r="Q976" s="410">
        <v>1563</v>
      </c>
      <c r="R976" s="413">
        <f t="shared" si="30"/>
        <v>130.25</v>
      </c>
      <c r="S976" s="410">
        <f>IFERROR(VLOOKUP(C976,INVENTORY!C:H,6,FALSE),0)</f>
        <v>177</v>
      </c>
      <c r="T976" s="410">
        <f t="shared" si="31"/>
        <v>348</v>
      </c>
    </row>
    <row r="977" spans="1:20" hidden="1" x14ac:dyDescent="0.25">
      <c r="A977" s="410" t="s">
        <v>1072</v>
      </c>
      <c r="B977" s="410" t="s">
        <v>1864</v>
      </c>
      <c r="C977" s="410" t="s">
        <v>1955</v>
      </c>
      <c r="E977" s="410">
        <v>216</v>
      </c>
      <c r="F977" s="410">
        <v>73</v>
      </c>
      <c r="G977" s="410">
        <v>139</v>
      </c>
      <c r="H977" s="410">
        <v>193</v>
      </c>
      <c r="I977" s="410">
        <v>110</v>
      </c>
      <c r="J977" s="410">
        <v>68</v>
      </c>
      <c r="K977" s="410">
        <v>63</v>
      </c>
      <c r="L977" s="410">
        <v>137</v>
      </c>
      <c r="M977" s="410">
        <v>138</v>
      </c>
      <c r="N977" s="410">
        <v>155</v>
      </c>
      <c r="O977" s="410">
        <v>254</v>
      </c>
      <c r="P977" s="410">
        <v>209</v>
      </c>
      <c r="Q977" s="410">
        <v>1755</v>
      </c>
      <c r="R977" s="413">
        <f t="shared" si="30"/>
        <v>146.25</v>
      </c>
      <c r="S977" s="410">
        <f>IFERROR(VLOOKUP(C977,INVENTORY!C:H,6,FALSE),0)</f>
        <v>172</v>
      </c>
      <c r="T977" s="410">
        <f t="shared" si="31"/>
        <v>385.4</v>
      </c>
    </row>
    <row r="978" spans="1:20" hidden="1" x14ac:dyDescent="0.25">
      <c r="A978" s="410" t="s">
        <v>1072</v>
      </c>
      <c r="B978" s="410" t="s">
        <v>1864</v>
      </c>
      <c r="C978" s="410" t="s">
        <v>1956</v>
      </c>
      <c r="E978" s="410">
        <v>225</v>
      </c>
      <c r="F978" s="410">
        <v>71</v>
      </c>
      <c r="G978" s="410">
        <v>117</v>
      </c>
      <c r="H978" s="410">
        <v>121</v>
      </c>
      <c r="I978" s="410">
        <v>162</v>
      </c>
      <c r="J978" s="410">
        <v>207</v>
      </c>
      <c r="K978" s="410">
        <v>161</v>
      </c>
      <c r="L978" s="410">
        <v>277</v>
      </c>
      <c r="M978" s="410">
        <v>226</v>
      </c>
      <c r="N978" s="410">
        <v>192</v>
      </c>
      <c r="O978" s="410">
        <v>152</v>
      </c>
      <c r="P978" s="410">
        <v>168</v>
      </c>
      <c r="Q978" s="410">
        <v>2079</v>
      </c>
      <c r="R978" s="413">
        <f t="shared" si="30"/>
        <v>173.25</v>
      </c>
      <c r="S978" s="410">
        <f>IFERROR(VLOOKUP(C978,INVENTORY!C:H,6,FALSE),0)</f>
        <v>181</v>
      </c>
      <c r="T978" s="410">
        <f t="shared" si="31"/>
        <v>452</v>
      </c>
    </row>
    <row r="979" spans="1:20" hidden="1" x14ac:dyDescent="0.25">
      <c r="A979" s="410" t="s">
        <v>1072</v>
      </c>
      <c r="B979" s="410" t="s">
        <v>1864</v>
      </c>
      <c r="C979" s="410" t="s">
        <v>1957</v>
      </c>
      <c r="E979" s="410">
        <v>152</v>
      </c>
      <c r="F979" s="410">
        <v>130</v>
      </c>
      <c r="G979" s="410">
        <v>122</v>
      </c>
      <c r="H979" s="410">
        <v>70</v>
      </c>
      <c r="I979" s="410">
        <v>269</v>
      </c>
      <c r="J979" s="410">
        <v>304</v>
      </c>
      <c r="K979" s="410">
        <v>121</v>
      </c>
      <c r="L979" s="410">
        <v>175</v>
      </c>
      <c r="M979" s="410">
        <v>241</v>
      </c>
      <c r="N979" s="410">
        <v>135</v>
      </c>
      <c r="O979" s="410">
        <v>149</v>
      </c>
      <c r="P979" s="410">
        <v>73</v>
      </c>
      <c r="Q979" s="410">
        <v>1941</v>
      </c>
      <c r="R979" s="413">
        <f t="shared" si="30"/>
        <v>161.75</v>
      </c>
      <c r="S979" s="410">
        <f>IFERROR(VLOOKUP(C979,INVENTORY!C:H,6,FALSE),0)</f>
        <v>181</v>
      </c>
      <c r="T979" s="410">
        <f t="shared" si="31"/>
        <v>424.4</v>
      </c>
    </row>
    <row r="980" spans="1:20" hidden="1" x14ac:dyDescent="0.25">
      <c r="A980" s="410" t="s">
        <v>1072</v>
      </c>
      <c r="B980" s="410" t="s">
        <v>1864</v>
      </c>
      <c r="C980" s="410" t="s">
        <v>1958</v>
      </c>
      <c r="E980" s="410">
        <v>141</v>
      </c>
      <c r="F980" s="410">
        <v>56</v>
      </c>
      <c r="G980" s="410">
        <v>82</v>
      </c>
      <c r="H980" s="410">
        <v>65</v>
      </c>
      <c r="I980" s="410">
        <v>172</v>
      </c>
      <c r="J980" s="410">
        <v>106</v>
      </c>
      <c r="K980" s="410">
        <v>80</v>
      </c>
      <c r="L980" s="410">
        <v>183</v>
      </c>
      <c r="M980" s="410">
        <v>84</v>
      </c>
      <c r="N980" s="410">
        <v>142</v>
      </c>
      <c r="O980" s="410">
        <v>114</v>
      </c>
      <c r="P980" s="410">
        <v>484</v>
      </c>
      <c r="Q980" s="410">
        <v>1709</v>
      </c>
      <c r="R980" s="413">
        <f t="shared" si="30"/>
        <v>142.41666666666666</v>
      </c>
      <c r="S980" s="410">
        <f>IFERROR(VLOOKUP(C980,INVENTORY!C:H,6,FALSE),0)</f>
        <v>190</v>
      </c>
      <c r="T980" s="410">
        <f t="shared" si="31"/>
        <v>379.8</v>
      </c>
    </row>
    <row r="981" spans="1:20" hidden="1" x14ac:dyDescent="0.25">
      <c r="A981" s="410" t="s">
        <v>1072</v>
      </c>
      <c r="B981" s="410" t="s">
        <v>1864</v>
      </c>
      <c r="C981" s="410" t="s">
        <v>1959</v>
      </c>
      <c r="E981" s="410">
        <v>215</v>
      </c>
      <c r="F981" s="410">
        <v>130</v>
      </c>
      <c r="G981" s="410">
        <v>87</v>
      </c>
      <c r="H981" s="410">
        <v>158</v>
      </c>
      <c r="I981" s="410">
        <v>180</v>
      </c>
      <c r="J981" s="410">
        <v>135</v>
      </c>
      <c r="K981" s="410">
        <v>153</v>
      </c>
      <c r="L981" s="410">
        <v>90</v>
      </c>
      <c r="M981" s="410">
        <v>144</v>
      </c>
      <c r="N981" s="410">
        <v>154</v>
      </c>
      <c r="O981" s="410">
        <v>242</v>
      </c>
      <c r="P981" s="410">
        <v>177</v>
      </c>
      <c r="Q981" s="410">
        <v>1865</v>
      </c>
      <c r="R981" s="413">
        <f t="shared" si="30"/>
        <v>155.41666666666666</v>
      </c>
      <c r="S981" s="410">
        <f>IFERROR(VLOOKUP(C981,INVENTORY!C:H,6,FALSE),0)</f>
        <v>203</v>
      </c>
      <c r="T981" s="410">
        <f t="shared" si="31"/>
        <v>413.6</v>
      </c>
    </row>
    <row r="982" spans="1:20" hidden="1" x14ac:dyDescent="0.25">
      <c r="A982" s="410" t="s">
        <v>1072</v>
      </c>
      <c r="B982" s="410" t="s">
        <v>1960</v>
      </c>
      <c r="C982" s="410" t="s">
        <v>1961</v>
      </c>
      <c r="E982" s="410">
        <v>443</v>
      </c>
      <c r="F982" s="410">
        <v>280</v>
      </c>
      <c r="G982" s="410">
        <v>214</v>
      </c>
      <c r="H982" s="410">
        <v>274</v>
      </c>
      <c r="I982" s="410">
        <v>422</v>
      </c>
      <c r="J982" s="410">
        <v>353</v>
      </c>
      <c r="K982" s="410">
        <v>239</v>
      </c>
      <c r="L982" s="410">
        <v>157</v>
      </c>
      <c r="M982" s="410">
        <v>252</v>
      </c>
      <c r="N982" s="410">
        <v>295</v>
      </c>
      <c r="O982" s="410">
        <v>366</v>
      </c>
      <c r="P982" s="410">
        <v>445</v>
      </c>
      <c r="Q982" s="410">
        <v>3740</v>
      </c>
      <c r="R982" s="413">
        <f t="shared" si="30"/>
        <v>311.66666666666669</v>
      </c>
      <c r="S982" s="410">
        <f>IFERROR(VLOOKUP(C982,INVENTORY!C:H,6,FALSE),0)</f>
        <v>258</v>
      </c>
      <c r="T982" s="410">
        <f t="shared" si="31"/>
        <v>799.6</v>
      </c>
    </row>
    <row r="983" spans="1:20" hidden="1" x14ac:dyDescent="0.25">
      <c r="A983" s="410" t="s">
        <v>1072</v>
      </c>
      <c r="B983" s="410" t="s">
        <v>1960</v>
      </c>
      <c r="C983" s="410" t="s">
        <v>1962</v>
      </c>
      <c r="E983" s="410">
        <v>173</v>
      </c>
      <c r="F983" s="410">
        <v>105</v>
      </c>
      <c r="G983" s="410">
        <v>100</v>
      </c>
      <c r="H983" s="410">
        <v>143</v>
      </c>
      <c r="I983" s="410">
        <v>146</v>
      </c>
      <c r="J983" s="410">
        <v>174</v>
      </c>
      <c r="K983" s="410">
        <v>90</v>
      </c>
      <c r="L983" s="410">
        <v>103</v>
      </c>
      <c r="M983" s="410">
        <v>118</v>
      </c>
      <c r="N983" s="410">
        <v>156</v>
      </c>
      <c r="O983" s="410">
        <v>135</v>
      </c>
      <c r="P983" s="410">
        <v>240</v>
      </c>
      <c r="Q983" s="410">
        <v>1683</v>
      </c>
      <c r="R983" s="413">
        <f t="shared" si="30"/>
        <v>140.25</v>
      </c>
      <c r="S983" s="410">
        <f>IFERROR(VLOOKUP(C983,INVENTORY!C:H,6,FALSE),0)</f>
        <v>193</v>
      </c>
      <c r="T983" s="410">
        <f t="shared" si="31"/>
        <v>375.2</v>
      </c>
    </row>
    <row r="984" spans="1:20" hidden="1" x14ac:dyDescent="0.25">
      <c r="A984" s="410" t="s">
        <v>1072</v>
      </c>
      <c r="B984" s="410" t="s">
        <v>1960</v>
      </c>
      <c r="C984" s="410" t="s">
        <v>1963</v>
      </c>
      <c r="E984" s="410">
        <v>168</v>
      </c>
      <c r="F984" s="410">
        <v>164</v>
      </c>
      <c r="G984" s="410">
        <v>232</v>
      </c>
      <c r="H984" s="410">
        <v>150</v>
      </c>
      <c r="I984" s="410">
        <v>200</v>
      </c>
      <c r="J984" s="410">
        <v>135</v>
      </c>
      <c r="K984" s="410">
        <v>205</v>
      </c>
      <c r="L984" s="410">
        <v>169</v>
      </c>
      <c r="M984" s="410">
        <v>176</v>
      </c>
      <c r="N984" s="410">
        <v>179</v>
      </c>
      <c r="O984" s="410">
        <v>121</v>
      </c>
      <c r="P984" s="410">
        <v>228</v>
      </c>
      <c r="Q984" s="410">
        <v>2127</v>
      </c>
      <c r="R984" s="413">
        <f t="shared" si="30"/>
        <v>177.25</v>
      </c>
      <c r="S984" s="410">
        <f>IFERROR(VLOOKUP(C984,INVENTORY!C:H,6,FALSE),0)</f>
        <v>197</v>
      </c>
      <c r="T984" s="410">
        <f t="shared" si="31"/>
        <v>464.8</v>
      </c>
    </row>
    <row r="985" spans="1:20" hidden="1" x14ac:dyDescent="0.25">
      <c r="A985" s="410" t="s">
        <v>1072</v>
      </c>
      <c r="B985" s="410" t="s">
        <v>1960</v>
      </c>
      <c r="C985" s="410" t="s">
        <v>1964</v>
      </c>
      <c r="E985" s="410">
        <v>194</v>
      </c>
      <c r="F985" s="410">
        <v>102</v>
      </c>
      <c r="G985" s="410">
        <v>136</v>
      </c>
      <c r="H985" s="410">
        <v>99</v>
      </c>
      <c r="I985" s="410">
        <v>470</v>
      </c>
      <c r="J985" s="410">
        <v>162</v>
      </c>
      <c r="K985" s="410">
        <v>121</v>
      </c>
      <c r="L985" s="410">
        <v>138</v>
      </c>
      <c r="M985" s="410">
        <v>118</v>
      </c>
      <c r="N985" s="410">
        <v>138</v>
      </c>
      <c r="O985" s="410">
        <v>197</v>
      </c>
      <c r="P985" s="410">
        <v>338</v>
      </c>
      <c r="Q985" s="410">
        <v>2213</v>
      </c>
      <c r="R985" s="413">
        <f t="shared" si="30"/>
        <v>184.41666666666666</v>
      </c>
      <c r="S985" s="410">
        <f>IFERROR(VLOOKUP(C985,INVENTORY!C:H,6,FALSE),0)</f>
        <v>164</v>
      </c>
      <c r="T985" s="410">
        <f t="shared" si="31"/>
        <v>475.4</v>
      </c>
    </row>
    <row r="986" spans="1:20" hidden="1" x14ac:dyDescent="0.25">
      <c r="A986" s="410" t="s">
        <v>1072</v>
      </c>
      <c r="B986" s="410" t="s">
        <v>1960</v>
      </c>
      <c r="C986" s="410" t="s">
        <v>1965</v>
      </c>
      <c r="E986" s="410">
        <v>113</v>
      </c>
      <c r="F986" s="410">
        <v>106</v>
      </c>
      <c r="G986" s="410">
        <v>91</v>
      </c>
      <c r="H986" s="410">
        <v>128</v>
      </c>
      <c r="I986" s="410">
        <v>223</v>
      </c>
      <c r="J986" s="410">
        <v>87</v>
      </c>
      <c r="K986" s="410">
        <v>82</v>
      </c>
      <c r="L986" s="410">
        <v>83</v>
      </c>
      <c r="M986" s="410">
        <v>188</v>
      </c>
      <c r="N986" s="410">
        <v>146</v>
      </c>
      <c r="O986" s="410">
        <v>173</v>
      </c>
      <c r="P986" s="410">
        <v>185</v>
      </c>
      <c r="Q986" s="410">
        <v>1605</v>
      </c>
      <c r="R986" s="413">
        <f t="shared" si="30"/>
        <v>133.75</v>
      </c>
      <c r="S986" s="410">
        <f>IFERROR(VLOOKUP(C986,INVENTORY!C:H,6,FALSE),0)</f>
        <v>201</v>
      </c>
      <c r="T986" s="410">
        <f t="shared" si="31"/>
        <v>361.2</v>
      </c>
    </row>
    <row r="987" spans="1:20" hidden="1" x14ac:dyDescent="0.25">
      <c r="A987" s="410" t="s">
        <v>1072</v>
      </c>
      <c r="B987" s="410" t="s">
        <v>1960</v>
      </c>
      <c r="C987" s="410" t="s">
        <v>1966</v>
      </c>
      <c r="E987" s="410">
        <v>229</v>
      </c>
      <c r="F987" s="410">
        <v>87</v>
      </c>
      <c r="G987" s="410">
        <v>121</v>
      </c>
      <c r="H987" s="410">
        <v>89</v>
      </c>
      <c r="I987" s="410">
        <v>140</v>
      </c>
      <c r="J987" s="410">
        <v>123</v>
      </c>
      <c r="K987" s="410">
        <v>116</v>
      </c>
      <c r="L987" s="410">
        <v>227</v>
      </c>
      <c r="M987" s="410">
        <v>199</v>
      </c>
      <c r="N987" s="410">
        <v>134</v>
      </c>
      <c r="O987" s="410">
        <v>123</v>
      </c>
      <c r="P987" s="410">
        <v>207</v>
      </c>
      <c r="Q987" s="410">
        <v>1795</v>
      </c>
      <c r="R987" s="413">
        <f t="shared" si="30"/>
        <v>149.58333333333334</v>
      </c>
      <c r="S987" s="410">
        <f>IFERROR(VLOOKUP(C987,INVENTORY!C:H,6,FALSE),0)</f>
        <v>168</v>
      </c>
      <c r="T987" s="410">
        <f t="shared" si="31"/>
        <v>392.6</v>
      </c>
    </row>
    <row r="988" spans="1:20" hidden="1" x14ac:dyDescent="0.25">
      <c r="A988" s="410" t="s">
        <v>1072</v>
      </c>
      <c r="B988" s="410" t="s">
        <v>1960</v>
      </c>
      <c r="C988" s="410" t="s">
        <v>1967</v>
      </c>
      <c r="E988" s="410">
        <v>212</v>
      </c>
      <c r="F988" s="410">
        <v>120</v>
      </c>
      <c r="G988" s="410">
        <v>295</v>
      </c>
      <c r="H988" s="410">
        <v>115</v>
      </c>
      <c r="I988" s="410">
        <v>164</v>
      </c>
      <c r="J988" s="410">
        <v>164</v>
      </c>
      <c r="K988" s="410">
        <v>68</v>
      </c>
      <c r="L988" s="410">
        <v>137</v>
      </c>
      <c r="M988" s="410">
        <v>105</v>
      </c>
      <c r="N988" s="410">
        <v>180</v>
      </c>
      <c r="O988" s="410">
        <v>226</v>
      </c>
      <c r="P988" s="410">
        <v>397</v>
      </c>
      <c r="Q988" s="410">
        <v>2183</v>
      </c>
      <c r="R988" s="413">
        <f t="shared" si="30"/>
        <v>181.91666666666666</v>
      </c>
      <c r="S988" s="410">
        <f>IFERROR(VLOOKUP(C988,INVENTORY!C:H,6,FALSE),0)</f>
        <v>140</v>
      </c>
      <c r="T988" s="410">
        <f t="shared" si="31"/>
        <v>464.6</v>
      </c>
    </row>
    <row r="989" spans="1:20" hidden="1" x14ac:dyDescent="0.25">
      <c r="A989" s="410" t="s">
        <v>1072</v>
      </c>
      <c r="B989" s="410" t="s">
        <v>1960</v>
      </c>
      <c r="C989" s="410" t="s">
        <v>1968</v>
      </c>
      <c r="E989" s="410">
        <v>192</v>
      </c>
      <c r="F989" s="410">
        <v>217</v>
      </c>
      <c r="G989" s="410">
        <v>95</v>
      </c>
      <c r="H989" s="410">
        <v>93</v>
      </c>
      <c r="I989" s="410">
        <v>257</v>
      </c>
      <c r="J989" s="410">
        <v>307</v>
      </c>
      <c r="K989" s="410">
        <v>98</v>
      </c>
      <c r="L989" s="410">
        <v>117</v>
      </c>
      <c r="M989" s="410">
        <v>187</v>
      </c>
      <c r="N989" s="410">
        <v>145</v>
      </c>
      <c r="O989" s="410">
        <v>194</v>
      </c>
      <c r="P989" s="410">
        <v>166</v>
      </c>
      <c r="Q989" s="410">
        <v>2068</v>
      </c>
      <c r="R989" s="413">
        <f t="shared" si="30"/>
        <v>172.33333333333334</v>
      </c>
      <c r="S989" s="410">
        <f>IFERROR(VLOOKUP(C989,INVENTORY!C:H,6,FALSE),0)</f>
        <v>163</v>
      </c>
      <c r="T989" s="410">
        <f t="shared" si="31"/>
        <v>446.2</v>
      </c>
    </row>
    <row r="990" spans="1:20" hidden="1" x14ac:dyDescent="0.25">
      <c r="A990" s="410" t="s">
        <v>1072</v>
      </c>
      <c r="B990" s="410" t="s">
        <v>1960</v>
      </c>
      <c r="C990" s="410" t="s">
        <v>1969</v>
      </c>
      <c r="E990" s="410">
        <v>156</v>
      </c>
      <c r="F990" s="410">
        <v>153</v>
      </c>
      <c r="G990" s="410">
        <v>95</v>
      </c>
      <c r="H990" s="410">
        <v>87</v>
      </c>
      <c r="I990" s="410">
        <v>263</v>
      </c>
      <c r="J990" s="410">
        <v>202</v>
      </c>
      <c r="K990" s="410">
        <v>72</v>
      </c>
      <c r="L990" s="410">
        <v>94</v>
      </c>
      <c r="M990" s="410">
        <v>221</v>
      </c>
      <c r="N990" s="410">
        <v>141</v>
      </c>
      <c r="O990" s="410">
        <v>234</v>
      </c>
      <c r="P990" s="410">
        <v>226</v>
      </c>
      <c r="Q990" s="410">
        <v>1944</v>
      </c>
      <c r="R990" s="413">
        <f t="shared" si="30"/>
        <v>162</v>
      </c>
      <c r="S990" s="410">
        <f>IFERROR(VLOOKUP(C990,INVENTORY!C:H,6,FALSE),0)</f>
        <v>185</v>
      </c>
      <c r="T990" s="410">
        <f t="shared" si="31"/>
        <v>425.8</v>
      </c>
    </row>
    <row r="991" spans="1:20" hidden="1" x14ac:dyDescent="0.25">
      <c r="A991" s="410" t="s">
        <v>1072</v>
      </c>
      <c r="B991" s="410" t="s">
        <v>1960</v>
      </c>
      <c r="C991" s="410" t="s">
        <v>1970</v>
      </c>
      <c r="E991" s="410">
        <v>156</v>
      </c>
      <c r="F991" s="410">
        <v>131</v>
      </c>
      <c r="G991" s="410">
        <v>77</v>
      </c>
      <c r="H991" s="410">
        <v>89</v>
      </c>
      <c r="I991" s="410">
        <v>247</v>
      </c>
      <c r="J991" s="410">
        <v>119</v>
      </c>
      <c r="K991" s="410">
        <v>85</v>
      </c>
      <c r="L991" s="410">
        <v>97</v>
      </c>
      <c r="M991" s="410">
        <v>186</v>
      </c>
      <c r="N991" s="410">
        <v>303</v>
      </c>
      <c r="O991" s="410">
        <v>191</v>
      </c>
      <c r="P991" s="410">
        <v>200</v>
      </c>
      <c r="Q991" s="410">
        <v>1881</v>
      </c>
      <c r="R991" s="413">
        <f t="shared" si="30"/>
        <v>156.75</v>
      </c>
      <c r="S991" s="410">
        <f>IFERROR(VLOOKUP(C991,INVENTORY!C:H,6,FALSE),0)</f>
        <v>191</v>
      </c>
      <c r="T991" s="410">
        <f t="shared" si="31"/>
        <v>414.4</v>
      </c>
    </row>
    <row r="992" spans="1:20" hidden="1" x14ac:dyDescent="0.25">
      <c r="A992" s="410" t="s">
        <v>1072</v>
      </c>
      <c r="B992" s="410" t="s">
        <v>1960</v>
      </c>
      <c r="C992" s="410" t="s">
        <v>1971</v>
      </c>
      <c r="E992" s="410">
        <v>144</v>
      </c>
      <c r="F992" s="410">
        <v>96</v>
      </c>
      <c r="G992" s="410">
        <v>93</v>
      </c>
      <c r="H992" s="410">
        <v>68</v>
      </c>
      <c r="I992" s="410">
        <v>217</v>
      </c>
      <c r="J992" s="410">
        <v>306</v>
      </c>
      <c r="K992" s="410">
        <v>84</v>
      </c>
      <c r="L992" s="410">
        <v>97</v>
      </c>
      <c r="M992" s="410">
        <v>173</v>
      </c>
      <c r="N992" s="410">
        <v>137</v>
      </c>
      <c r="O992" s="410">
        <v>104</v>
      </c>
      <c r="P992" s="410">
        <v>150</v>
      </c>
      <c r="Q992" s="410">
        <v>1669</v>
      </c>
      <c r="R992" s="413">
        <f t="shared" si="30"/>
        <v>139.08333333333334</v>
      </c>
      <c r="S992" s="410">
        <f>IFERROR(VLOOKUP(C992,INVENTORY!C:H,6,FALSE),0)</f>
        <v>174</v>
      </c>
      <c r="T992" s="410">
        <f t="shared" si="31"/>
        <v>368.6</v>
      </c>
    </row>
    <row r="993" spans="1:20" hidden="1" x14ac:dyDescent="0.25">
      <c r="A993" s="410" t="s">
        <v>1072</v>
      </c>
      <c r="B993" s="410" t="s">
        <v>1960</v>
      </c>
      <c r="C993" s="410" t="s">
        <v>1972</v>
      </c>
      <c r="E993" s="410">
        <v>126</v>
      </c>
      <c r="F993" s="410">
        <v>263</v>
      </c>
      <c r="G993" s="410">
        <v>68</v>
      </c>
      <c r="H993" s="410">
        <v>90</v>
      </c>
      <c r="I993" s="410">
        <v>284</v>
      </c>
      <c r="J993" s="410">
        <v>97</v>
      </c>
      <c r="K993" s="410">
        <v>113</v>
      </c>
      <c r="L993" s="410">
        <v>90</v>
      </c>
      <c r="M993" s="410">
        <v>196</v>
      </c>
      <c r="N993" s="410">
        <v>292</v>
      </c>
      <c r="O993" s="410">
        <v>183</v>
      </c>
      <c r="P993" s="410">
        <v>210</v>
      </c>
      <c r="Q993" s="410">
        <v>2012</v>
      </c>
      <c r="R993" s="413">
        <f t="shared" si="30"/>
        <v>167.66666666666666</v>
      </c>
      <c r="S993" s="410">
        <f>IFERROR(VLOOKUP(C993,INVENTORY!C:H,6,FALSE),0)</f>
        <v>173</v>
      </c>
      <c r="T993" s="410">
        <f t="shared" si="31"/>
        <v>437</v>
      </c>
    </row>
    <row r="994" spans="1:20" hidden="1" x14ac:dyDescent="0.25">
      <c r="A994" s="410" t="s">
        <v>1072</v>
      </c>
      <c r="B994" s="410" t="s">
        <v>1960</v>
      </c>
      <c r="C994" s="410" t="s">
        <v>1973</v>
      </c>
      <c r="E994" s="410">
        <v>191</v>
      </c>
      <c r="F994" s="410">
        <v>177</v>
      </c>
      <c r="G994" s="410">
        <v>99</v>
      </c>
      <c r="H994" s="410">
        <v>97</v>
      </c>
      <c r="I994" s="410">
        <v>289</v>
      </c>
      <c r="J994" s="410">
        <v>131</v>
      </c>
      <c r="K994" s="410">
        <v>210</v>
      </c>
      <c r="L994" s="410">
        <v>110</v>
      </c>
      <c r="M994" s="410">
        <v>120</v>
      </c>
      <c r="N994" s="410">
        <v>214</v>
      </c>
      <c r="O994" s="410">
        <v>155</v>
      </c>
      <c r="P994" s="410">
        <v>284</v>
      </c>
      <c r="Q994" s="410">
        <v>2077</v>
      </c>
      <c r="R994" s="413">
        <f t="shared" si="30"/>
        <v>173.08333333333334</v>
      </c>
      <c r="S994" s="410">
        <f>IFERROR(VLOOKUP(C994,INVENTORY!C:H,6,FALSE),0)</f>
        <v>178</v>
      </c>
      <c r="T994" s="410">
        <f t="shared" si="31"/>
        <v>451</v>
      </c>
    </row>
    <row r="995" spans="1:20" hidden="1" x14ac:dyDescent="0.25">
      <c r="A995" s="410" t="s">
        <v>1072</v>
      </c>
      <c r="B995" s="410" t="s">
        <v>1960</v>
      </c>
      <c r="C995" s="410" t="s">
        <v>1974</v>
      </c>
      <c r="E995" s="410">
        <v>172</v>
      </c>
      <c r="F995" s="410">
        <v>85</v>
      </c>
      <c r="G995" s="410">
        <v>104</v>
      </c>
      <c r="H995" s="410">
        <v>141</v>
      </c>
      <c r="I995" s="410">
        <v>218</v>
      </c>
      <c r="J995" s="410">
        <v>109</v>
      </c>
      <c r="K995" s="410">
        <v>56</v>
      </c>
      <c r="L995" s="410">
        <v>103</v>
      </c>
      <c r="M995" s="410">
        <v>124</v>
      </c>
      <c r="N995" s="410">
        <v>338</v>
      </c>
      <c r="O995" s="410">
        <v>157</v>
      </c>
      <c r="P995" s="410">
        <v>220</v>
      </c>
      <c r="Q995" s="410">
        <v>1827</v>
      </c>
      <c r="R995" s="413">
        <f t="shared" si="30"/>
        <v>152.25</v>
      </c>
      <c r="S995" s="410">
        <f>IFERROR(VLOOKUP(C995,INVENTORY!C:H,6,FALSE),0)</f>
        <v>195</v>
      </c>
      <c r="T995" s="410">
        <f t="shared" si="31"/>
        <v>404.4</v>
      </c>
    </row>
    <row r="996" spans="1:20" hidden="1" x14ac:dyDescent="0.25">
      <c r="A996" s="410" t="s">
        <v>1072</v>
      </c>
      <c r="B996" s="410" t="s">
        <v>1960</v>
      </c>
      <c r="C996" s="410" t="s">
        <v>1975</v>
      </c>
      <c r="E996" s="410">
        <v>247</v>
      </c>
      <c r="F996" s="410">
        <v>214</v>
      </c>
      <c r="G996" s="410">
        <v>139</v>
      </c>
      <c r="H996" s="410">
        <v>110</v>
      </c>
      <c r="I996" s="410">
        <v>193</v>
      </c>
      <c r="J996" s="410">
        <v>191</v>
      </c>
      <c r="K996" s="410">
        <v>60</v>
      </c>
      <c r="L996" s="410">
        <v>166</v>
      </c>
      <c r="M996" s="410">
        <v>221</v>
      </c>
      <c r="N996" s="410">
        <v>262</v>
      </c>
      <c r="O996" s="410">
        <v>160</v>
      </c>
      <c r="P996" s="410">
        <v>232</v>
      </c>
      <c r="Q996" s="410">
        <v>2195</v>
      </c>
      <c r="R996" s="413">
        <f t="shared" si="30"/>
        <v>182.91666666666666</v>
      </c>
      <c r="S996" s="410">
        <f>IFERROR(VLOOKUP(C996,INVENTORY!C:H,6,FALSE),0)</f>
        <v>226</v>
      </c>
      <c r="T996" s="410">
        <f t="shared" si="31"/>
        <v>484.2</v>
      </c>
    </row>
    <row r="997" spans="1:20" hidden="1" x14ac:dyDescent="0.25">
      <c r="A997" s="410" t="s">
        <v>1072</v>
      </c>
      <c r="B997" s="410" t="s">
        <v>1960</v>
      </c>
      <c r="C997" s="410" t="s">
        <v>1976</v>
      </c>
      <c r="E997" s="410">
        <v>220</v>
      </c>
      <c r="F997" s="410">
        <v>139</v>
      </c>
      <c r="G997" s="410">
        <v>182</v>
      </c>
      <c r="H997" s="410">
        <v>236</v>
      </c>
      <c r="I997" s="410">
        <v>296</v>
      </c>
      <c r="J997" s="410">
        <v>176</v>
      </c>
      <c r="K997" s="410">
        <v>59</v>
      </c>
      <c r="L997" s="410">
        <v>151</v>
      </c>
      <c r="M997" s="410">
        <v>187</v>
      </c>
      <c r="N997" s="410">
        <v>148</v>
      </c>
      <c r="O997" s="410">
        <v>213</v>
      </c>
      <c r="P997" s="410">
        <v>321</v>
      </c>
      <c r="Q997" s="410">
        <v>2328</v>
      </c>
      <c r="R997" s="413">
        <f t="shared" si="30"/>
        <v>194</v>
      </c>
      <c r="S997" s="410">
        <f>IFERROR(VLOOKUP(C997,INVENTORY!C:H,6,FALSE),0)</f>
        <v>231</v>
      </c>
      <c r="T997" s="410">
        <f t="shared" si="31"/>
        <v>511.8</v>
      </c>
    </row>
    <row r="998" spans="1:20" hidden="1" x14ac:dyDescent="0.25">
      <c r="A998" s="410" t="s">
        <v>1072</v>
      </c>
      <c r="B998" s="410" t="s">
        <v>1960</v>
      </c>
      <c r="C998" s="410" t="s">
        <v>1977</v>
      </c>
      <c r="E998" s="410">
        <v>173</v>
      </c>
      <c r="F998" s="410">
        <v>161</v>
      </c>
      <c r="G998" s="410">
        <v>348</v>
      </c>
      <c r="H998" s="410">
        <v>239</v>
      </c>
      <c r="I998" s="410">
        <v>196</v>
      </c>
      <c r="J998" s="410">
        <v>154</v>
      </c>
      <c r="K998" s="410">
        <v>79</v>
      </c>
      <c r="L998" s="410">
        <v>88</v>
      </c>
      <c r="M998" s="410">
        <v>345</v>
      </c>
      <c r="N998" s="410">
        <v>269</v>
      </c>
      <c r="O998" s="410">
        <v>124</v>
      </c>
      <c r="P998" s="410">
        <v>350</v>
      </c>
      <c r="Q998" s="410">
        <v>2526</v>
      </c>
      <c r="R998" s="413">
        <f t="shared" si="30"/>
        <v>210.5</v>
      </c>
      <c r="S998" s="410">
        <f>IFERROR(VLOOKUP(C998,INVENTORY!C:H,6,FALSE),0)</f>
        <v>229</v>
      </c>
      <c r="T998" s="410">
        <f t="shared" si="31"/>
        <v>551</v>
      </c>
    </row>
    <row r="999" spans="1:20" hidden="1" x14ac:dyDescent="0.25">
      <c r="A999" s="410" t="s">
        <v>1072</v>
      </c>
      <c r="B999" s="410" t="s">
        <v>1960</v>
      </c>
      <c r="C999" s="410" t="s">
        <v>1978</v>
      </c>
      <c r="L999" s="410">
        <v>56</v>
      </c>
      <c r="M999" s="410">
        <v>46</v>
      </c>
      <c r="N999" s="410">
        <v>53</v>
      </c>
      <c r="O999" s="410">
        <v>70</v>
      </c>
      <c r="P999" s="410">
        <v>41</v>
      </c>
      <c r="Q999" s="410">
        <v>266</v>
      </c>
      <c r="R999" s="413">
        <f t="shared" si="30"/>
        <v>53.2</v>
      </c>
      <c r="S999" s="410">
        <f>IFERROR(VLOOKUP(C999,INVENTORY!C:H,6,FALSE),0)</f>
        <v>60</v>
      </c>
      <c r="T999" s="410">
        <f t="shared" si="31"/>
        <v>65.2</v>
      </c>
    </row>
    <row r="1000" spans="1:20" hidden="1" x14ac:dyDescent="0.25">
      <c r="A1000" s="410" t="s">
        <v>1072</v>
      </c>
      <c r="B1000" s="410" t="s">
        <v>1960</v>
      </c>
      <c r="C1000" s="410" t="s">
        <v>1979</v>
      </c>
      <c r="E1000" s="410">
        <v>165</v>
      </c>
      <c r="F1000" s="410">
        <v>120</v>
      </c>
      <c r="G1000" s="410">
        <v>164</v>
      </c>
      <c r="H1000" s="410">
        <v>187</v>
      </c>
      <c r="I1000" s="410">
        <v>586</v>
      </c>
      <c r="J1000" s="410">
        <v>228</v>
      </c>
      <c r="K1000" s="410">
        <v>256</v>
      </c>
      <c r="L1000" s="410">
        <v>140</v>
      </c>
      <c r="M1000" s="410">
        <v>193</v>
      </c>
      <c r="N1000" s="410">
        <v>291</v>
      </c>
      <c r="O1000" s="410">
        <v>217</v>
      </c>
      <c r="P1000" s="410">
        <v>219</v>
      </c>
      <c r="Q1000" s="410">
        <v>2766</v>
      </c>
      <c r="R1000" s="413">
        <f t="shared" si="30"/>
        <v>230.5</v>
      </c>
      <c r="S1000" s="410">
        <f>IFERROR(VLOOKUP(C1000,INVENTORY!C:H,6,FALSE),0)</f>
        <v>217</v>
      </c>
      <c r="T1000" s="410">
        <f t="shared" si="31"/>
        <v>596.6</v>
      </c>
    </row>
    <row r="1001" spans="1:20" hidden="1" x14ac:dyDescent="0.25">
      <c r="A1001" s="410" t="s">
        <v>1072</v>
      </c>
      <c r="B1001" s="410" t="s">
        <v>1960</v>
      </c>
      <c r="C1001" s="410" t="s">
        <v>1980</v>
      </c>
      <c r="E1001" s="410">
        <v>136</v>
      </c>
      <c r="F1001" s="410">
        <v>326</v>
      </c>
      <c r="G1001" s="410">
        <v>46</v>
      </c>
      <c r="H1001" s="410">
        <v>144</v>
      </c>
      <c r="I1001" s="410">
        <v>197</v>
      </c>
      <c r="J1001" s="410">
        <v>53</v>
      </c>
      <c r="K1001" s="410">
        <v>113</v>
      </c>
      <c r="L1001" s="410">
        <v>50</v>
      </c>
      <c r="M1001" s="410">
        <v>75</v>
      </c>
      <c r="N1001" s="410">
        <v>155</v>
      </c>
      <c r="O1001" s="410">
        <v>154</v>
      </c>
      <c r="P1001" s="410">
        <v>101</v>
      </c>
      <c r="Q1001" s="410">
        <v>1550</v>
      </c>
      <c r="R1001" s="413">
        <f t="shared" si="30"/>
        <v>129.16666666666666</v>
      </c>
      <c r="S1001" s="410">
        <f>IFERROR(VLOOKUP(C1001,INVENTORY!C:H,6,FALSE),0)</f>
        <v>190</v>
      </c>
      <c r="T1001" s="410">
        <f t="shared" si="31"/>
        <v>348</v>
      </c>
    </row>
    <row r="1002" spans="1:20" hidden="1" x14ac:dyDescent="0.25">
      <c r="A1002" s="410" t="s">
        <v>1072</v>
      </c>
      <c r="B1002" s="410" t="s">
        <v>1960</v>
      </c>
      <c r="C1002" s="410" t="s">
        <v>1981</v>
      </c>
      <c r="E1002" s="410">
        <v>82</v>
      </c>
      <c r="F1002" s="410">
        <v>103</v>
      </c>
      <c r="G1002" s="410">
        <v>185</v>
      </c>
      <c r="H1002" s="410">
        <v>200</v>
      </c>
      <c r="I1002" s="410">
        <v>157</v>
      </c>
      <c r="J1002" s="410">
        <v>47</v>
      </c>
      <c r="K1002" s="410">
        <v>122</v>
      </c>
      <c r="L1002" s="410">
        <v>80</v>
      </c>
      <c r="M1002" s="410">
        <v>97</v>
      </c>
      <c r="N1002" s="410">
        <v>126</v>
      </c>
      <c r="O1002" s="410">
        <v>164</v>
      </c>
      <c r="P1002" s="410">
        <v>394</v>
      </c>
      <c r="Q1002" s="410">
        <v>1757</v>
      </c>
      <c r="R1002" s="413">
        <f t="shared" si="30"/>
        <v>146.41666666666666</v>
      </c>
      <c r="S1002" s="410">
        <f>IFERROR(VLOOKUP(C1002,INVENTORY!C:H,6,FALSE),0)</f>
        <v>154</v>
      </c>
      <c r="T1002" s="410">
        <f t="shared" si="31"/>
        <v>382.2</v>
      </c>
    </row>
    <row r="1003" spans="1:20" hidden="1" x14ac:dyDescent="0.25">
      <c r="A1003" s="410" t="s">
        <v>1072</v>
      </c>
      <c r="B1003" s="410" t="s">
        <v>1960</v>
      </c>
      <c r="C1003" s="410" t="s">
        <v>1982</v>
      </c>
      <c r="E1003" s="410">
        <v>302</v>
      </c>
      <c r="F1003" s="410">
        <v>137</v>
      </c>
      <c r="G1003" s="410">
        <v>309</v>
      </c>
      <c r="H1003" s="410">
        <v>105</v>
      </c>
      <c r="I1003" s="410">
        <v>190</v>
      </c>
      <c r="J1003" s="410">
        <v>245</v>
      </c>
      <c r="K1003" s="410">
        <v>141</v>
      </c>
      <c r="L1003" s="410">
        <v>52</v>
      </c>
      <c r="M1003" s="410">
        <v>107</v>
      </c>
      <c r="N1003" s="410">
        <v>130</v>
      </c>
      <c r="O1003" s="410">
        <v>167</v>
      </c>
      <c r="P1003" s="410">
        <v>201</v>
      </c>
      <c r="Q1003" s="410">
        <v>2086</v>
      </c>
      <c r="R1003" s="413">
        <f t="shared" si="30"/>
        <v>173.83333333333334</v>
      </c>
      <c r="S1003" s="410">
        <f>IFERROR(VLOOKUP(C1003,INVENTORY!C:H,6,FALSE),0)</f>
        <v>193</v>
      </c>
      <c r="T1003" s="410">
        <f t="shared" si="31"/>
        <v>455.8</v>
      </c>
    </row>
    <row r="1004" spans="1:20" hidden="1" x14ac:dyDescent="0.25">
      <c r="A1004" s="410" t="s">
        <v>1072</v>
      </c>
      <c r="B1004" s="410" t="s">
        <v>1960</v>
      </c>
      <c r="C1004" s="410" t="s">
        <v>1983</v>
      </c>
      <c r="E1004" s="410">
        <v>127</v>
      </c>
      <c r="F1004" s="410">
        <v>219</v>
      </c>
      <c r="G1004" s="410">
        <v>38</v>
      </c>
      <c r="H1004" s="410">
        <v>47</v>
      </c>
      <c r="I1004" s="410">
        <v>173</v>
      </c>
      <c r="J1004" s="410">
        <v>108</v>
      </c>
      <c r="K1004" s="410">
        <v>101</v>
      </c>
      <c r="L1004" s="410">
        <v>63</v>
      </c>
      <c r="M1004" s="410">
        <v>290</v>
      </c>
      <c r="N1004" s="410">
        <v>264</v>
      </c>
      <c r="O1004" s="410">
        <v>414</v>
      </c>
      <c r="P1004" s="410">
        <v>185</v>
      </c>
      <c r="Q1004" s="410">
        <v>2029</v>
      </c>
      <c r="R1004" s="413">
        <f t="shared" si="30"/>
        <v>169.08333333333334</v>
      </c>
      <c r="S1004" s="410">
        <f>IFERROR(VLOOKUP(C1004,INVENTORY!C:H,6,FALSE),0)</f>
        <v>156</v>
      </c>
      <c r="T1004" s="410">
        <f t="shared" si="31"/>
        <v>437</v>
      </c>
    </row>
    <row r="1005" spans="1:20" hidden="1" x14ac:dyDescent="0.25">
      <c r="A1005" s="410" t="s">
        <v>1072</v>
      </c>
      <c r="B1005" s="410" t="s">
        <v>1960</v>
      </c>
      <c r="C1005" s="410" t="s">
        <v>1984</v>
      </c>
      <c r="E1005" s="410">
        <v>372</v>
      </c>
      <c r="F1005" s="410">
        <v>224</v>
      </c>
      <c r="G1005" s="410">
        <v>109</v>
      </c>
      <c r="H1005" s="410">
        <v>109</v>
      </c>
      <c r="I1005" s="410">
        <v>149</v>
      </c>
      <c r="J1005" s="410">
        <v>68</v>
      </c>
      <c r="K1005" s="410">
        <v>62</v>
      </c>
      <c r="L1005" s="410">
        <v>83</v>
      </c>
      <c r="M1005" s="410">
        <v>179</v>
      </c>
      <c r="N1005" s="410">
        <v>143</v>
      </c>
      <c r="O1005" s="410">
        <v>179</v>
      </c>
      <c r="P1005" s="410">
        <v>107</v>
      </c>
      <c r="Q1005" s="410">
        <v>1784</v>
      </c>
      <c r="R1005" s="413">
        <f t="shared" si="30"/>
        <v>148.66666666666666</v>
      </c>
      <c r="S1005" s="410">
        <f>IFERROR(VLOOKUP(C1005,INVENTORY!C:H,6,FALSE),0)</f>
        <v>166</v>
      </c>
      <c r="T1005" s="410">
        <f t="shared" si="31"/>
        <v>390</v>
      </c>
    </row>
    <row r="1006" spans="1:20" hidden="1" x14ac:dyDescent="0.25">
      <c r="A1006" s="410" t="s">
        <v>1072</v>
      </c>
      <c r="B1006" s="410" t="s">
        <v>1960</v>
      </c>
      <c r="C1006" s="410" t="s">
        <v>1985</v>
      </c>
      <c r="E1006" s="410">
        <v>343</v>
      </c>
      <c r="F1006" s="410">
        <v>56</v>
      </c>
      <c r="G1006" s="410">
        <v>113</v>
      </c>
      <c r="H1006" s="410">
        <v>195</v>
      </c>
      <c r="I1006" s="410">
        <v>177</v>
      </c>
      <c r="J1006" s="410">
        <v>88</v>
      </c>
      <c r="K1006" s="410">
        <v>92</v>
      </c>
      <c r="L1006" s="410">
        <v>72</v>
      </c>
      <c r="M1006" s="410">
        <v>151</v>
      </c>
      <c r="N1006" s="410">
        <v>368</v>
      </c>
      <c r="O1006" s="410">
        <v>301</v>
      </c>
      <c r="P1006" s="410">
        <v>157</v>
      </c>
      <c r="Q1006" s="410">
        <v>2113</v>
      </c>
      <c r="R1006" s="413">
        <f t="shared" si="30"/>
        <v>176.08333333333334</v>
      </c>
      <c r="S1006" s="410">
        <f>IFERROR(VLOOKUP(C1006,INVENTORY!C:H,6,FALSE),0)</f>
        <v>170</v>
      </c>
      <c r="T1006" s="410">
        <f t="shared" si="31"/>
        <v>456.6</v>
      </c>
    </row>
    <row r="1007" spans="1:20" hidden="1" x14ac:dyDescent="0.25">
      <c r="A1007" s="410" t="s">
        <v>1072</v>
      </c>
      <c r="B1007" s="410" t="s">
        <v>1960</v>
      </c>
      <c r="C1007" s="410" t="s">
        <v>1986</v>
      </c>
      <c r="E1007" s="410">
        <v>90</v>
      </c>
      <c r="F1007" s="410">
        <v>111</v>
      </c>
      <c r="G1007" s="410">
        <v>53</v>
      </c>
      <c r="H1007" s="410">
        <v>183</v>
      </c>
      <c r="I1007" s="410">
        <v>147</v>
      </c>
      <c r="J1007" s="410">
        <v>24</v>
      </c>
      <c r="K1007" s="410">
        <v>116</v>
      </c>
      <c r="L1007" s="410">
        <v>183</v>
      </c>
      <c r="M1007" s="410">
        <v>231</v>
      </c>
      <c r="N1007" s="410">
        <v>134</v>
      </c>
      <c r="O1007" s="410">
        <v>114</v>
      </c>
      <c r="P1007" s="410">
        <v>134</v>
      </c>
      <c r="Q1007" s="410">
        <v>1520</v>
      </c>
      <c r="R1007" s="413">
        <f t="shared" si="30"/>
        <v>126.66666666666667</v>
      </c>
      <c r="S1007" s="410">
        <f>IFERROR(VLOOKUP(C1007,INVENTORY!C:H,6,FALSE),0)</f>
        <v>173</v>
      </c>
      <c r="T1007" s="410">
        <f t="shared" si="31"/>
        <v>338.6</v>
      </c>
    </row>
    <row r="1008" spans="1:20" hidden="1" x14ac:dyDescent="0.25">
      <c r="A1008" s="410" t="s">
        <v>1072</v>
      </c>
      <c r="B1008" s="410" t="s">
        <v>1960</v>
      </c>
      <c r="C1008" s="410" t="s">
        <v>1987</v>
      </c>
      <c r="E1008" s="410">
        <v>121</v>
      </c>
      <c r="F1008" s="410">
        <v>50</v>
      </c>
      <c r="G1008" s="410">
        <v>121</v>
      </c>
      <c r="H1008" s="410">
        <v>121</v>
      </c>
      <c r="I1008" s="410">
        <v>137</v>
      </c>
      <c r="J1008" s="410">
        <v>139</v>
      </c>
      <c r="K1008" s="410">
        <v>90</v>
      </c>
      <c r="L1008" s="410">
        <v>84</v>
      </c>
      <c r="M1008" s="410">
        <v>137</v>
      </c>
      <c r="N1008" s="410">
        <v>94</v>
      </c>
      <c r="O1008" s="410">
        <v>95</v>
      </c>
      <c r="P1008" s="410">
        <v>141</v>
      </c>
      <c r="Q1008" s="410">
        <v>1330</v>
      </c>
      <c r="R1008" s="413">
        <f t="shared" si="30"/>
        <v>110.83333333333333</v>
      </c>
      <c r="S1008" s="410">
        <f>IFERROR(VLOOKUP(C1008,INVENTORY!C:H,6,FALSE),0)</f>
        <v>149</v>
      </c>
      <c r="T1008" s="410">
        <f t="shared" si="31"/>
        <v>295.8</v>
      </c>
    </row>
    <row r="1009" spans="1:20" hidden="1" x14ac:dyDescent="0.25">
      <c r="A1009" s="410" t="s">
        <v>1072</v>
      </c>
      <c r="B1009" s="410" t="s">
        <v>1960</v>
      </c>
      <c r="C1009" s="410" t="s">
        <v>1988</v>
      </c>
      <c r="E1009" s="410">
        <v>137</v>
      </c>
      <c r="F1009" s="410">
        <v>59</v>
      </c>
      <c r="G1009" s="410">
        <v>128</v>
      </c>
      <c r="H1009" s="410">
        <v>157</v>
      </c>
      <c r="I1009" s="410">
        <v>433</v>
      </c>
      <c r="J1009" s="410">
        <v>120</v>
      </c>
      <c r="K1009" s="410">
        <v>278</v>
      </c>
      <c r="L1009" s="410">
        <v>173</v>
      </c>
      <c r="M1009" s="410">
        <v>229</v>
      </c>
      <c r="N1009" s="410">
        <v>173</v>
      </c>
      <c r="O1009" s="410">
        <v>224</v>
      </c>
      <c r="P1009" s="410">
        <v>199</v>
      </c>
      <c r="Q1009" s="410">
        <v>2310</v>
      </c>
      <c r="R1009" s="413">
        <f t="shared" si="30"/>
        <v>192.5</v>
      </c>
      <c r="S1009" s="410">
        <f>IFERROR(VLOOKUP(C1009,INVENTORY!C:H,6,FALSE),0)</f>
        <v>172</v>
      </c>
      <c r="T1009" s="410">
        <f t="shared" si="31"/>
        <v>496.4</v>
      </c>
    </row>
    <row r="1010" spans="1:20" hidden="1" x14ac:dyDescent="0.25">
      <c r="A1010" s="410" t="s">
        <v>1072</v>
      </c>
      <c r="B1010" s="410" t="s">
        <v>1960</v>
      </c>
      <c r="C1010" s="410" t="s">
        <v>1989</v>
      </c>
      <c r="E1010" s="410">
        <v>148</v>
      </c>
      <c r="F1010" s="410">
        <v>268</v>
      </c>
      <c r="G1010" s="410">
        <v>128</v>
      </c>
      <c r="H1010" s="410">
        <v>140</v>
      </c>
      <c r="I1010" s="410">
        <v>280</v>
      </c>
      <c r="J1010" s="410">
        <v>100</v>
      </c>
      <c r="K1010" s="410">
        <v>156</v>
      </c>
      <c r="L1010" s="410">
        <v>157</v>
      </c>
      <c r="M1010" s="410">
        <v>251</v>
      </c>
      <c r="N1010" s="410">
        <v>127</v>
      </c>
      <c r="O1010" s="410">
        <v>152</v>
      </c>
      <c r="P1010" s="410">
        <v>197</v>
      </c>
      <c r="Q1010" s="410">
        <v>2104</v>
      </c>
      <c r="R1010" s="413">
        <f t="shared" si="30"/>
        <v>175.33333333333334</v>
      </c>
      <c r="S1010" s="410">
        <f>IFERROR(VLOOKUP(C1010,INVENTORY!C:H,6,FALSE),0)</f>
        <v>187</v>
      </c>
      <c r="T1010" s="410">
        <f t="shared" si="31"/>
        <v>458.2</v>
      </c>
    </row>
    <row r="1011" spans="1:20" hidden="1" x14ac:dyDescent="0.25">
      <c r="A1011" s="410" t="s">
        <v>1072</v>
      </c>
      <c r="B1011" s="410" t="s">
        <v>1960</v>
      </c>
      <c r="C1011" s="410" t="s">
        <v>1990</v>
      </c>
      <c r="E1011" s="410">
        <v>116</v>
      </c>
      <c r="F1011" s="410">
        <v>86</v>
      </c>
      <c r="G1011" s="410">
        <v>109</v>
      </c>
      <c r="H1011" s="410">
        <v>246</v>
      </c>
      <c r="I1011" s="410">
        <v>110</v>
      </c>
      <c r="J1011" s="410">
        <v>47</v>
      </c>
      <c r="K1011" s="410">
        <v>269</v>
      </c>
      <c r="L1011" s="410">
        <v>71</v>
      </c>
      <c r="M1011" s="410">
        <v>136</v>
      </c>
      <c r="N1011" s="410">
        <v>148</v>
      </c>
      <c r="O1011" s="410">
        <v>140</v>
      </c>
      <c r="P1011" s="410">
        <v>83</v>
      </c>
      <c r="Q1011" s="410">
        <v>1561</v>
      </c>
      <c r="R1011" s="413">
        <f t="shared" si="30"/>
        <v>130.08333333333334</v>
      </c>
      <c r="S1011" s="410">
        <f>IFERROR(VLOOKUP(C1011,INVENTORY!C:H,6,FALSE),0)</f>
        <v>143</v>
      </c>
      <c r="T1011" s="410">
        <f t="shared" si="31"/>
        <v>340.8</v>
      </c>
    </row>
    <row r="1012" spans="1:20" hidden="1" x14ac:dyDescent="0.25">
      <c r="A1012" s="410" t="s">
        <v>1072</v>
      </c>
      <c r="B1012" s="410" t="s">
        <v>1960</v>
      </c>
      <c r="C1012" s="410" t="s">
        <v>1991</v>
      </c>
      <c r="E1012" s="410">
        <v>146</v>
      </c>
      <c r="F1012" s="410">
        <v>193</v>
      </c>
      <c r="G1012" s="410">
        <v>169</v>
      </c>
      <c r="H1012" s="410">
        <v>143</v>
      </c>
      <c r="I1012" s="410">
        <v>196</v>
      </c>
      <c r="J1012" s="410">
        <v>80</v>
      </c>
      <c r="K1012" s="410">
        <v>13</v>
      </c>
      <c r="L1012" s="410">
        <v>212</v>
      </c>
      <c r="M1012" s="410">
        <v>222</v>
      </c>
      <c r="N1012" s="410">
        <v>97</v>
      </c>
      <c r="O1012" s="410">
        <v>218</v>
      </c>
      <c r="P1012" s="410">
        <v>221</v>
      </c>
      <c r="Q1012" s="410">
        <v>1910</v>
      </c>
      <c r="R1012" s="413">
        <f t="shared" si="30"/>
        <v>159.16666666666666</v>
      </c>
      <c r="S1012" s="410">
        <f>IFERROR(VLOOKUP(C1012,INVENTORY!C:H,6,FALSE),0)</f>
        <v>139</v>
      </c>
      <c r="T1012" s="410">
        <f t="shared" si="31"/>
        <v>409.8</v>
      </c>
    </row>
    <row r="1013" spans="1:20" hidden="1" x14ac:dyDescent="0.25">
      <c r="A1013" s="410" t="s">
        <v>1072</v>
      </c>
      <c r="B1013" s="410" t="s">
        <v>1960</v>
      </c>
      <c r="C1013" s="410" t="s">
        <v>1992</v>
      </c>
      <c r="E1013" s="410">
        <v>51</v>
      </c>
      <c r="F1013" s="410">
        <v>75</v>
      </c>
      <c r="G1013" s="410">
        <v>136</v>
      </c>
      <c r="H1013" s="410">
        <v>98</v>
      </c>
      <c r="I1013" s="410">
        <v>185</v>
      </c>
      <c r="J1013" s="410">
        <v>39</v>
      </c>
      <c r="K1013" s="410">
        <v>9</v>
      </c>
      <c r="L1013" s="410">
        <v>83</v>
      </c>
      <c r="M1013" s="410">
        <v>156</v>
      </c>
      <c r="N1013" s="410">
        <v>124</v>
      </c>
      <c r="O1013" s="410">
        <v>114</v>
      </c>
      <c r="P1013" s="410">
        <v>171</v>
      </c>
      <c r="Q1013" s="410">
        <v>1241</v>
      </c>
      <c r="R1013" s="413">
        <f t="shared" si="30"/>
        <v>103.41666666666667</v>
      </c>
      <c r="S1013" s="410">
        <f>IFERROR(VLOOKUP(C1013,INVENTORY!C:H,6,FALSE),0)</f>
        <v>137</v>
      </c>
      <c r="T1013" s="410">
        <f t="shared" si="31"/>
        <v>275.60000000000002</v>
      </c>
    </row>
    <row r="1014" spans="1:20" hidden="1" x14ac:dyDescent="0.25">
      <c r="A1014" s="410" t="s">
        <v>1072</v>
      </c>
      <c r="B1014" s="410" t="s">
        <v>1960</v>
      </c>
      <c r="C1014" s="410" t="s">
        <v>1993</v>
      </c>
      <c r="E1014" s="410">
        <v>81</v>
      </c>
      <c r="F1014" s="410">
        <v>130</v>
      </c>
      <c r="G1014" s="410">
        <v>37</v>
      </c>
      <c r="H1014" s="410">
        <v>107</v>
      </c>
      <c r="I1014" s="410">
        <v>178</v>
      </c>
      <c r="J1014" s="410">
        <v>31</v>
      </c>
      <c r="K1014" s="410">
        <v>8</v>
      </c>
      <c r="L1014" s="410">
        <v>291</v>
      </c>
      <c r="M1014" s="410">
        <v>121</v>
      </c>
      <c r="N1014" s="410">
        <v>79</v>
      </c>
      <c r="O1014" s="410">
        <v>143</v>
      </c>
      <c r="P1014" s="410">
        <v>358</v>
      </c>
      <c r="Q1014" s="410">
        <v>1564</v>
      </c>
      <c r="R1014" s="413">
        <f t="shared" si="30"/>
        <v>130.33333333333334</v>
      </c>
      <c r="S1014" s="410">
        <f>IFERROR(VLOOKUP(C1014,INVENTORY!C:H,6,FALSE),0)</f>
        <v>135</v>
      </c>
      <c r="T1014" s="410">
        <f t="shared" si="31"/>
        <v>339.8</v>
      </c>
    </row>
    <row r="1015" spans="1:20" hidden="1" x14ac:dyDescent="0.25">
      <c r="A1015" s="410" t="s">
        <v>1072</v>
      </c>
      <c r="B1015" s="410" t="s">
        <v>1960</v>
      </c>
      <c r="C1015" s="410" t="s">
        <v>1994</v>
      </c>
      <c r="E1015" s="410">
        <v>141</v>
      </c>
      <c r="F1015" s="410">
        <v>70</v>
      </c>
      <c r="G1015" s="410">
        <v>96</v>
      </c>
      <c r="H1015" s="410">
        <v>82</v>
      </c>
      <c r="I1015" s="410">
        <v>216</v>
      </c>
      <c r="J1015" s="410">
        <v>120</v>
      </c>
      <c r="K1015" s="410">
        <v>52</v>
      </c>
      <c r="L1015" s="410">
        <v>79</v>
      </c>
      <c r="M1015" s="410">
        <v>102</v>
      </c>
      <c r="N1015" s="410">
        <v>104</v>
      </c>
      <c r="O1015" s="410">
        <v>141</v>
      </c>
      <c r="P1015" s="410">
        <v>99</v>
      </c>
      <c r="Q1015" s="410">
        <v>1302</v>
      </c>
      <c r="R1015" s="413">
        <f t="shared" si="30"/>
        <v>108.5</v>
      </c>
      <c r="S1015" s="410">
        <f>IFERROR(VLOOKUP(C1015,INVENTORY!C:H,6,FALSE),0)</f>
        <v>195</v>
      </c>
      <c r="T1015" s="410">
        <f t="shared" si="31"/>
        <v>299.39999999999998</v>
      </c>
    </row>
    <row r="1016" spans="1:20" hidden="1" x14ac:dyDescent="0.25">
      <c r="A1016" s="410" t="s">
        <v>1072</v>
      </c>
      <c r="B1016" s="410" t="s">
        <v>1960</v>
      </c>
      <c r="C1016" s="410" t="s">
        <v>1995</v>
      </c>
      <c r="E1016" s="410">
        <v>88</v>
      </c>
      <c r="F1016" s="410">
        <v>239</v>
      </c>
      <c r="G1016" s="410">
        <v>74</v>
      </c>
      <c r="H1016" s="410">
        <v>236</v>
      </c>
      <c r="I1016" s="410">
        <v>65</v>
      </c>
      <c r="J1016" s="410">
        <v>1</v>
      </c>
      <c r="L1016" s="410">
        <v>5</v>
      </c>
      <c r="M1016" s="410">
        <v>151</v>
      </c>
      <c r="N1016" s="410">
        <v>71</v>
      </c>
      <c r="O1016" s="410">
        <v>22</v>
      </c>
      <c r="P1016" s="410">
        <v>22</v>
      </c>
      <c r="Q1016" s="410">
        <v>974</v>
      </c>
      <c r="R1016" s="413">
        <f t="shared" si="30"/>
        <v>88.545454545454547</v>
      </c>
      <c r="S1016" s="410">
        <f>IFERROR(VLOOKUP(C1016,INVENTORY!C:H,6,FALSE),0)</f>
        <v>39</v>
      </c>
      <c r="T1016" s="410">
        <f t="shared" si="31"/>
        <v>202.6</v>
      </c>
    </row>
    <row r="1017" spans="1:20" hidden="1" x14ac:dyDescent="0.25">
      <c r="A1017" s="410" t="s">
        <v>1072</v>
      </c>
      <c r="B1017" s="410" t="s">
        <v>1960</v>
      </c>
      <c r="C1017" s="410" t="s">
        <v>1996</v>
      </c>
      <c r="M1017" s="410">
        <v>1</v>
      </c>
      <c r="Q1017" s="410">
        <v>1</v>
      </c>
      <c r="R1017" s="413">
        <f t="shared" si="30"/>
        <v>1</v>
      </c>
      <c r="S1017" s="410">
        <f>IFERROR(VLOOKUP(C1017,INVENTORY!C:H,6,FALSE),0)</f>
        <v>2</v>
      </c>
      <c r="T1017" s="410">
        <f t="shared" si="31"/>
        <v>0.6</v>
      </c>
    </row>
    <row r="1018" spans="1:20" hidden="1" x14ac:dyDescent="0.25">
      <c r="A1018" s="410" t="s">
        <v>1072</v>
      </c>
      <c r="B1018" s="410" t="s">
        <v>1960</v>
      </c>
      <c r="C1018" s="410" t="s">
        <v>1997</v>
      </c>
      <c r="E1018" s="410">
        <v>262</v>
      </c>
      <c r="F1018" s="410">
        <v>248</v>
      </c>
      <c r="G1018" s="410">
        <v>278</v>
      </c>
      <c r="H1018" s="410">
        <v>217</v>
      </c>
      <c r="I1018" s="410">
        <v>240</v>
      </c>
      <c r="J1018" s="410">
        <v>443</v>
      </c>
      <c r="K1018" s="410">
        <v>216</v>
      </c>
      <c r="L1018" s="410">
        <v>101</v>
      </c>
      <c r="M1018" s="410">
        <v>215</v>
      </c>
      <c r="N1018" s="410">
        <v>209</v>
      </c>
      <c r="O1018" s="410">
        <v>286</v>
      </c>
      <c r="P1018" s="410">
        <v>295</v>
      </c>
      <c r="Q1018" s="410">
        <v>3010</v>
      </c>
      <c r="R1018" s="413">
        <f t="shared" si="30"/>
        <v>250.83333333333334</v>
      </c>
      <c r="S1018" s="410">
        <f>IFERROR(VLOOKUP(C1018,INVENTORY!C:H,6,FALSE),0)</f>
        <v>258</v>
      </c>
      <c r="T1018" s="410">
        <f t="shared" si="31"/>
        <v>653.6</v>
      </c>
    </row>
    <row r="1019" spans="1:20" hidden="1" x14ac:dyDescent="0.25">
      <c r="A1019" s="410" t="s">
        <v>1072</v>
      </c>
      <c r="B1019" s="410" t="s">
        <v>1960</v>
      </c>
      <c r="C1019" s="410" t="s">
        <v>1998</v>
      </c>
      <c r="E1019" s="410">
        <v>153</v>
      </c>
      <c r="F1019" s="410">
        <v>75</v>
      </c>
      <c r="G1019" s="410">
        <v>82</v>
      </c>
      <c r="H1019" s="410">
        <v>108</v>
      </c>
      <c r="I1019" s="410">
        <v>334</v>
      </c>
      <c r="J1019" s="410">
        <v>145</v>
      </c>
      <c r="K1019" s="410">
        <v>43</v>
      </c>
      <c r="L1019" s="410">
        <v>99</v>
      </c>
      <c r="M1019" s="410">
        <v>241</v>
      </c>
      <c r="N1019" s="410">
        <v>152</v>
      </c>
      <c r="O1019" s="410">
        <v>80</v>
      </c>
      <c r="P1019" s="410">
        <v>230</v>
      </c>
      <c r="Q1019" s="410">
        <v>1742</v>
      </c>
      <c r="R1019" s="413">
        <f t="shared" si="30"/>
        <v>145.16666666666666</v>
      </c>
      <c r="S1019" s="410">
        <f>IFERROR(VLOOKUP(C1019,INVENTORY!C:H,6,FALSE),0)</f>
        <v>163</v>
      </c>
      <c r="T1019" s="410">
        <f t="shared" si="31"/>
        <v>381</v>
      </c>
    </row>
    <row r="1020" spans="1:20" hidden="1" x14ac:dyDescent="0.25">
      <c r="A1020" s="410" t="s">
        <v>1072</v>
      </c>
      <c r="B1020" s="410" t="s">
        <v>1960</v>
      </c>
      <c r="C1020" s="410" t="s">
        <v>1999</v>
      </c>
      <c r="E1020" s="410">
        <v>128</v>
      </c>
      <c r="F1020" s="410">
        <v>333</v>
      </c>
      <c r="G1020" s="410">
        <v>78</v>
      </c>
      <c r="H1020" s="410">
        <v>99</v>
      </c>
      <c r="I1020" s="410">
        <v>325</v>
      </c>
      <c r="J1020" s="410">
        <v>58</v>
      </c>
      <c r="K1020" s="410">
        <v>27</v>
      </c>
      <c r="L1020" s="410">
        <v>75</v>
      </c>
      <c r="M1020" s="410">
        <v>303</v>
      </c>
      <c r="N1020" s="410">
        <v>280</v>
      </c>
      <c r="O1020" s="410">
        <v>89</v>
      </c>
      <c r="P1020" s="410">
        <v>182</v>
      </c>
      <c r="Q1020" s="410">
        <v>1977</v>
      </c>
      <c r="R1020" s="413">
        <f t="shared" si="30"/>
        <v>164.75</v>
      </c>
      <c r="S1020" s="410">
        <f>IFERROR(VLOOKUP(C1020,INVENTORY!C:H,6,FALSE),0)</f>
        <v>160</v>
      </c>
      <c r="T1020" s="410">
        <f t="shared" si="31"/>
        <v>427.4</v>
      </c>
    </row>
    <row r="1021" spans="1:20" hidden="1" x14ac:dyDescent="0.25">
      <c r="A1021" s="410" t="s">
        <v>1072</v>
      </c>
      <c r="B1021" s="410" t="s">
        <v>1960</v>
      </c>
      <c r="C1021" s="410" t="s">
        <v>2000</v>
      </c>
      <c r="E1021" s="410">
        <v>46</v>
      </c>
      <c r="F1021" s="410">
        <v>174</v>
      </c>
      <c r="G1021" s="410">
        <v>218</v>
      </c>
      <c r="H1021" s="410">
        <v>157</v>
      </c>
      <c r="I1021" s="410">
        <v>217</v>
      </c>
      <c r="J1021" s="410">
        <v>71</v>
      </c>
      <c r="K1021" s="410">
        <v>28</v>
      </c>
      <c r="L1021" s="410">
        <v>65</v>
      </c>
      <c r="M1021" s="410">
        <v>143</v>
      </c>
      <c r="N1021" s="410">
        <v>83</v>
      </c>
      <c r="O1021" s="410">
        <v>118</v>
      </c>
      <c r="P1021" s="410">
        <v>301</v>
      </c>
      <c r="Q1021" s="410">
        <v>1621</v>
      </c>
      <c r="R1021" s="413">
        <f t="shared" si="30"/>
        <v>135.08333333333334</v>
      </c>
      <c r="S1021" s="410">
        <f>IFERROR(VLOOKUP(C1021,INVENTORY!C:H,6,FALSE),0)</f>
        <v>151</v>
      </c>
      <c r="T1021" s="410">
        <f t="shared" si="31"/>
        <v>354.4</v>
      </c>
    </row>
    <row r="1022" spans="1:20" hidden="1" x14ac:dyDescent="0.25">
      <c r="A1022" s="410" t="s">
        <v>1072</v>
      </c>
      <c r="B1022" s="410" t="s">
        <v>1960</v>
      </c>
      <c r="C1022" s="410" t="s">
        <v>2001</v>
      </c>
      <c r="E1022" s="410">
        <v>64</v>
      </c>
      <c r="F1022" s="410">
        <v>96</v>
      </c>
      <c r="G1022" s="410">
        <v>11</v>
      </c>
      <c r="H1022" s="410">
        <v>29</v>
      </c>
      <c r="I1022" s="410">
        <v>139</v>
      </c>
      <c r="J1022" s="410">
        <v>82</v>
      </c>
      <c r="K1022" s="410">
        <v>20</v>
      </c>
      <c r="L1022" s="410">
        <v>59</v>
      </c>
      <c r="M1022" s="410">
        <v>253</v>
      </c>
      <c r="N1022" s="410">
        <v>86</v>
      </c>
      <c r="O1022" s="410">
        <v>94</v>
      </c>
      <c r="P1022" s="410">
        <v>273</v>
      </c>
      <c r="Q1022" s="410">
        <v>1206</v>
      </c>
      <c r="R1022" s="413">
        <f t="shared" si="30"/>
        <v>100.5</v>
      </c>
      <c r="S1022" s="410">
        <f>IFERROR(VLOOKUP(C1022,INVENTORY!C:H,6,FALSE),0)</f>
        <v>126</v>
      </c>
      <c r="T1022" s="410">
        <f t="shared" si="31"/>
        <v>266.39999999999998</v>
      </c>
    </row>
    <row r="1023" spans="1:20" hidden="1" x14ac:dyDescent="0.25">
      <c r="A1023" s="410" t="s">
        <v>1072</v>
      </c>
      <c r="B1023" s="410" t="s">
        <v>1960</v>
      </c>
      <c r="C1023" s="410" t="s">
        <v>2002</v>
      </c>
      <c r="E1023" s="410">
        <v>526</v>
      </c>
      <c r="F1023" s="410">
        <v>203</v>
      </c>
      <c r="G1023" s="410">
        <v>76</v>
      </c>
      <c r="H1023" s="410">
        <v>59</v>
      </c>
      <c r="I1023" s="410">
        <v>142</v>
      </c>
      <c r="J1023" s="410">
        <v>53</v>
      </c>
      <c r="K1023" s="410">
        <v>64</v>
      </c>
      <c r="L1023" s="410">
        <v>54</v>
      </c>
      <c r="M1023" s="410">
        <v>285</v>
      </c>
      <c r="N1023" s="410">
        <v>108</v>
      </c>
      <c r="O1023" s="410">
        <v>122</v>
      </c>
      <c r="P1023" s="410">
        <v>393</v>
      </c>
      <c r="Q1023" s="410">
        <v>2085</v>
      </c>
      <c r="R1023" s="413">
        <f t="shared" si="30"/>
        <v>173.75</v>
      </c>
      <c r="S1023" s="410">
        <f>IFERROR(VLOOKUP(C1023,INVENTORY!C:H,6,FALSE),0)</f>
        <v>143</v>
      </c>
      <c r="T1023" s="410">
        <f t="shared" si="31"/>
        <v>445.6</v>
      </c>
    </row>
    <row r="1024" spans="1:20" hidden="1" x14ac:dyDescent="0.25">
      <c r="A1024" s="410" t="s">
        <v>1072</v>
      </c>
      <c r="B1024" s="410" t="s">
        <v>1960</v>
      </c>
      <c r="C1024" s="410" t="s">
        <v>2003</v>
      </c>
      <c r="E1024" s="410">
        <v>210</v>
      </c>
      <c r="F1024" s="410">
        <v>58</v>
      </c>
      <c r="G1024" s="410">
        <v>126</v>
      </c>
      <c r="H1024" s="410">
        <v>117</v>
      </c>
      <c r="I1024" s="410">
        <v>127</v>
      </c>
      <c r="J1024" s="410">
        <v>62</v>
      </c>
      <c r="K1024" s="410">
        <v>43</v>
      </c>
      <c r="L1024" s="410">
        <v>99</v>
      </c>
      <c r="M1024" s="410">
        <v>99</v>
      </c>
      <c r="N1024" s="410">
        <v>163</v>
      </c>
      <c r="O1024" s="410">
        <v>225</v>
      </c>
      <c r="P1024" s="410">
        <v>315</v>
      </c>
      <c r="Q1024" s="410">
        <v>1644</v>
      </c>
      <c r="R1024" s="413">
        <f t="shared" si="30"/>
        <v>137</v>
      </c>
      <c r="S1024" s="410">
        <f>IFERROR(VLOOKUP(C1024,INVENTORY!C:H,6,FALSE),0)</f>
        <v>129</v>
      </c>
      <c r="T1024" s="410">
        <f t="shared" si="31"/>
        <v>354.6</v>
      </c>
    </row>
    <row r="1025" spans="1:20" hidden="1" x14ac:dyDescent="0.25">
      <c r="A1025" s="410" t="s">
        <v>1072</v>
      </c>
      <c r="B1025" s="410" t="s">
        <v>1960</v>
      </c>
      <c r="C1025" s="410" t="s">
        <v>2004</v>
      </c>
      <c r="E1025" s="410">
        <v>70</v>
      </c>
      <c r="F1025" s="410">
        <v>93</v>
      </c>
      <c r="G1025" s="410">
        <v>56</v>
      </c>
      <c r="H1025" s="410">
        <v>96</v>
      </c>
      <c r="I1025" s="410">
        <v>144</v>
      </c>
      <c r="J1025" s="410">
        <v>68</v>
      </c>
      <c r="K1025" s="410">
        <v>61</v>
      </c>
      <c r="L1025" s="410">
        <v>231</v>
      </c>
      <c r="M1025" s="410">
        <v>100</v>
      </c>
      <c r="N1025" s="410">
        <v>99</v>
      </c>
      <c r="O1025" s="410">
        <v>109</v>
      </c>
      <c r="P1025" s="410">
        <v>57</v>
      </c>
      <c r="Q1025" s="410">
        <v>1184</v>
      </c>
      <c r="R1025" s="413">
        <f t="shared" si="30"/>
        <v>98.666666666666671</v>
      </c>
      <c r="S1025" s="410">
        <f>IFERROR(VLOOKUP(C1025,INVENTORY!C:H,6,FALSE),0)</f>
        <v>137</v>
      </c>
      <c r="T1025" s="410">
        <f t="shared" si="31"/>
        <v>264.2</v>
      </c>
    </row>
    <row r="1026" spans="1:20" hidden="1" x14ac:dyDescent="0.25">
      <c r="A1026" s="410" t="s">
        <v>1072</v>
      </c>
      <c r="B1026" s="410" t="s">
        <v>1960</v>
      </c>
      <c r="C1026" s="410" t="s">
        <v>2005</v>
      </c>
      <c r="E1026" s="410">
        <v>64</v>
      </c>
      <c r="F1026" s="410">
        <v>61</v>
      </c>
      <c r="G1026" s="410">
        <v>28</v>
      </c>
      <c r="H1026" s="410">
        <v>61</v>
      </c>
      <c r="I1026" s="410">
        <v>199</v>
      </c>
      <c r="J1026" s="410">
        <v>44</v>
      </c>
      <c r="K1026" s="410">
        <v>30</v>
      </c>
      <c r="L1026" s="410">
        <v>102</v>
      </c>
      <c r="M1026" s="410">
        <v>136</v>
      </c>
      <c r="N1026" s="410">
        <v>212</v>
      </c>
      <c r="O1026" s="410">
        <v>122</v>
      </c>
      <c r="P1026" s="410">
        <v>77</v>
      </c>
      <c r="Q1026" s="410">
        <v>1136</v>
      </c>
      <c r="R1026" s="413">
        <f t="shared" si="30"/>
        <v>94.666666666666671</v>
      </c>
      <c r="S1026" s="410">
        <f>IFERROR(VLOOKUP(C1026,INVENTORY!C:H,6,FALSE),0)</f>
        <v>127</v>
      </c>
      <c r="T1026" s="410">
        <f t="shared" si="31"/>
        <v>252.6</v>
      </c>
    </row>
    <row r="1027" spans="1:20" hidden="1" x14ac:dyDescent="0.25">
      <c r="A1027" s="410" t="s">
        <v>1072</v>
      </c>
      <c r="B1027" s="410" t="s">
        <v>1960</v>
      </c>
      <c r="C1027" s="410" t="s">
        <v>2006</v>
      </c>
      <c r="E1027" s="410">
        <v>116</v>
      </c>
      <c r="F1027" s="410">
        <v>118</v>
      </c>
      <c r="G1027" s="410">
        <v>30</v>
      </c>
      <c r="H1027" s="410">
        <v>83</v>
      </c>
      <c r="I1027" s="410">
        <v>141</v>
      </c>
      <c r="J1027" s="410">
        <v>89</v>
      </c>
      <c r="K1027" s="410">
        <v>29</v>
      </c>
      <c r="L1027" s="410">
        <v>258</v>
      </c>
      <c r="M1027" s="410">
        <v>95</v>
      </c>
      <c r="N1027" s="410">
        <v>94</v>
      </c>
      <c r="O1027" s="410">
        <v>122</v>
      </c>
      <c r="P1027" s="410">
        <v>144</v>
      </c>
      <c r="Q1027" s="410">
        <v>1319</v>
      </c>
      <c r="R1027" s="413">
        <f t="shared" si="30"/>
        <v>109.91666666666667</v>
      </c>
      <c r="S1027" s="410">
        <f>IFERROR(VLOOKUP(C1027,INVENTORY!C:H,6,FALSE),0)</f>
        <v>142</v>
      </c>
      <c r="T1027" s="410">
        <f t="shared" si="31"/>
        <v>292.2</v>
      </c>
    </row>
    <row r="1028" spans="1:20" hidden="1" x14ac:dyDescent="0.25">
      <c r="A1028" s="410" t="s">
        <v>1072</v>
      </c>
      <c r="B1028" s="410" t="s">
        <v>1960</v>
      </c>
      <c r="C1028" s="410" t="s">
        <v>2007</v>
      </c>
      <c r="E1028" s="410">
        <v>42</v>
      </c>
      <c r="F1028" s="410">
        <v>87</v>
      </c>
      <c r="G1028" s="410">
        <v>103</v>
      </c>
      <c r="H1028" s="410">
        <v>252</v>
      </c>
      <c r="I1028" s="410">
        <v>96</v>
      </c>
      <c r="J1028" s="410">
        <v>32</v>
      </c>
      <c r="K1028" s="410">
        <v>44</v>
      </c>
      <c r="L1028" s="410">
        <v>45</v>
      </c>
      <c r="M1028" s="410">
        <v>84</v>
      </c>
      <c r="N1028" s="410">
        <v>107</v>
      </c>
      <c r="O1028" s="410">
        <v>73</v>
      </c>
      <c r="P1028" s="410">
        <v>154</v>
      </c>
      <c r="Q1028" s="410">
        <v>1119</v>
      </c>
      <c r="R1028" s="413">
        <f t="shared" si="30"/>
        <v>93.25</v>
      </c>
      <c r="S1028" s="410">
        <f>IFERROR(VLOOKUP(C1028,INVENTORY!C:H,6,FALSE),0)</f>
        <v>148</v>
      </c>
      <c r="T1028" s="410">
        <f t="shared" si="31"/>
        <v>253.4</v>
      </c>
    </row>
    <row r="1029" spans="1:20" hidden="1" x14ac:dyDescent="0.25">
      <c r="A1029" s="410" t="s">
        <v>1072</v>
      </c>
      <c r="B1029" s="410" t="s">
        <v>1960</v>
      </c>
      <c r="C1029" s="410" t="s">
        <v>2008</v>
      </c>
      <c r="E1029" s="410">
        <v>232</v>
      </c>
      <c r="F1029" s="410">
        <v>110</v>
      </c>
      <c r="G1029" s="410">
        <v>127</v>
      </c>
      <c r="H1029" s="410">
        <v>113</v>
      </c>
      <c r="I1029" s="410">
        <v>200</v>
      </c>
      <c r="J1029" s="410">
        <v>138</v>
      </c>
      <c r="K1029" s="410">
        <v>173</v>
      </c>
      <c r="L1029" s="410">
        <v>196</v>
      </c>
      <c r="M1029" s="410">
        <v>184</v>
      </c>
      <c r="N1029" s="410">
        <v>179</v>
      </c>
      <c r="O1029" s="410">
        <v>230</v>
      </c>
      <c r="P1029" s="410">
        <v>279</v>
      </c>
      <c r="Q1029" s="410">
        <v>2161</v>
      </c>
      <c r="R1029" s="413">
        <f t="shared" si="30"/>
        <v>180.08333333333334</v>
      </c>
      <c r="S1029" s="410">
        <f>IFERROR(VLOOKUP(C1029,INVENTORY!C:H,6,FALSE),0)</f>
        <v>181</v>
      </c>
      <c r="T1029" s="410">
        <f t="shared" si="31"/>
        <v>468.4</v>
      </c>
    </row>
    <row r="1030" spans="1:20" hidden="1" x14ac:dyDescent="0.25">
      <c r="A1030" s="410" t="s">
        <v>1072</v>
      </c>
      <c r="B1030" s="410" t="s">
        <v>1960</v>
      </c>
      <c r="C1030" s="410" t="s">
        <v>2009</v>
      </c>
      <c r="E1030" s="410">
        <v>133</v>
      </c>
      <c r="F1030" s="410">
        <v>104</v>
      </c>
      <c r="G1030" s="410">
        <v>106</v>
      </c>
      <c r="H1030" s="410">
        <v>146</v>
      </c>
      <c r="I1030" s="410">
        <v>223</v>
      </c>
      <c r="J1030" s="410">
        <v>137</v>
      </c>
      <c r="K1030" s="410">
        <v>314</v>
      </c>
      <c r="L1030" s="410">
        <v>117</v>
      </c>
      <c r="M1030" s="410">
        <v>163</v>
      </c>
      <c r="N1030" s="410">
        <v>194</v>
      </c>
      <c r="O1030" s="410">
        <v>191</v>
      </c>
      <c r="P1030" s="410">
        <v>137</v>
      </c>
      <c r="Q1030" s="410">
        <v>1965</v>
      </c>
      <c r="R1030" s="413">
        <f t="shared" ref="R1030:R1093" si="32">AVERAGE(E1030:P1030)</f>
        <v>163.75</v>
      </c>
      <c r="S1030" s="410">
        <f>IFERROR(VLOOKUP(C1030,INVENTORY!C:H,6,FALSE),0)</f>
        <v>174</v>
      </c>
      <c r="T1030" s="410">
        <f t="shared" ref="T1030:T1093" si="33">(Q1030+S1030)/5</f>
        <v>427.8</v>
      </c>
    </row>
    <row r="1031" spans="1:20" hidden="1" x14ac:dyDescent="0.25">
      <c r="A1031" s="410" t="s">
        <v>1072</v>
      </c>
      <c r="B1031" s="410" t="s">
        <v>1960</v>
      </c>
      <c r="C1031" s="410" t="s">
        <v>2010</v>
      </c>
      <c r="E1031" s="410">
        <v>152</v>
      </c>
      <c r="F1031" s="410">
        <v>85</v>
      </c>
      <c r="G1031" s="410">
        <v>20</v>
      </c>
      <c r="H1031" s="410">
        <v>75</v>
      </c>
      <c r="I1031" s="410">
        <v>84</v>
      </c>
      <c r="J1031" s="410">
        <v>41</v>
      </c>
      <c r="K1031" s="410">
        <v>30</v>
      </c>
      <c r="L1031" s="410">
        <v>231</v>
      </c>
      <c r="M1031" s="410">
        <v>112</v>
      </c>
      <c r="N1031" s="410">
        <v>136</v>
      </c>
      <c r="O1031" s="410">
        <v>280</v>
      </c>
      <c r="P1031" s="410">
        <v>185</v>
      </c>
      <c r="Q1031" s="410">
        <v>1431</v>
      </c>
      <c r="R1031" s="413">
        <f t="shared" si="32"/>
        <v>119.25</v>
      </c>
      <c r="S1031" s="410">
        <f>IFERROR(VLOOKUP(C1031,INVENTORY!C:H,6,FALSE),0)</f>
        <v>162</v>
      </c>
      <c r="T1031" s="410">
        <f t="shared" si="33"/>
        <v>318.60000000000002</v>
      </c>
    </row>
    <row r="1032" spans="1:20" hidden="1" x14ac:dyDescent="0.25">
      <c r="A1032" s="410" t="s">
        <v>1072</v>
      </c>
      <c r="B1032" s="410" t="s">
        <v>1960</v>
      </c>
      <c r="C1032" s="410" t="s">
        <v>2011</v>
      </c>
      <c r="E1032" s="410">
        <v>300</v>
      </c>
      <c r="F1032" s="410">
        <v>115</v>
      </c>
      <c r="G1032" s="410">
        <v>70</v>
      </c>
      <c r="H1032" s="410">
        <v>104</v>
      </c>
      <c r="I1032" s="410">
        <v>127</v>
      </c>
      <c r="J1032" s="410">
        <v>223</v>
      </c>
      <c r="K1032" s="410">
        <v>39</v>
      </c>
      <c r="L1032" s="410">
        <v>58</v>
      </c>
      <c r="M1032" s="410">
        <v>142</v>
      </c>
      <c r="N1032" s="410">
        <v>440</v>
      </c>
      <c r="O1032" s="410">
        <v>206</v>
      </c>
      <c r="P1032" s="410">
        <v>139</v>
      </c>
      <c r="Q1032" s="410">
        <v>1963</v>
      </c>
      <c r="R1032" s="413">
        <f t="shared" si="32"/>
        <v>163.58333333333334</v>
      </c>
      <c r="S1032" s="410">
        <f>IFERROR(VLOOKUP(C1032,INVENTORY!C:H,6,FALSE),0)</f>
        <v>147</v>
      </c>
      <c r="T1032" s="410">
        <f t="shared" si="33"/>
        <v>422</v>
      </c>
    </row>
    <row r="1033" spans="1:20" hidden="1" x14ac:dyDescent="0.25">
      <c r="A1033" s="410" t="s">
        <v>1072</v>
      </c>
      <c r="B1033" s="410" t="s">
        <v>1960</v>
      </c>
      <c r="C1033" s="410" t="s">
        <v>2012</v>
      </c>
      <c r="E1033" s="410">
        <v>134</v>
      </c>
      <c r="F1033" s="410">
        <v>116</v>
      </c>
      <c r="G1033" s="410">
        <v>85</v>
      </c>
      <c r="H1033" s="410">
        <v>75</v>
      </c>
      <c r="I1033" s="410">
        <v>149</v>
      </c>
      <c r="J1033" s="410">
        <v>189</v>
      </c>
      <c r="K1033" s="410">
        <v>117</v>
      </c>
      <c r="L1033" s="410">
        <v>53</v>
      </c>
      <c r="M1033" s="410">
        <v>106</v>
      </c>
      <c r="N1033" s="410">
        <v>320</v>
      </c>
      <c r="O1033" s="410">
        <v>105</v>
      </c>
      <c r="P1033" s="410">
        <v>192</v>
      </c>
      <c r="Q1033" s="410">
        <v>1641</v>
      </c>
      <c r="R1033" s="413">
        <f t="shared" si="32"/>
        <v>136.75</v>
      </c>
      <c r="S1033" s="410">
        <f>IFERROR(VLOOKUP(C1033,INVENTORY!C:H,6,FALSE),0)</f>
        <v>143</v>
      </c>
      <c r="T1033" s="410">
        <f t="shared" si="33"/>
        <v>356.8</v>
      </c>
    </row>
    <row r="1034" spans="1:20" hidden="1" x14ac:dyDescent="0.25">
      <c r="A1034" s="410" t="s">
        <v>1072</v>
      </c>
      <c r="B1034" s="410" t="s">
        <v>1960</v>
      </c>
      <c r="C1034" s="410" t="s">
        <v>2013</v>
      </c>
      <c r="E1034" s="410">
        <v>153</v>
      </c>
      <c r="F1034" s="410">
        <v>35</v>
      </c>
      <c r="G1034" s="410">
        <v>30</v>
      </c>
      <c r="H1034" s="410">
        <v>72</v>
      </c>
      <c r="I1034" s="410">
        <v>145</v>
      </c>
      <c r="J1034" s="410">
        <v>93</v>
      </c>
      <c r="K1034" s="410">
        <v>20</v>
      </c>
      <c r="L1034" s="410">
        <v>108</v>
      </c>
      <c r="M1034" s="410">
        <v>121</v>
      </c>
      <c r="N1034" s="410">
        <v>230</v>
      </c>
      <c r="O1034" s="410">
        <v>144</v>
      </c>
      <c r="P1034" s="410">
        <v>148</v>
      </c>
      <c r="Q1034" s="410">
        <v>1299</v>
      </c>
      <c r="R1034" s="413">
        <f t="shared" si="32"/>
        <v>108.25</v>
      </c>
      <c r="S1034" s="410">
        <f>IFERROR(VLOOKUP(C1034,INVENTORY!C:H,6,FALSE),0)</f>
        <v>177</v>
      </c>
      <c r="T1034" s="410">
        <f t="shared" si="33"/>
        <v>295.2</v>
      </c>
    </row>
    <row r="1035" spans="1:20" hidden="1" x14ac:dyDescent="0.25">
      <c r="A1035" s="410" t="s">
        <v>1072</v>
      </c>
      <c r="B1035" s="410" t="s">
        <v>1960</v>
      </c>
      <c r="C1035" s="410" t="s">
        <v>2014</v>
      </c>
      <c r="E1035" s="410">
        <v>118</v>
      </c>
      <c r="F1035" s="410">
        <v>105</v>
      </c>
      <c r="G1035" s="410">
        <v>69</v>
      </c>
      <c r="H1035" s="410">
        <v>188</v>
      </c>
      <c r="I1035" s="410">
        <v>223</v>
      </c>
      <c r="J1035" s="410">
        <v>154</v>
      </c>
      <c r="K1035" s="410">
        <v>318</v>
      </c>
      <c r="L1035" s="410">
        <v>282</v>
      </c>
      <c r="M1035" s="410">
        <v>288</v>
      </c>
      <c r="N1035" s="410">
        <v>245</v>
      </c>
      <c r="O1035" s="410">
        <v>154</v>
      </c>
      <c r="P1035" s="410">
        <v>195</v>
      </c>
      <c r="Q1035" s="410">
        <v>2339</v>
      </c>
      <c r="R1035" s="413">
        <f t="shared" si="32"/>
        <v>194.91666666666666</v>
      </c>
      <c r="S1035" s="410">
        <f>IFERROR(VLOOKUP(C1035,INVENTORY!C:H,6,FALSE),0)</f>
        <v>207</v>
      </c>
      <c r="T1035" s="410">
        <f t="shared" si="33"/>
        <v>509.2</v>
      </c>
    </row>
    <row r="1036" spans="1:20" hidden="1" x14ac:dyDescent="0.25">
      <c r="A1036" s="410" t="s">
        <v>1072</v>
      </c>
      <c r="B1036" s="410" t="s">
        <v>1960</v>
      </c>
      <c r="C1036" s="410" t="s">
        <v>2015</v>
      </c>
      <c r="E1036" s="410">
        <v>161</v>
      </c>
      <c r="F1036" s="410">
        <v>110</v>
      </c>
      <c r="G1036" s="410">
        <v>329</v>
      </c>
      <c r="H1036" s="410">
        <v>210</v>
      </c>
      <c r="I1036" s="410">
        <v>291</v>
      </c>
      <c r="J1036" s="410">
        <v>114</v>
      </c>
      <c r="K1036" s="410">
        <v>450</v>
      </c>
      <c r="L1036" s="410">
        <v>134</v>
      </c>
      <c r="M1036" s="410">
        <v>407</v>
      </c>
      <c r="N1036" s="410">
        <v>219</v>
      </c>
      <c r="O1036" s="410">
        <v>318</v>
      </c>
      <c r="P1036" s="410">
        <v>505</v>
      </c>
      <c r="Q1036" s="410">
        <v>3248</v>
      </c>
      <c r="R1036" s="413">
        <f t="shared" si="32"/>
        <v>270.66666666666669</v>
      </c>
      <c r="S1036" s="410">
        <f>IFERROR(VLOOKUP(C1036,INVENTORY!C:H,6,FALSE),0)</f>
        <v>154</v>
      </c>
      <c r="T1036" s="410">
        <f t="shared" si="33"/>
        <v>680.4</v>
      </c>
    </row>
    <row r="1037" spans="1:20" hidden="1" x14ac:dyDescent="0.25">
      <c r="A1037" s="410" t="s">
        <v>1072</v>
      </c>
      <c r="B1037" s="410" t="s">
        <v>1960</v>
      </c>
      <c r="C1037" s="410" t="s">
        <v>2016</v>
      </c>
      <c r="E1037" s="410">
        <v>117</v>
      </c>
      <c r="F1037" s="410">
        <v>63</v>
      </c>
      <c r="G1037" s="410">
        <v>103</v>
      </c>
      <c r="H1037" s="410">
        <v>206</v>
      </c>
      <c r="I1037" s="410">
        <v>192</v>
      </c>
      <c r="J1037" s="410">
        <v>274</v>
      </c>
      <c r="K1037" s="410">
        <v>237</v>
      </c>
      <c r="L1037" s="410">
        <v>165</v>
      </c>
      <c r="M1037" s="410">
        <v>254</v>
      </c>
      <c r="N1037" s="410">
        <v>359</v>
      </c>
      <c r="O1037" s="410">
        <v>192</v>
      </c>
      <c r="P1037" s="410">
        <v>247</v>
      </c>
      <c r="Q1037" s="410">
        <v>2409</v>
      </c>
      <c r="R1037" s="413">
        <f t="shared" si="32"/>
        <v>200.75</v>
      </c>
      <c r="S1037" s="410">
        <f>IFERROR(VLOOKUP(C1037,INVENTORY!C:H,6,FALSE),0)</f>
        <v>217</v>
      </c>
      <c r="T1037" s="410">
        <f t="shared" si="33"/>
        <v>525.20000000000005</v>
      </c>
    </row>
    <row r="1038" spans="1:20" hidden="1" x14ac:dyDescent="0.25">
      <c r="A1038" s="410" t="s">
        <v>1072</v>
      </c>
      <c r="B1038" s="410" t="s">
        <v>1960</v>
      </c>
      <c r="C1038" s="410" t="s">
        <v>2017</v>
      </c>
      <c r="E1038" s="410">
        <v>65</v>
      </c>
      <c r="F1038" s="410">
        <v>12</v>
      </c>
      <c r="G1038" s="410">
        <v>22</v>
      </c>
      <c r="H1038" s="410">
        <v>92</v>
      </c>
      <c r="I1038" s="410">
        <v>197</v>
      </c>
      <c r="J1038" s="410">
        <v>115</v>
      </c>
      <c r="K1038" s="410">
        <v>215</v>
      </c>
      <c r="L1038" s="410">
        <v>61</v>
      </c>
      <c r="M1038" s="410">
        <v>203</v>
      </c>
      <c r="N1038" s="410">
        <v>130</v>
      </c>
      <c r="O1038" s="410">
        <v>89</v>
      </c>
      <c r="P1038" s="410">
        <v>101</v>
      </c>
      <c r="Q1038" s="410">
        <v>1302</v>
      </c>
      <c r="R1038" s="413">
        <f t="shared" si="32"/>
        <v>108.5</v>
      </c>
      <c r="S1038" s="410">
        <f>IFERROR(VLOOKUP(C1038,INVENTORY!C:H,6,FALSE),0)</f>
        <v>179</v>
      </c>
      <c r="T1038" s="410">
        <f t="shared" si="33"/>
        <v>296.2</v>
      </c>
    </row>
    <row r="1039" spans="1:20" hidden="1" x14ac:dyDescent="0.25">
      <c r="A1039" s="410" t="s">
        <v>1072</v>
      </c>
      <c r="B1039" s="410" t="s">
        <v>1960</v>
      </c>
      <c r="C1039" s="410" t="s">
        <v>2018</v>
      </c>
      <c r="E1039" s="410">
        <v>224</v>
      </c>
      <c r="F1039" s="410">
        <v>114</v>
      </c>
      <c r="G1039" s="410">
        <v>84</v>
      </c>
      <c r="H1039" s="410">
        <v>259</v>
      </c>
      <c r="I1039" s="410">
        <v>457</v>
      </c>
      <c r="J1039" s="410">
        <v>182</v>
      </c>
      <c r="K1039" s="410">
        <v>229</v>
      </c>
      <c r="L1039" s="410">
        <v>226</v>
      </c>
      <c r="M1039" s="410">
        <v>295</v>
      </c>
      <c r="N1039" s="410">
        <v>262</v>
      </c>
      <c r="O1039" s="410">
        <v>220</v>
      </c>
      <c r="P1039" s="410">
        <v>246</v>
      </c>
      <c r="Q1039" s="410">
        <v>2798</v>
      </c>
      <c r="R1039" s="413">
        <f t="shared" si="32"/>
        <v>233.16666666666666</v>
      </c>
      <c r="S1039" s="410">
        <f>IFERROR(VLOOKUP(C1039,INVENTORY!C:H,6,FALSE),0)</f>
        <v>202</v>
      </c>
      <c r="T1039" s="410">
        <f t="shared" si="33"/>
        <v>600</v>
      </c>
    </row>
    <row r="1040" spans="1:20" hidden="1" x14ac:dyDescent="0.25">
      <c r="A1040" s="410" t="s">
        <v>1072</v>
      </c>
      <c r="B1040" s="410" t="s">
        <v>1960</v>
      </c>
      <c r="C1040" s="410" t="s">
        <v>2019</v>
      </c>
      <c r="E1040" s="410">
        <v>129</v>
      </c>
      <c r="F1040" s="410">
        <v>152</v>
      </c>
      <c r="G1040" s="410">
        <v>163</v>
      </c>
      <c r="H1040" s="410">
        <v>216</v>
      </c>
      <c r="I1040" s="410">
        <v>176</v>
      </c>
      <c r="J1040" s="410">
        <v>98</v>
      </c>
      <c r="K1040" s="410">
        <v>421</v>
      </c>
      <c r="L1040" s="410">
        <v>160</v>
      </c>
      <c r="M1040" s="410">
        <v>502</v>
      </c>
      <c r="N1040" s="410">
        <v>130</v>
      </c>
      <c r="O1040" s="410">
        <v>125</v>
      </c>
      <c r="P1040" s="410">
        <v>145</v>
      </c>
      <c r="Q1040" s="410">
        <v>2417</v>
      </c>
      <c r="R1040" s="413">
        <f t="shared" si="32"/>
        <v>201.41666666666666</v>
      </c>
      <c r="S1040" s="410">
        <f>IFERROR(VLOOKUP(C1040,INVENTORY!C:H,6,FALSE),0)</f>
        <v>199</v>
      </c>
      <c r="T1040" s="410">
        <f t="shared" si="33"/>
        <v>523.20000000000005</v>
      </c>
    </row>
    <row r="1041" spans="1:20" hidden="1" x14ac:dyDescent="0.25">
      <c r="A1041" s="410" t="s">
        <v>1072</v>
      </c>
      <c r="B1041" s="410" t="s">
        <v>1960</v>
      </c>
      <c r="C1041" s="410" t="s">
        <v>2020</v>
      </c>
      <c r="E1041" s="410">
        <v>153</v>
      </c>
      <c r="F1041" s="410">
        <v>75</v>
      </c>
      <c r="G1041" s="410">
        <v>160</v>
      </c>
      <c r="H1041" s="410">
        <v>107</v>
      </c>
      <c r="I1041" s="410">
        <v>189</v>
      </c>
      <c r="J1041" s="410">
        <v>206</v>
      </c>
      <c r="K1041" s="410">
        <v>31</v>
      </c>
      <c r="L1041" s="410">
        <v>106</v>
      </c>
      <c r="M1041" s="410">
        <v>111</v>
      </c>
      <c r="N1041" s="410">
        <v>222</v>
      </c>
      <c r="O1041" s="410">
        <v>219</v>
      </c>
      <c r="P1041" s="410">
        <v>187</v>
      </c>
      <c r="Q1041" s="410">
        <v>1766</v>
      </c>
      <c r="R1041" s="413">
        <f t="shared" si="32"/>
        <v>147.16666666666666</v>
      </c>
      <c r="S1041" s="410">
        <f>IFERROR(VLOOKUP(C1041,INVENTORY!C:H,6,FALSE),0)</f>
        <v>146</v>
      </c>
      <c r="T1041" s="410">
        <f t="shared" si="33"/>
        <v>382.4</v>
      </c>
    </row>
    <row r="1042" spans="1:20" hidden="1" x14ac:dyDescent="0.25">
      <c r="A1042" s="410" t="s">
        <v>1072</v>
      </c>
      <c r="B1042" s="410" t="s">
        <v>1960</v>
      </c>
      <c r="C1042" s="410" t="s">
        <v>2021</v>
      </c>
      <c r="E1042" s="410">
        <v>56</v>
      </c>
      <c r="F1042" s="410">
        <v>20</v>
      </c>
      <c r="G1042" s="410">
        <v>169</v>
      </c>
      <c r="H1042" s="410">
        <v>261</v>
      </c>
      <c r="I1042" s="410">
        <v>196</v>
      </c>
      <c r="J1042" s="410">
        <v>285</v>
      </c>
      <c r="K1042" s="410">
        <v>242</v>
      </c>
      <c r="L1042" s="410">
        <v>239</v>
      </c>
      <c r="M1042" s="410">
        <v>111</v>
      </c>
      <c r="N1042" s="410">
        <v>203</v>
      </c>
      <c r="O1042" s="410">
        <v>94</v>
      </c>
      <c r="P1042" s="410">
        <v>112</v>
      </c>
      <c r="Q1042" s="410">
        <v>1988</v>
      </c>
      <c r="R1042" s="413">
        <f t="shared" si="32"/>
        <v>165.66666666666666</v>
      </c>
      <c r="S1042" s="410">
        <f>IFERROR(VLOOKUP(C1042,INVENTORY!C:H,6,FALSE),0)</f>
        <v>169</v>
      </c>
      <c r="T1042" s="410">
        <f t="shared" si="33"/>
        <v>431.4</v>
      </c>
    </row>
    <row r="1043" spans="1:20" hidden="1" x14ac:dyDescent="0.25">
      <c r="A1043" s="410" t="s">
        <v>1072</v>
      </c>
      <c r="B1043" s="410" t="s">
        <v>1960</v>
      </c>
      <c r="C1043" s="410" t="s">
        <v>2022</v>
      </c>
      <c r="E1043" s="410">
        <v>104</v>
      </c>
      <c r="F1043" s="410">
        <v>45</v>
      </c>
      <c r="G1043" s="410">
        <v>124</v>
      </c>
      <c r="H1043" s="410">
        <v>235</v>
      </c>
      <c r="I1043" s="410">
        <v>184</v>
      </c>
      <c r="J1043" s="410">
        <v>76</v>
      </c>
      <c r="K1043" s="410">
        <v>66</v>
      </c>
      <c r="L1043" s="410">
        <v>78</v>
      </c>
      <c r="M1043" s="410">
        <v>162</v>
      </c>
      <c r="N1043" s="410">
        <v>126</v>
      </c>
      <c r="O1043" s="410">
        <v>341</v>
      </c>
      <c r="P1043" s="410">
        <v>169</v>
      </c>
      <c r="Q1043" s="410">
        <v>1710</v>
      </c>
      <c r="R1043" s="413">
        <f t="shared" si="32"/>
        <v>142.5</v>
      </c>
      <c r="S1043" s="410">
        <f>IFERROR(VLOOKUP(C1043,INVENTORY!C:H,6,FALSE),0)</f>
        <v>157</v>
      </c>
      <c r="T1043" s="410">
        <f t="shared" si="33"/>
        <v>373.4</v>
      </c>
    </row>
    <row r="1044" spans="1:20" hidden="1" x14ac:dyDescent="0.25">
      <c r="A1044" s="410" t="s">
        <v>1072</v>
      </c>
      <c r="B1044" s="410" t="s">
        <v>1960</v>
      </c>
      <c r="C1044" s="410" t="s">
        <v>2023</v>
      </c>
      <c r="E1044" s="410">
        <v>125</v>
      </c>
      <c r="F1044" s="410">
        <v>239</v>
      </c>
      <c r="G1044" s="410">
        <v>101</v>
      </c>
      <c r="H1044" s="410">
        <v>183</v>
      </c>
      <c r="I1044" s="410">
        <v>145</v>
      </c>
      <c r="J1044" s="410">
        <v>101</v>
      </c>
      <c r="K1044" s="410">
        <v>104</v>
      </c>
      <c r="L1044" s="410">
        <v>265</v>
      </c>
      <c r="M1044" s="410">
        <v>123</v>
      </c>
      <c r="N1044" s="410">
        <v>203</v>
      </c>
      <c r="O1044" s="410">
        <v>90</v>
      </c>
      <c r="P1044" s="410">
        <v>111</v>
      </c>
      <c r="Q1044" s="410">
        <v>1790</v>
      </c>
      <c r="R1044" s="413">
        <f t="shared" si="32"/>
        <v>149.16666666666666</v>
      </c>
      <c r="S1044" s="410">
        <f>IFERROR(VLOOKUP(C1044,INVENTORY!C:H,6,FALSE),0)</f>
        <v>178</v>
      </c>
      <c r="T1044" s="410">
        <f t="shared" si="33"/>
        <v>393.6</v>
      </c>
    </row>
    <row r="1045" spans="1:20" hidden="1" x14ac:dyDescent="0.25">
      <c r="A1045" s="410" t="s">
        <v>1072</v>
      </c>
      <c r="B1045" s="410" t="s">
        <v>1960</v>
      </c>
      <c r="C1045" s="410" t="s">
        <v>2024</v>
      </c>
      <c r="E1045" s="410">
        <v>107</v>
      </c>
      <c r="F1045" s="410">
        <v>155</v>
      </c>
      <c r="G1045" s="410">
        <v>223</v>
      </c>
      <c r="H1045" s="410">
        <v>67</v>
      </c>
      <c r="I1045" s="410">
        <v>325</v>
      </c>
      <c r="J1045" s="410">
        <v>73</v>
      </c>
      <c r="K1045" s="410">
        <v>81</v>
      </c>
      <c r="L1045" s="410">
        <v>185</v>
      </c>
      <c r="M1045" s="410">
        <v>234</v>
      </c>
      <c r="N1045" s="410">
        <v>161</v>
      </c>
      <c r="O1045" s="410">
        <v>106</v>
      </c>
      <c r="P1045" s="410">
        <v>171</v>
      </c>
      <c r="Q1045" s="410">
        <v>1888</v>
      </c>
      <c r="R1045" s="413">
        <f t="shared" si="32"/>
        <v>157.33333333333334</v>
      </c>
      <c r="S1045" s="410">
        <f>IFERROR(VLOOKUP(C1045,INVENTORY!C:H,6,FALSE),0)</f>
        <v>153</v>
      </c>
      <c r="T1045" s="410">
        <f t="shared" si="33"/>
        <v>408.2</v>
      </c>
    </row>
    <row r="1046" spans="1:20" hidden="1" x14ac:dyDescent="0.25">
      <c r="A1046" s="410" t="s">
        <v>1072</v>
      </c>
      <c r="B1046" s="410" t="s">
        <v>1960</v>
      </c>
      <c r="C1046" s="410" t="s">
        <v>2025</v>
      </c>
      <c r="E1046" s="410">
        <v>144</v>
      </c>
      <c r="F1046" s="410">
        <v>27</v>
      </c>
      <c r="G1046" s="410">
        <v>22</v>
      </c>
      <c r="H1046" s="410">
        <v>60</v>
      </c>
      <c r="I1046" s="410">
        <v>136</v>
      </c>
      <c r="J1046" s="410">
        <v>126</v>
      </c>
      <c r="K1046" s="410">
        <v>106</v>
      </c>
      <c r="L1046" s="410">
        <v>132</v>
      </c>
      <c r="M1046" s="410">
        <v>77</v>
      </c>
      <c r="N1046" s="410">
        <v>151</v>
      </c>
      <c r="O1046" s="410">
        <v>138</v>
      </c>
      <c r="P1046" s="410">
        <v>124</v>
      </c>
      <c r="Q1046" s="410">
        <v>1243</v>
      </c>
      <c r="R1046" s="413">
        <f t="shared" si="32"/>
        <v>103.58333333333333</v>
      </c>
      <c r="S1046" s="410">
        <f>IFERROR(VLOOKUP(C1046,INVENTORY!C:H,6,FALSE),0)</f>
        <v>162</v>
      </c>
      <c r="T1046" s="410">
        <f t="shared" si="33"/>
        <v>281</v>
      </c>
    </row>
    <row r="1047" spans="1:20" hidden="1" x14ac:dyDescent="0.25">
      <c r="A1047" s="410" t="s">
        <v>1072</v>
      </c>
      <c r="B1047" s="410" t="s">
        <v>1960</v>
      </c>
      <c r="C1047" s="410" t="s">
        <v>2026</v>
      </c>
      <c r="E1047" s="410">
        <v>346</v>
      </c>
      <c r="F1047" s="410">
        <v>407</v>
      </c>
      <c r="G1047" s="410">
        <v>262</v>
      </c>
      <c r="H1047" s="410">
        <v>104</v>
      </c>
      <c r="I1047" s="410">
        <v>234</v>
      </c>
      <c r="J1047" s="410">
        <v>186</v>
      </c>
      <c r="K1047" s="410">
        <v>39</v>
      </c>
      <c r="L1047" s="410">
        <v>203</v>
      </c>
      <c r="M1047" s="410">
        <v>372</v>
      </c>
      <c r="N1047" s="410">
        <v>329</v>
      </c>
      <c r="O1047" s="410">
        <v>206</v>
      </c>
      <c r="P1047" s="410">
        <v>321</v>
      </c>
      <c r="Q1047" s="410">
        <v>3009</v>
      </c>
      <c r="R1047" s="413">
        <f t="shared" si="32"/>
        <v>250.75</v>
      </c>
      <c r="S1047" s="410">
        <f>IFERROR(VLOOKUP(C1047,INVENTORY!C:H,6,FALSE),0)</f>
        <v>201</v>
      </c>
      <c r="T1047" s="410">
        <f t="shared" si="33"/>
        <v>642</v>
      </c>
    </row>
    <row r="1048" spans="1:20" hidden="1" x14ac:dyDescent="0.25">
      <c r="A1048" s="410" t="s">
        <v>1072</v>
      </c>
      <c r="B1048" s="410" t="s">
        <v>1960</v>
      </c>
      <c r="C1048" s="410" t="s">
        <v>2027</v>
      </c>
      <c r="E1048" s="410">
        <v>109</v>
      </c>
      <c r="F1048" s="410">
        <v>155</v>
      </c>
      <c r="G1048" s="410">
        <v>135</v>
      </c>
      <c r="H1048" s="410">
        <v>107</v>
      </c>
      <c r="I1048" s="410">
        <v>164</v>
      </c>
      <c r="J1048" s="410">
        <v>295</v>
      </c>
      <c r="K1048" s="410">
        <v>304</v>
      </c>
      <c r="L1048" s="410">
        <v>121</v>
      </c>
      <c r="M1048" s="410">
        <v>144</v>
      </c>
      <c r="N1048" s="410">
        <v>119</v>
      </c>
      <c r="O1048" s="410">
        <v>185</v>
      </c>
      <c r="P1048" s="410">
        <v>213</v>
      </c>
      <c r="Q1048" s="410">
        <v>2051</v>
      </c>
      <c r="R1048" s="413">
        <f t="shared" si="32"/>
        <v>170.91666666666666</v>
      </c>
      <c r="S1048" s="410">
        <f>IFERROR(VLOOKUP(C1048,INVENTORY!C:H,6,FALSE),0)</f>
        <v>209</v>
      </c>
      <c r="T1048" s="410">
        <f t="shared" si="33"/>
        <v>452</v>
      </c>
    </row>
    <row r="1049" spans="1:20" hidden="1" x14ac:dyDescent="0.25">
      <c r="A1049" s="410" t="s">
        <v>1072</v>
      </c>
      <c r="B1049" s="410" t="s">
        <v>1960</v>
      </c>
      <c r="C1049" s="410" t="s">
        <v>2028</v>
      </c>
      <c r="E1049" s="410">
        <v>102</v>
      </c>
      <c r="F1049" s="410">
        <v>90</v>
      </c>
      <c r="G1049" s="410">
        <v>294</v>
      </c>
      <c r="H1049" s="410">
        <v>135</v>
      </c>
      <c r="I1049" s="410">
        <v>251</v>
      </c>
      <c r="J1049" s="410">
        <v>63</v>
      </c>
      <c r="K1049" s="410">
        <v>94</v>
      </c>
      <c r="L1049" s="410">
        <v>143</v>
      </c>
      <c r="M1049" s="410">
        <v>111</v>
      </c>
      <c r="N1049" s="410">
        <v>152</v>
      </c>
      <c r="O1049" s="410">
        <v>125</v>
      </c>
      <c r="P1049" s="410">
        <v>431</v>
      </c>
      <c r="Q1049" s="410">
        <v>1991</v>
      </c>
      <c r="R1049" s="413">
        <f t="shared" si="32"/>
        <v>165.91666666666666</v>
      </c>
      <c r="S1049" s="410">
        <f>IFERROR(VLOOKUP(C1049,INVENTORY!C:H,6,FALSE),0)</f>
        <v>160</v>
      </c>
      <c r="T1049" s="410">
        <f t="shared" si="33"/>
        <v>430.2</v>
      </c>
    </row>
    <row r="1050" spans="1:20" hidden="1" x14ac:dyDescent="0.25">
      <c r="A1050" s="410" t="s">
        <v>1072</v>
      </c>
      <c r="B1050" s="410" t="s">
        <v>1960</v>
      </c>
      <c r="C1050" s="410" t="s">
        <v>2029</v>
      </c>
      <c r="E1050" s="410">
        <v>172</v>
      </c>
      <c r="F1050" s="410">
        <v>23</v>
      </c>
      <c r="G1050" s="410">
        <v>21</v>
      </c>
      <c r="H1050" s="410">
        <v>102</v>
      </c>
      <c r="I1050" s="410">
        <v>116</v>
      </c>
      <c r="J1050" s="410">
        <v>83</v>
      </c>
      <c r="K1050" s="410">
        <v>23</v>
      </c>
      <c r="L1050" s="410">
        <v>73</v>
      </c>
      <c r="M1050" s="410">
        <v>231</v>
      </c>
      <c r="N1050" s="410">
        <v>309</v>
      </c>
      <c r="O1050" s="410">
        <v>232</v>
      </c>
      <c r="P1050" s="410">
        <v>172</v>
      </c>
      <c r="Q1050" s="410">
        <v>1557</v>
      </c>
      <c r="R1050" s="413">
        <f t="shared" si="32"/>
        <v>129.75</v>
      </c>
      <c r="S1050" s="410">
        <f>IFERROR(VLOOKUP(C1050,INVENTORY!C:H,6,FALSE),0)</f>
        <v>159</v>
      </c>
      <c r="T1050" s="410">
        <f t="shared" si="33"/>
        <v>343.2</v>
      </c>
    </row>
    <row r="1051" spans="1:20" hidden="1" x14ac:dyDescent="0.25">
      <c r="A1051" s="410" t="s">
        <v>1072</v>
      </c>
      <c r="B1051" s="410" t="s">
        <v>1960</v>
      </c>
      <c r="C1051" s="410" t="s">
        <v>2030</v>
      </c>
      <c r="E1051" s="410">
        <v>312</v>
      </c>
      <c r="F1051" s="410">
        <v>185</v>
      </c>
      <c r="G1051" s="410">
        <v>165</v>
      </c>
      <c r="H1051" s="410">
        <v>192</v>
      </c>
      <c r="I1051" s="410">
        <v>247</v>
      </c>
      <c r="J1051" s="410">
        <v>491</v>
      </c>
      <c r="K1051" s="410">
        <v>685</v>
      </c>
      <c r="L1051" s="410">
        <v>186</v>
      </c>
      <c r="M1051" s="410">
        <v>536</v>
      </c>
      <c r="N1051" s="410">
        <v>215</v>
      </c>
      <c r="O1051" s="410">
        <v>214</v>
      </c>
      <c r="P1051" s="410">
        <v>368</v>
      </c>
      <c r="Q1051" s="410">
        <v>3796</v>
      </c>
      <c r="R1051" s="413">
        <f t="shared" si="32"/>
        <v>316.33333333333331</v>
      </c>
      <c r="S1051" s="410">
        <f>IFERROR(VLOOKUP(C1051,INVENTORY!C:H,6,FALSE),0)</f>
        <v>248</v>
      </c>
      <c r="T1051" s="410">
        <f t="shared" si="33"/>
        <v>808.8</v>
      </c>
    </row>
    <row r="1052" spans="1:20" hidden="1" x14ac:dyDescent="0.25">
      <c r="A1052" s="410" t="s">
        <v>1694</v>
      </c>
      <c r="B1052" s="410" t="s">
        <v>1695</v>
      </c>
      <c r="C1052" s="410" t="s">
        <v>1696</v>
      </c>
      <c r="G1052" s="410">
        <v>868</v>
      </c>
      <c r="H1052" s="410">
        <v>811</v>
      </c>
      <c r="I1052" s="410">
        <v>1176</v>
      </c>
      <c r="J1052" s="410">
        <v>1316</v>
      </c>
      <c r="K1052" s="410">
        <v>2240</v>
      </c>
      <c r="L1052" s="410">
        <v>1012</v>
      </c>
      <c r="M1052" s="410">
        <v>1914</v>
      </c>
      <c r="N1052" s="410">
        <v>121</v>
      </c>
      <c r="O1052" s="410">
        <v>238</v>
      </c>
      <c r="P1052" s="410">
        <v>294</v>
      </c>
      <c r="Q1052" s="410">
        <v>9990</v>
      </c>
      <c r="R1052" s="413">
        <f t="shared" si="32"/>
        <v>999</v>
      </c>
      <c r="S1052" s="410">
        <f>IFERROR(VLOOKUP(C1052,INVENTORY!C:H,6,FALSE),0)</f>
        <v>217</v>
      </c>
      <c r="T1052" s="410">
        <f t="shared" si="33"/>
        <v>2041.4</v>
      </c>
    </row>
    <row r="1053" spans="1:20" hidden="1" x14ac:dyDescent="0.25">
      <c r="A1053" s="410" t="s">
        <v>1694</v>
      </c>
      <c r="B1053" s="410" t="s">
        <v>1695</v>
      </c>
      <c r="C1053" s="410" t="s">
        <v>1697</v>
      </c>
      <c r="E1053" s="410">
        <v>512</v>
      </c>
      <c r="F1053" s="410">
        <v>1066</v>
      </c>
      <c r="G1053" s="410">
        <v>1120</v>
      </c>
      <c r="H1053" s="410">
        <v>1208</v>
      </c>
      <c r="I1053" s="410">
        <v>1624</v>
      </c>
      <c r="J1053" s="410">
        <v>1456</v>
      </c>
      <c r="K1053" s="410">
        <v>1316</v>
      </c>
      <c r="L1053" s="410">
        <v>1036</v>
      </c>
      <c r="M1053" s="410">
        <v>2058</v>
      </c>
      <c r="N1053" s="410">
        <v>1339</v>
      </c>
      <c r="O1053" s="410">
        <v>2126</v>
      </c>
      <c r="P1053" s="410">
        <v>892</v>
      </c>
      <c r="Q1053" s="410">
        <v>15753</v>
      </c>
      <c r="R1053" s="413">
        <f t="shared" si="32"/>
        <v>1312.75</v>
      </c>
      <c r="S1053" s="410">
        <f>IFERROR(VLOOKUP(C1053,INVENTORY!C:H,6,FALSE),0)</f>
        <v>206</v>
      </c>
      <c r="T1053" s="410">
        <f t="shared" si="33"/>
        <v>3191.8</v>
      </c>
    </row>
    <row r="1054" spans="1:20" hidden="1" x14ac:dyDescent="0.25">
      <c r="A1054" s="410" t="s">
        <v>1694</v>
      </c>
      <c r="B1054" s="410" t="s">
        <v>1695</v>
      </c>
      <c r="C1054" s="410" t="s">
        <v>1698</v>
      </c>
      <c r="E1054" s="410">
        <v>266</v>
      </c>
      <c r="F1054" s="410">
        <v>1594</v>
      </c>
      <c r="G1054" s="410">
        <v>881</v>
      </c>
      <c r="H1054" s="410">
        <v>956</v>
      </c>
      <c r="I1054" s="410">
        <v>1876</v>
      </c>
      <c r="J1054" s="410">
        <v>1708</v>
      </c>
      <c r="K1054" s="410">
        <v>1617</v>
      </c>
      <c r="L1054" s="410">
        <v>784</v>
      </c>
      <c r="M1054" s="410">
        <v>868</v>
      </c>
      <c r="N1054" s="410">
        <v>869</v>
      </c>
      <c r="O1054" s="410">
        <v>1080</v>
      </c>
      <c r="P1054" s="410">
        <v>686</v>
      </c>
      <c r="Q1054" s="410">
        <v>13185</v>
      </c>
      <c r="R1054" s="413">
        <f t="shared" si="32"/>
        <v>1098.75</v>
      </c>
      <c r="S1054" s="410">
        <f>IFERROR(VLOOKUP(C1054,INVENTORY!C:H,6,FALSE),0)</f>
        <v>218</v>
      </c>
      <c r="T1054" s="410">
        <f t="shared" si="33"/>
        <v>2680.6</v>
      </c>
    </row>
    <row r="1055" spans="1:20" hidden="1" x14ac:dyDescent="0.25">
      <c r="A1055" s="410" t="s">
        <v>1694</v>
      </c>
      <c r="B1055" s="410" t="s">
        <v>1695</v>
      </c>
      <c r="C1055" s="410" t="s">
        <v>1699</v>
      </c>
      <c r="E1055" s="410">
        <v>1250</v>
      </c>
      <c r="F1055" s="410">
        <v>450</v>
      </c>
      <c r="G1055" s="410">
        <v>1064</v>
      </c>
      <c r="H1055" s="410">
        <v>1264</v>
      </c>
      <c r="I1055" s="410">
        <v>840</v>
      </c>
      <c r="J1055" s="410">
        <v>266</v>
      </c>
      <c r="K1055" s="410">
        <v>1519</v>
      </c>
      <c r="L1055" s="410">
        <v>812</v>
      </c>
      <c r="M1055" s="410">
        <v>1624</v>
      </c>
      <c r="N1055" s="410">
        <v>392</v>
      </c>
      <c r="O1055" s="410">
        <v>508</v>
      </c>
      <c r="P1055" s="410">
        <v>1591</v>
      </c>
      <c r="Q1055" s="410">
        <v>11580</v>
      </c>
      <c r="R1055" s="413">
        <f t="shared" si="32"/>
        <v>965</v>
      </c>
      <c r="S1055" s="410">
        <f>IFERROR(VLOOKUP(C1055,INVENTORY!C:H,6,FALSE),0)</f>
        <v>193</v>
      </c>
      <c r="T1055" s="410">
        <f t="shared" si="33"/>
        <v>2354.6</v>
      </c>
    </row>
    <row r="1056" spans="1:20" hidden="1" x14ac:dyDescent="0.25">
      <c r="A1056" s="410" t="s">
        <v>1694</v>
      </c>
      <c r="B1056" s="410" t="s">
        <v>1695</v>
      </c>
      <c r="C1056" s="410" t="s">
        <v>1700</v>
      </c>
      <c r="E1056" s="410">
        <v>909</v>
      </c>
      <c r="F1056" s="410">
        <v>420</v>
      </c>
      <c r="G1056" s="410">
        <v>1680</v>
      </c>
      <c r="H1056" s="410">
        <v>816</v>
      </c>
      <c r="I1056" s="410">
        <v>817</v>
      </c>
      <c r="J1056" s="410">
        <v>826</v>
      </c>
      <c r="K1056" s="410">
        <v>1260</v>
      </c>
      <c r="L1056" s="410">
        <v>1092</v>
      </c>
      <c r="M1056" s="410">
        <v>1064</v>
      </c>
      <c r="N1056" s="410">
        <v>672</v>
      </c>
      <c r="O1056" s="410">
        <v>318</v>
      </c>
      <c r="P1056" s="410">
        <v>211</v>
      </c>
      <c r="Q1056" s="410">
        <v>10085</v>
      </c>
      <c r="R1056" s="413">
        <f t="shared" si="32"/>
        <v>840.41666666666663</v>
      </c>
      <c r="S1056" s="410">
        <f>IFERROR(VLOOKUP(C1056,INVENTORY!C:H,6,FALSE),0)</f>
        <v>228</v>
      </c>
      <c r="T1056" s="410">
        <f t="shared" si="33"/>
        <v>2062.6</v>
      </c>
    </row>
    <row r="1057" spans="1:20" hidden="1" x14ac:dyDescent="0.25">
      <c r="A1057" s="410" t="s">
        <v>1694</v>
      </c>
      <c r="B1057" s="410" t="s">
        <v>1695</v>
      </c>
      <c r="C1057" s="410" t="s">
        <v>1701</v>
      </c>
      <c r="E1057" s="410">
        <v>728</v>
      </c>
      <c r="G1057" s="410">
        <v>1</v>
      </c>
      <c r="H1057" s="410">
        <v>788</v>
      </c>
      <c r="I1057" s="410">
        <v>1077</v>
      </c>
      <c r="J1057" s="410">
        <v>780</v>
      </c>
      <c r="K1057" s="410">
        <v>576</v>
      </c>
      <c r="M1057" s="410">
        <v>900</v>
      </c>
      <c r="N1057" s="410">
        <v>168</v>
      </c>
      <c r="O1057" s="410">
        <v>669</v>
      </c>
      <c r="P1057" s="410">
        <v>852</v>
      </c>
      <c r="Q1057" s="410">
        <v>6539</v>
      </c>
      <c r="R1057" s="413">
        <f t="shared" si="32"/>
        <v>653.9</v>
      </c>
      <c r="S1057" s="410">
        <f>IFERROR(VLOOKUP(C1057,INVENTORY!C:H,6,FALSE),0)</f>
        <v>84</v>
      </c>
      <c r="T1057" s="410">
        <f t="shared" si="33"/>
        <v>1324.6</v>
      </c>
    </row>
    <row r="1058" spans="1:20" hidden="1" x14ac:dyDescent="0.25">
      <c r="A1058" s="410" t="s">
        <v>1694</v>
      </c>
      <c r="B1058" s="410" t="s">
        <v>1695</v>
      </c>
      <c r="C1058" s="410" t="s">
        <v>1702</v>
      </c>
      <c r="E1058" s="410">
        <v>392</v>
      </c>
      <c r="F1058" s="410">
        <v>644</v>
      </c>
      <c r="G1058" s="410">
        <v>980</v>
      </c>
      <c r="H1058" s="410">
        <v>608</v>
      </c>
      <c r="I1058" s="410">
        <v>805</v>
      </c>
      <c r="J1058" s="410">
        <v>1512</v>
      </c>
      <c r="K1058" s="410">
        <v>2072</v>
      </c>
      <c r="L1058" s="410">
        <v>1860</v>
      </c>
      <c r="M1058" s="410">
        <v>2046</v>
      </c>
      <c r="N1058" s="410">
        <v>1047</v>
      </c>
      <c r="O1058" s="410">
        <v>10</v>
      </c>
      <c r="P1058" s="410">
        <v>1696</v>
      </c>
      <c r="Q1058" s="410">
        <v>13672</v>
      </c>
      <c r="R1058" s="413">
        <f t="shared" si="32"/>
        <v>1139.3333333333333</v>
      </c>
      <c r="S1058" s="410">
        <f>IFERROR(VLOOKUP(C1058,INVENTORY!C:H,6,FALSE),0)</f>
        <v>190</v>
      </c>
      <c r="T1058" s="410">
        <f t="shared" si="33"/>
        <v>2772.4</v>
      </c>
    </row>
    <row r="1059" spans="1:20" hidden="1" x14ac:dyDescent="0.25">
      <c r="A1059" s="410" t="s">
        <v>1703</v>
      </c>
      <c r="B1059" s="410" t="s">
        <v>1703</v>
      </c>
      <c r="C1059" s="410" t="s">
        <v>1704</v>
      </c>
      <c r="O1059" s="410">
        <v>1</v>
      </c>
      <c r="Q1059" s="410">
        <v>1</v>
      </c>
      <c r="R1059" s="413">
        <f t="shared" si="32"/>
        <v>1</v>
      </c>
      <c r="S1059" s="410">
        <f>IFERROR(VLOOKUP(C1059,INVENTORY!C:H,6,FALSE),0)</f>
        <v>0</v>
      </c>
      <c r="T1059" s="410">
        <f t="shared" si="33"/>
        <v>0.2</v>
      </c>
    </row>
    <row r="1060" spans="1:20" hidden="1" x14ac:dyDescent="0.25">
      <c r="A1060" s="410" t="s">
        <v>1703</v>
      </c>
      <c r="B1060" s="410" t="s">
        <v>1703</v>
      </c>
      <c r="C1060" s="410" t="s">
        <v>1705</v>
      </c>
      <c r="O1060" s="410">
        <v>1</v>
      </c>
      <c r="Q1060" s="410">
        <v>1</v>
      </c>
      <c r="R1060" s="413">
        <f t="shared" si="32"/>
        <v>1</v>
      </c>
      <c r="S1060" s="410">
        <f>IFERROR(VLOOKUP(C1060,INVENTORY!C:H,6,FALSE),0)</f>
        <v>0</v>
      </c>
      <c r="T1060" s="410">
        <f t="shared" si="33"/>
        <v>0.2</v>
      </c>
    </row>
    <row r="1061" spans="1:20" hidden="1" x14ac:dyDescent="0.25">
      <c r="A1061" s="410" t="s">
        <v>1072</v>
      </c>
      <c r="B1061" s="410" t="s">
        <v>1960</v>
      </c>
      <c r="C1061" s="410" t="s">
        <v>2031</v>
      </c>
      <c r="O1061" s="410">
        <v>1</v>
      </c>
      <c r="Q1061" s="410">
        <v>1</v>
      </c>
      <c r="R1061" s="413">
        <f t="shared" si="32"/>
        <v>1</v>
      </c>
      <c r="S1061" s="410">
        <f>IFERROR(VLOOKUP(C1061,INVENTORY!C:H,6,FALSE),0)</f>
        <v>0</v>
      </c>
      <c r="T1061" s="410">
        <f t="shared" si="33"/>
        <v>0.2</v>
      </c>
    </row>
    <row r="1062" spans="1:20" hidden="1" x14ac:dyDescent="0.25">
      <c r="A1062" s="410" t="s">
        <v>1072</v>
      </c>
      <c r="B1062" s="410" t="s">
        <v>1960</v>
      </c>
      <c r="C1062" s="410" t="s">
        <v>2032</v>
      </c>
      <c r="O1062" s="410">
        <v>1</v>
      </c>
      <c r="Q1062" s="410">
        <v>1</v>
      </c>
      <c r="R1062" s="413">
        <f t="shared" si="32"/>
        <v>1</v>
      </c>
      <c r="S1062" s="410">
        <f>IFERROR(VLOOKUP(C1062,INVENTORY!C:H,6,FALSE),0)</f>
        <v>0</v>
      </c>
      <c r="T1062" s="410">
        <f t="shared" si="33"/>
        <v>0.2</v>
      </c>
    </row>
    <row r="1063" spans="1:20" hidden="1" x14ac:dyDescent="0.25">
      <c r="A1063" s="410" t="s">
        <v>1703</v>
      </c>
      <c r="B1063" s="410" t="s">
        <v>1703</v>
      </c>
      <c r="C1063" s="410" t="s">
        <v>1706</v>
      </c>
      <c r="O1063" s="410">
        <v>1</v>
      </c>
      <c r="Q1063" s="410">
        <v>1</v>
      </c>
      <c r="R1063" s="413">
        <f t="shared" si="32"/>
        <v>1</v>
      </c>
      <c r="S1063" s="410">
        <f>IFERROR(VLOOKUP(C1063,INVENTORY!C:H,6,FALSE),0)</f>
        <v>0</v>
      </c>
      <c r="T1063" s="410">
        <f t="shared" si="33"/>
        <v>0.2</v>
      </c>
    </row>
    <row r="1064" spans="1:20" hidden="1" x14ac:dyDescent="0.25">
      <c r="A1064" s="410" t="s">
        <v>1703</v>
      </c>
      <c r="B1064" s="410" t="s">
        <v>1703</v>
      </c>
      <c r="C1064" s="410" t="s">
        <v>1707</v>
      </c>
      <c r="P1064" s="410">
        <v>1</v>
      </c>
      <c r="Q1064" s="410">
        <v>1</v>
      </c>
      <c r="R1064" s="413">
        <f t="shared" si="32"/>
        <v>1</v>
      </c>
      <c r="S1064" s="410">
        <f>IFERROR(VLOOKUP(C1064,INVENTORY!C:H,6,FALSE),0)</f>
        <v>0</v>
      </c>
      <c r="T1064" s="410">
        <f t="shared" si="33"/>
        <v>0.2</v>
      </c>
    </row>
    <row r="1065" spans="1:20" hidden="1" x14ac:dyDescent="0.25">
      <c r="A1065" s="410" t="s">
        <v>1703</v>
      </c>
      <c r="B1065" s="410" t="s">
        <v>1703</v>
      </c>
      <c r="C1065" s="410" t="s">
        <v>1708</v>
      </c>
      <c r="O1065" s="410">
        <v>1</v>
      </c>
      <c r="Q1065" s="410">
        <v>1</v>
      </c>
      <c r="R1065" s="413">
        <f t="shared" si="32"/>
        <v>1</v>
      </c>
      <c r="S1065" s="410">
        <f>IFERROR(VLOOKUP(C1065,INVENTORY!C:H,6,FALSE),0)</f>
        <v>0</v>
      </c>
      <c r="T1065" s="410">
        <f t="shared" si="33"/>
        <v>0.2</v>
      </c>
    </row>
    <row r="1066" spans="1:20" hidden="1" x14ac:dyDescent="0.25">
      <c r="A1066" s="410" t="s">
        <v>1072</v>
      </c>
      <c r="B1066" s="410" t="s">
        <v>1960</v>
      </c>
      <c r="C1066" s="410" t="s">
        <v>2033</v>
      </c>
      <c r="O1066" s="410">
        <v>1</v>
      </c>
      <c r="Q1066" s="410">
        <v>1</v>
      </c>
      <c r="R1066" s="413">
        <f t="shared" si="32"/>
        <v>1</v>
      </c>
      <c r="S1066" s="410">
        <f>IFERROR(VLOOKUP(C1066,INVENTORY!C:H,6,FALSE),0)</f>
        <v>0</v>
      </c>
      <c r="T1066" s="410">
        <f t="shared" si="33"/>
        <v>0.2</v>
      </c>
    </row>
    <row r="1067" spans="1:20" hidden="1" x14ac:dyDescent="0.25">
      <c r="A1067" s="410" t="s">
        <v>1072</v>
      </c>
      <c r="B1067" s="410" t="s">
        <v>1960</v>
      </c>
      <c r="C1067" s="410" t="s">
        <v>2034</v>
      </c>
      <c r="O1067" s="410">
        <v>1</v>
      </c>
      <c r="Q1067" s="410">
        <v>1</v>
      </c>
      <c r="R1067" s="413">
        <f t="shared" si="32"/>
        <v>1</v>
      </c>
      <c r="S1067" s="410">
        <f>IFERROR(VLOOKUP(C1067,INVENTORY!C:H,6,FALSE),0)</f>
        <v>0</v>
      </c>
      <c r="T1067" s="410">
        <f t="shared" si="33"/>
        <v>0.2</v>
      </c>
    </row>
    <row r="1068" spans="1:20" hidden="1" x14ac:dyDescent="0.25">
      <c r="A1068" s="410" t="s">
        <v>1703</v>
      </c>
      <c r="B1068" s="410" t="s">
        <v>1703</v>
      </c>
      <c r="C1068" s="410" t="s">
        <v>1709</v>
      </c>
      <c r="O1068" s="410">
        <v>1</v>
      </c>
      <c r="P1068" s="410">
        <v>1</v>
      </c>
      <c r="Q1068" s="410">
        <v>2</v>
      </c>
      <c r="R1068" s="413">
        <f t="shared" si="32"/>
        <v>1</v>
      </c>
      <c r="S1068" s="410">
        <f>IFERROR(VLOOKUP(C1068,INVENTORY!C:H,6,FALSE),0)</f>
        <v>0</v>
      </c>
      <c r="T1068" s="410">
        <f t="shared" si="33"/>
        <v>0.4</v>
      </c>
    </row>
    <row r="1069" spans="1:20" hidden="1" x14ac:dyDescent="0.25">
      <c r="A1069" s="410" t="s">
        <v>1703</v>
      </c>
      <c r="B1069" s="410" t="s">
        <v>1703</v>
      </c>
      <c r="C1069" s="410" t="s">
        <v>1710</v>
      </c>
      <c r="O1069" s="410">
        <v>1</v>
      </c>
      <c r="Q1069" s="410">
        <v>1</v>
      </c>
      <c r="R1069" s="413">
        <f t="shared" si="32"/>
        <v>1</v>
      </c>
      <c r="S1069" s="410">
        <f>IFERROR(VLOOKUP(C1069,INVENTORY!C:H,6,FALSE),0)</f>
        <v>0</v>
      </c>
      <c r="T1069" s="410">
        <f t="shared" si="33"/>
        <v>0.2</v>
      </c>
    </row>
    <row r="1070" spans="1:20" hidden="1" x14ac:dyDescent="0.25">
      <c r="A1070" s="410" t="s">
        <v>1703</v>
      </c>
      <c r="B1070" s="410" t="s">
        <v>1703</v>
      </c>
      <c r="C1070" s="410" t="s">
        <v>1711</v>
      </c>
      <c r="O1070" s="410">
        <v>1</v>
      </c>
      <c r="P1070" s="410">
        <v>1</v>
      </c>
      <c r="Q1070" s="410">
        <v>2</v>
      </c>
      <c r="R1070" s="413">
        <f t="shared" si="32"/>
        <v>1</v>
      </c>
      <c r="S1070" s="410">
        <f>IFERROR(VLOOKUP(C1070,INVENTORY!C:H,6,FALSE),0)</f>
        <v>0</v>
      </c>
      <c r="T1070" s="410">
        <f t="shared" si="33"/>
        <v>0.4</v>
      </c>
    </row>
    <row r="1071" spans="1:20" hidden="1" x14ac:dyDescent="0.25">
      <c r="A1071" s="410" t="s">
        <v>1703</v>
      </c>
      <c r="B1071" s="410" t="s">
        <v>1703</v>
      </c>
      <c r="C1071" s="410" t="s">
        <v>1712</v>
      </c>
      <c r="O1071" s="410">
        <v>1</v>
      </c>
      <c r="P1071" s="410">
        <v>1</v>
      </c>
      <c r="Q1071" s="410">
        <v>2</v>
      </c>
      <c r="R1071" s="413">
        <f t="shared" si="32"/>
        <v>1</v>
      </c>
      <c r="S1071" s="410">
        <f>IFERROR(VLOOKUP(C1071,INVENTORY!C:H,6,FALSE),0)</f>
        <v>0</v>
      </c>
      <c r="T1071" s="410">
        <f t="shared" si="33"/>
        <v>0.4</v>
      </c>
    </row>
    <row r="1072" spans="1:20" hidden="1" x14ac:dyDescent="0.25">
      <c r="A1072" s="410" t="s">
        <v>1072</v>
      </c>
      <c r="B1072" s="410" t="s">
        <v>1960</v>
      </c>
      <c r="C1072" s="410" t="s">
        <v>2035</v>
      </c>
      <c r="O1072" s="410">
        <v>1</v>
      </c>
      <c r="Q1072" s="410">
        <v>1</v>
      </c>
      <c r="R1072" s="413">
        <f t="shared" si="32"/>
        <v>1</v>
      </c>
      <c r="S1072" s="410">
        <f>IFERROR(VLOOKUP(C1072,INVENTORY!C:H,6,FALSE),0)</f>
        <v>0</v>
      </c>
      <c r="T1072" s="410">
        <f t="shared" si="33"/>
        <v>0.2</v>
      </c>
    </row>
    <row r="1073" spans="1:20" hidden="1" x14ac:dyDescent="0.25">
      <c r="A1073" s="410" t="s">
        <v>1703</v>
      </c>
      <c r="B1073" s="410" t="s">
        <v>1703</v>
      </c>
      <c r="C1073" s="410" t="s">
        <v>1713</v>
      </c>
      <c r="O1073" s="410">
        <v>1</v>
      </c>
      <c r="P1073" s="410">
        <v>1</v>
      </c>
      <c r="Q1073" s="410">
        <v>2</v>
      </c>
      <c r="R1073" s="413">
        <f t="shared" si="32"/>
        <v>1</v>
      </c>
      <c r="S1073" s="410">
        <f>IFERROR(VLOOKUP(C1073,INVENTORY!C:H,6,FALSE),0)</f>
        <v>0</v>
      </c>
      <c r="T1073" s="410">
        <f t="shared" si="33"/>
        <v>0.4</v>
      </c>
    </row>
    <row r="1074" spans="1:20" hidden="1" x14ac:dyDescent="0.25">
      <c r="A1074" s="410" t="s">
        <v>1072</v>
      </c>
      <c r="B1074" s="410" t="s">
        <v>1960</v>
      </c>
      <c r="C1074" s="410" t="s">
        <v>1713</v>
      </c>
      <c r="O1074" s="410">
        <v>1</v>
      </c>
      <c r="P1074" s="410">
        <v>1</v>
      </c>
      <c r="Q1074" s="410">
        <v>2</v>
      </c>
      <c r="R1074" s="413">
        <f t="shared" si="32"/>
        <v>1</v>
      </c>
      <c r="S1074" s="410">
        <f>IFERROR(VLOOKUP(C1074,INVENTORY!C:H,6,FALSE),0)</f>
        <v>0</v>
      </c>
      <c r="T1074" s="410">
        <f t="shared" si="33"/>
        <v>0.4</v>
      </c>
    </row>
    <row r="1075" spans="1:20" hidden="1" x14ac:dyDescent="0.25">
      <c r="A1075" s="410" t="s">
        <v>1703</v>
      </c>
      <c r="B1075" s="410" t="s">
        <v>1703</v>
      </c>
      <c r="C1075" s="410" t="s">
        <v>1714</v>
      </c>
      <c r="O1075" s="410">
        <v>4</v>
      </c>
      <c r="P1075" s="410">
        <v>1</v>
      </c>
      <c r="Q1075" s="410">
        <v>5</v>
      </c>
      <c r="R1075" s="413">
        <f t="shared" si="32"/>
        <v>2.5</v>
      </c>
      <c r="S1075" s="410">
        <f>IFERROR(VLOOKUP(C1075,INVENTORY!C:H,6,FALSE),0)</f>
        <v>0</v>
      </c>
      <c r="T1075" s="410">
        <f t="shared" si="33"/>
        <v>1</v>
      </c>
    </row>
    <row r="1076" spans="1:20" hidden="1" x14ac:dyDescent="0.25">
      <c r="A1076" s="410" t="s">
        <v>1072</v>
      </c>
      <c r="B1076" s="410" t="s">
        <v>1960</v>
      </c>
      <c r="C1076" s="410" t="s">
        <v>2036</v>
      </c>
      <c r="O1076" s="410">
        <v>1</v>
      </c>
      <c r="Q1076" s="410">
        <v>1</v>
      </c>
      <c r="R1076" s="413">
        <f t="shared" si="32"/>
        <v>1</v>
      </c>
      <c r="S1076" s="410">
        <f>IFERROR(VLOOKUP(C1076,INVENTORY!C:H,6,FALSE),0)</f>
        <v>0</v>
      </c>
      <c r="T1076" s="410">
        <f t="shared" si="33"/>
        <v>0.2</v>
      </c>
    </row>
    <row r="1077" spans="1:20" hidden="1" x14ac:dyDescent="0.25">
      <c r="A1077" s="410" t="s">
        <v>1072</v>
      </c>
      <c r="B1077" s="410" t="s">
        <v>1960</v>
      </c>
      <c r="C1077" s="410" t="s">
        <v>2037</v>
      </c>
      <c r="O1077" s="410">
        <v>1</v>
      </c>
      <c r="Q1077" s="410">
        <v>1</v>
      </c>
      <c r="R1077" s="413">
        <f t="shared" si="32"/>
        <v>1</v>
      </c>
      <c r="S1077" s="410">
        <f>IFERROR(VLOOKUP(C1077,INVENTORY!C:H,6,FALSE),0)</f>
        <v>0</v>
      </c>
      <c r="T1077" s="410">
        <f t="shared" si="33"/>
        <v>0.2</v>
      </c>
    </row>
    <row r="1078" spans="1:20" hidden="1" x14ac:dyDescent="0.25">
      <c r="A1078" s="410" t="s">
        <v>1072</v>
      </c>
      <c r="B1078" s="410" t="s">
        <v>1960</v>
      </c>
      <c r="C1078" s="410" t="s">
        <v>2038</v>
      </c>
      <c r="O1078" s="410">
        <v>1</v>
      </c>
      <c r="P1078" s="410">
        <v>1</v>
      </c>
      <c r="Q1078" s="410">
        <v>2</v>
      </c>
      <c r="R1078" s="413">
        <f t="shared" si="32"/>
        <v>1</v>
      </c>
      <c r="S1078" s="410">
        <f>IFERROR(VLOOKUP(C1078,INVENTORY!C:H,6,FALSE),0)</f>
        <v>0</v>
      </c>
      <c r="T1078" s="410">
        <f t="shared" si="33"/>
        <v>0.4</v>
      </c>
    </row>
    <row r="1079" spans="1:20" hidden="1" x14ac:dyDescent="0.25">
      <c r="A1079" s="410" t="s">
        <v>1703</v>
      </c>
      <c r="B1079" s="410" t="s">
        <v>1703</v>
      </c>
      <c r="C1079" s="410" t="s">
        <v>1715</v>
      </c>
      <c r="O1079" s="410">
        <v>1</v>
      </c>
      <c r="Q1079" s="410">
        <v>1</v>
      </c>
      <c r="R1079" s="413">
        <f t="shared" si="32"/>
        <v>1</v>
      </c>
      <c r="S1079" s="410">
        <f>IFERROR(VLOOKUP(C1079,INVENTORY!C:H,6,FALSE),0)</f>
        <v>0</v>
      </c>
      <c r="T1079" s="410">
        <f t="shared" si="33"/>
        <v>0.2</v>
      </c>
    </row>
    <row r="1080" spans="1:20" hidden="1" x14ac:dyDescent="0.25">
      <c r="A1080" s="410" t="s">
        <v>1703</v>
      </c>
      <c r="B1080" s="410" t="s">
        <v>1703</v>
      </c>
      <c r="C1080" s="410" t="s">
        <v>1716</v>
      </c>
      <c r="O1080" s="410">
        <v>1</v>
      </c>
      <c r="Q1080" s="410">
        <v>1</v>
      </c>
      <c r="R1080" s="413">
        <f t="shared" si="32"/>
        <v>1</v>
      </c>
      <c r="S1080" s="410">
        <f>IFERROR(VLOOKUP(C1080,INVENTORY!C:H,6,FALSE),0)</f>
        <v>0</v>
      </c>
      <c r="T1080" s="410">
        <f t="shared" si="33"/>
        <v>0.2</v>
      </c>
    </row>
    <row r="1081" spans="1:20" hidden="1" x14ac:dyDescent="0.25">
      <c r="A1081" s="410" t="s">
        <v>1703</v>
      </c>
      <c r="B1081" s="410" t="s">
        <v>1703</v>
      </c>
      <c r="C1081" s="410" t="s">
        <v>1717</v>
      </c>
      <c r="P1081" s="410">
        <v>1</v>
      </c>
      <c r="Q1081" s="410">
        <v>1</v>
      </c>
      <c r="R1081" s="413">
        <f t="shared" si="32"/>
        <v>1</v>
      </c>
      <c r="S1081" s="410">
        <f>IFERROR(VLOOKUP(C1081,INVENTORY!C:H,6,FALSE),0)</f>
        <v>0</v>
      </c>
      <c r="T1081" s="410">
        <f t="shared" si="33"/>
        <v>0.2</v>
      </c>
    </row>
    <row r="1082" spans="1:20" hidden="1" x14ac:dyDescent="0.25">
      <c r="A1082" s="410" t="s">
        <v>1072</v>
      </c>
      <c r="B1082" s="410" t="s">
        <v>1960</v>
      </c>
      <c r="C1082" s="410" t="s">
        <v>1717</v>
      </c>
      <c r="O1082" s="410">
        <v>1</v>
      </c>
      <c r="P1082" s="410">
        <v>1</v>
      </c>
      <c r="Q1082" s="410">
        <v>2</v>
      </c>
      <c r="R1082" s="413">
        <f t="shared" si="32"/>
        <v>1</v>
      </c>
      <c r="S1082" s="410">
        <f>IFERROR(VLOOKUP(C1082,INVENTORY!C:H,6,FALSE),0)</f>
        <v>0</v>
      </c>
      <c r="T1082" s="410">
        <f t="shared" si="33"/>
        <v>0.4</v>
      </c>
    </row>
    <row r="1083" spans="1:20" hidden="1" x14ac:dyDescent="0.25">
      <c r="A1083" s="410" t="s">
        <v>1703</v>
      </c>
      <c r="B1083" s="410" t="s">
        <v>1703</v>
      </c>
      <c r="C1083" s="410" t="s">
        <v>1718</v>
      </c>
      <c r="O1083" s="410">
        <v>1</v>
      </c>
      <c r="P1083" s="410">
        <v>1</v>
      </c>
      <c r="Q1083" s="410">
        <v>2</v>
      </c>
      <c r="R1083" s="413">
        <f t="shared" si="32"/>
        <v>1</v>
      </c>
      <c r="S1083" s="410">
        <f>IFERROR(VLOOKUP(C1083,INVENTORY!C:H,6,FALSE),0)</f>
        <v>0</v>
      </c>
      <c r="T1083" s="410">
        <f t="shared" si="33"/>
        <v>0.4</v>
      </c>
    </row>
    <row r="1084" spans="1:20" hidden="1" x14ac:dyDescent="0.25">
      <c r="A1084" s="410" t="s">
        <v>1703</v>
      </c>
      <c r="B1084" s="410" t="s">
        <v>1703</v>
      </c>
      <c r="C1084" s="410" t="s">
        <v>1719</v>
      </c>
      <c r="P1084" s="410">
        <v>1</v>
      </c>
      <c r="Q1084" s="410">
        <v>1</v>
      </c>
      <c r="R1084" s="413">
        <f t="shared" si="32"/>
        <v>1</v>
      </c>
      <c r="S1084" s="410">
        <f>IFERROR(VLOOKUP(C1084,INVENTORY!C:H,6,FALSE),0)</f>
        <v>0</v>
      </c>
      <c r="T1084" s="410">
        <f t="shared" si="33"/>
        <v>0.2</v>
      </c>
    </row>
    <row r="1085" spans="1:20" hidden="1" x14ac:dyDescent="0.25">
      <c r="A1085" s="410" t="s">
        <v>1703</v>
      </c>
      <c r="B1085" s="410" t="s">
        <v>1703</v>
      </c>
      <c r="C1085" s="410" t="s">
        <v>1720</v>
      </c>
      <c r="P1085" s="410">
        <v>1</v>
      </c>
      <c r="Q1085" s="410">
        <v>1</v>
      </c>
      <c r="R1085" s="413">
        <f t="shared" si="32"/>
        <v>1</v>
      </c>
      <c r="S1085" s="410">
        <f>IFERROR(VLOOKUP(C1085,INVENTORY!C:H,6,FALSE),0)</f>
        <v>0</v>
      </c>
      <c r="T1085" s="410">
        <f t="shared" si="33"/>
        <v>0.2</v>
      </c>
    </row>
    <row r="1086" spans="1:20" hidden="1" x14ac:dyDescent="0.25">
      <c r="A1086" s="410" t="s">
        <v>1703</v>
      </c>
      <c r="B1086" s="410" t="s">
        <v>1703</v>
      </c>
      <c r="C1086" s="410" t="s">
        <v>1721</v>
      </c>
      <c r="O1086" s="410">
        <v>1</v>
      </c>
      <c r="P1086" s="410">
        <v>1</v>
      </c>
      <c r="Q1086" s="410">
        <v>2</v>
      </c>
      <c r="R1086" s="413">
        <f t="shared" si="32"/>
        <v>1</v>
      </c>
      <c r="S1086" s="410">
        <f>IFERROR(VLOOKUP(C1086,INVENTORY!C:H,6,FALSE),0)</f>
        <v>0</v>
      </c>
      <c r="T1086" s="410">
        <f t="shared" si="33"/>
        <v>0.4</v>
      </c>
    </row>
    <row r="1087" spans="1:20" hidden="1" x14ac:dyDescent="0.25">
      <c r="A1087" s="410" t="s">
        <v>1072</v>
      </c>
      <c r="B1087" s="410" t="s">
        <v>1960</v>
      </c>
      <c r="C1087" s="410" t="s">
        <v>1721</v>
      </c>
      <c r="O1087" s="410">
        <v>1</v>
      </c>
      <c r="Q1087" s="410">
        <v>1</v>
      </c>
      <c r="R1087" s="413">
        <f t="shared" si="32"/>
        <v>1</v>
      </c>
      <c r="S1087" s="410">
        <f>IFERROR(VLOOKUP(C1087,INVENTORY!C:H,6,FALSE),0)</f>
        <v>0</v>
      </c>
      <c r="T1087" s="410">
        <f t="shared" si="33"/>
        <v>0.2</v>
      </c>
    </row>
    <row r="1088" spans="1:20" hidden="1" x14ac:dyDescent="0.25">
      <c r="A1088" s="410" t="s">
        <v>1703</v>
      </c>
      <c r="B1088" s="410" t="s">
        <v>1703</v>
      </c>
      <c r="C1088" s="410" t="s">
        <v>1722</v>
      </c>
      <c r="O1088" s="410">
        <v>1</v>
      </c>
      <c r="P1088" s="410">
        <v>1</v>
      </c>
      <c r="Q1088" s="410">
        <v>2</v>
      </c>
      <c r="R1088" s="413">
        <f t="shared" si="32"/>
        <v>1</v>
      </c>
      <c r="S1088" s="410">
        <f>IFERROR(VLOOKUP(C1088,INVENTORY!C:H,6,FALSE),0)</f>
        <v>0</v>
      </c>
      <c r="T1088" s="410">
        <f t="shared" si="33"/>
        <v>0.4</v>
      </c>
    </row>
    <row r="1089" spans="1:20" hidden="1" x14ac:dyDescent="0.25">
      <c r="A1089" s="410" t="s">
        <v>1072</v>
      </c>
      <c r="B1089" s="410" t="s">
        <v>1960</v>
      </c>
      <c r="C1089" s="410" t="s">
        <v>2039</v>
      </c>
      <c r="O1089" s="410">
        <v>1</v>
      </c>
      <c r="Q1089" s="410">
        <v>1</v>
      </c>
      <c r="R1089" s="413">
        <f t="shared" si="32"/>
        <v>1</v>
      </c>
      <c r="S1089" s="410">
        <f>IFERROR(VLOOKUP(C1089,INVENTORY!C:H,6,FALSE),0)</f>
        <v>0</v>
      </c>
      <c r="T1089" s="410">
        <f t="shared" si="33"/>
        <v>0.2</v>
      </c>
    </row>
    <row r="1090" spans="1:20" hidden="1" x14ac:dyDescent="0.25">
      <c r="A1090" s="410" t="s">
        <v>1703</v>
      </c>
      <c r="B1090" s="410" t="s">
        <v>1703</v>
      </c>
      <c r="C1090" s="410" t="s">
        <v>1723</v>
      </c>
      <c r="O1090" s="410">
        <v>1</v>
      </c>
      <c r="Q1090" s="410">
        <v>1</v>
      </c>
      <c r="R1090" s="413">
        <f t="shared" si="32"/>
        <v>1</v>
      </c>
      <c r="S1090" s="410">
        <f>IFERROR(VLOOKUP(C1090,INVENTORY!C:H,6,FALSE),0)</f>
        <v>0</v>
      </c>
      <c r="T1090" s="410">
        <f t="shared" si="33"/>
        <v>0.2</v>
      </c>
    </row>
    <row r="1091" spans="1:20" hidden="1" x14ac:dyDescent="0.25">
      <c r="A1091" s="410" t="s">
        <v>1703</v>
      </c>
      <c r="B1091" s="410" t="s">
        <v>1703</v>
      </c>
      <c r="C1091" s="410" t="s">
        <v>1724</v>
      </c>
      <c r="P1091" s="410">
        <v>1</v>
      </c>
      <c r="Q1091" s="410">
        <v>1</v>
      </c>
      <c r="R1091" s="413">
        <f t="shared" si="32"/>
        <v>1</v>
      </c>
      <c r="S1091" s="410">
        <f>IFERROR(VLOOKUP(C1091,INVENTORY!C:H,6,FALSE),0)</f>
        <v>0</v>
      </c>
      <c r="T1091" s="410">
        <f t="shared" si="33"/>
        <v>0.2</v>
      </c>
    </row>
    <row r="1092" spans="1:20" hidden="1" x14ac:dyDescent="0.25">
      <c r="A1092" s="410" t="s">
        <v>1703</v>
      </c>
      <c r="B1092" s="410" t="s">
        <v>1703</v>
      </c>
      <c r="C1092" s="410" t="s">
        <v>1725</v>
      </c>
      <c r="O1092" s="410">
        <v>1</v>
      </c>
      <c r="Q1092" s="410">
        <v>1</v>
      </c>
      <c r="R1092" s="413">
        <f t="shared" si="32"/>
        <v>1</v>
      </c>
      <c r="S1092" s="410">
        <f>IFERROR(VLOOKUP(C1092,INVENTORY!C:H,6,FALSE),0)</f>
        <v>0</v>
      </c>
      <c r="T1092" s="410">
        <f t="shared" si="33"/>
        <v>0.2</v>
      </c>
    </row>
    <row r="1093" spans="1:20" hidden="1" x14ac:dyDescent="0.25">
      <c r="A1093" s="410" t="s">
        <v>1072</v>
      </c>
      <c r="B1093" s="410" t="s">
        <v>1960</v>
      </c>
      <c r="C1093" s="410" t="s">
        <v>1725</v>
      </c>
      <c r="O1093" s="410">
        <v>1</v>
      </c>
      <c r="P1093" s="410">
        <v>1</v>
      </c>
      <c r="Q1093" s="410">
        <v>2</v>
      </c>
      <c r="R1093" s="413">
        <f t="shared" si="32"/>
        <v>1</v>
      </c>
      <c r="S1093" s="410">
        <f>IFERROR(VLOOKUP(C1093,INVENTORY!C:H,6,FALSE),0)</f>
        <v>0</v>
      </c>
      <c r="T1093" s="410">
        <f t="shared" si="33"/>
        <v>0.4</v>
      </c>
    </row>
    <row r="1094" spans="1:20" hidden="1" x14ac:dyDescent="0.25">
      <c r="A1094" s="410" t="s">
        <v>1703</v>
      </c>
      <c r="B1094" s="410" t="s">
        <v>1703</v>
      </c>
      <c r="C1094" s="410" t="s">
        <v>1726</v>
      </c>
      <c r="G1094" s="410">
        <v>2</v>
      </c>
      <c r="Q1094" s="410">
        <v>2</v>
      </c>
      <c r="R1094" s="413">
        <f t="shared" ref="R1094:R1156" si="34">AVERAGE(E1094:P1094)</f>
        <v>2</v>
      </c>
      <c r="S1094" s="410">
        <f>IFERROR(VLOOKUP(C1094,INVENTORY!C:H,6,FALSE),0)</f>
        <v>0</v>
      </c>
      <c r="T1094" s="410">
        <f t="shared" ref="T1094:T1156" si="35">(Q1094+S1094)/5</f>
        <v>0.4</v>
      </c>
    </row>
    <row r="1095" spans="1:20" hidden="1" x14ac:dyDescent="0.25">
      <c r="A1095" s="410" t="s">
        <v>1703</v>
      </c>
      <c r="B1095" s="410" t="s">
        <v>1703</v>
      </c>
      <c r="C1095" s="410" t="s">
        <v>1727</v>
      </c>
      <c r="O1095" s="410">
        <v>1</v>
      </c>
      <c r="P1095" s="410">
        <v>1</v>
      </c>
      <c r="Q1095" s="410">
        <v>2</v>
      </c>
      <c r="R1095" s="413">
        <f t="shared" si="34"/>
        <v>1</v>
      </c>
      <c r="S1095" s="410">
        <f>IFERROR(VLOOKUP(C1095,INVENTORY!C:H,6,FALSE),0)</f>
        <v>0</v>
      </c>
      <c r="T1095" s="410">
        <f t="shared" si="35"/>
        <v>0.4</v>
      </c>
    </row>
    <row r="1096" spans="1:20" hidden="1" x14ac:dyDescent="0.25">
      <c r="A1096" s="410" t="s">
        <v>1703</v>
      </c>
      <c r="B1096" s="410" t="s">
        <v>1703</v>
      </c>
      <c r="C1096" s="410" t="s">
        <v>1728</v>
      </c>
      <c r="O1096" s="410">
        <v>1</v>
      </c>
      <c r="Q1096" s="410">
        <v>1</v>
      </c>
      <c r="R1096" s="413">
        <f t="shared" si="34"/>
        <v>1</v>
      </c>
      <c r="S1096" s="410">
        <f>IFERROR(VLOOKUP(C1096,INVENTORY!C:H,6,FALSE),0)</f>
        <v>0</v>
      </c>
      <c r="T1096" s="410">
        <f t="shared" si="35"/>
        <v>0.2</v>
      </c>
    </row>
    <row r="1097" spans="1:20" hidden="1" x14ac:dyDescent="0.25">
      <c r="A1097" s="410" t="s">
        <v>1703</v>
      </c>
      <c r="B1097" s="410" t="s">
        <v>1703</v>
      </c>
      <c r="C1097" s="410" t="s">
        <v>1729</v>
      </c>
      <c r="O1097" s="410">
        <v>2</v>
      </c>
      <c r="P1097" s="410">
        <v>1</v>
      </c>
      <c r="Q1097" s="410">
        <v>3</v>
      </c>
      <c r="R1097" s="413">
        <f t="shared" si="34"/>
        <v>1.5</v>
      </c>
      <c r="S1097" s="410">
        <f>IFERROR(VLOOKUP(C1097,INVENTORY!C:H,6,FALSE),0)</f>
        <v>0</v>
      </c>
      <c r="T1097" s="410">
        <f t="shared" si="35"/>
        <v>0.6</v>
      </c>
    </row>
    <row r="1098" spans="1:20" hidden="1" x14ac:dyDescent="0.25">
      <c r="A1098" s="410" t="s">
        <v>1703</v>
      </c>
      <c r="B1098" s="410" t="s">
        <v>1703</v>
      </c>
      <c r="C1098" s="410" t="s">
        <v>1730</v>
      </c>
      <c r="O1098" s="410">
        <v>1</v>
      </c>
      <c r="Q1098" s="410">
        <v>1</v>
      </c>
      <c r="R1098" s="413">
        <f t="shared" si="34"/>
        <v>1</v>
      </c>
      <c r="S1098" s="410">
        <f>IFERROR(VLOOKUP(C1098,INVENTORY!C:H,6,FALSE),0)</f>
        <v>0</v>
      </c>
      <c r="T1098" s="410">
        <f t="shared" si="35"/>
        <v>0.2</v>
      </c>
    </row>
    <row r="1099" spans="1:20" hidden="1" x14ac:dyDescent="0.25">
      <c r="A1099" s="410" t="s">
        <v>1703</v>
      </c>
      <c r="B1099" s="410" t="s">
        <v>1703</v>
      </c>
      <c r="C1099" s="410" t="s">
        <v>1731</v>
      </c>
      <c r="O1099" s="410">
        <v>1</v>
      </c>
      <c r="Q1099" s="410">
        <v>1</v>
      </c>
      <c r="R1099" s="413">
        <f t="shared" si="34"/>
        <v>1</v>
      </c>
      <c r="S1099" s="410">
        <f>IFERROR(VLOOKUP(C1099,INVENTORY!C:H,6,FALSE),0)</f>
        <v>0</v>
      </c>
      <c r="T1099" s="410">
        <f t="shared" si="35"/>
        <v>0.2</v>
      </c>
    </row>
    <row r="1100" spans="1:20" hidden="1" x14ac:dyDescent="0.25">
      <c r="A1100" s="410" t="s">
        <v>1703</v>
      </c>
      <c r="B1100" s="410" t="s">
        <v>1703</v>
      </c>
      <c r="C1100" s="410" t="s">
        <v>1732</v>
      </c>
      <c r="O1100" s="410">
        <v>1</v>
      </c>
      <c r="Q1100" s="410">
        <v>1</v>
      </c>
      <c r="R1100" s="413">
        <f t="shared" si="34"/>
        <v>1</v>
      </c>
      <c r="S1100" s="410">
        <f>IFERROR(VLOOKUP(C1100,INVENTORY!C:H,6,FALSE),0)</f>
        <v>0</v>
      </c>
      <c r="T1100" s="410">
        <f t="shared" si="35"/>
        <v>0.2</v>
      </c>
    </row>
    <row r="1101" spans="1:20" hidden="1" x14ac:dyDescent="0.25">
      <c r="A1101" s="410" t="s">
        <v>1703</v>
      </c>
      <c r="B1101" s="410" t="s">
        <v>1703</v>
      </c>
      <c r="C1101" s="410" t="s">
        <v>1733</v>
      </c>
      <c r="G1101" s="410">
        <v>2</v>
      </c>
      <c r="Q1101" s="410">
        <v>2</v>
      </c>
      <c r="R1101" s="413">
        <f t="shared" si="34"/>
        <v>2</v>
      </c>
      <c r="S1101" s="410">
        <f>IFERROR(VLOOKUP(C1101,INVENTORY!C:H,6,FALSE),0)</f>
        <v>0</v>
      </c>
      <c r="T1101" s="410">
        <f t="shared" si="35"/>
        <v>0.4</v>
      </c>
    </row>
    <row r="1102" spans="1:20" hidden="1" x14ac:dyDescent="0.25">
      <c r="A1102" s="410" t="s">
        <v>1703</v>
      </c>
      <c r="B1102" s="410" t="s">
        <v>1703</v>
      </c>
      <c r="C1102" s="410" t="s">
        <v>1734</v>
      </c>
      <c r="O1102" s="410">
        <v>1</v>
      </c>
      <c r="P1102" s="410">
        <v>1</v>
      </c>
      <c r="Q1102" s="410">
        <v>2</v>
      </c>
      <c r="R1102" s="413">
        <f t="shared" si="34"/>
        <v>1</v>
      </c>
      <c r="S1102" s="410">
        <f>IFERROR(VLOOKUP(C1102,INVENTORY!C:H,6,FALSE),0)</f>
        <v>0</v>
      </c>
      <c r="T1102" s="410">
        <f t="shared" si="35"/>
        <v>0.4</v>
      </c>
    </row>
    <row r="1103" spans="1:20" hidden="1" x14ac:dyDescent="0.25">
      <c r="A1103" s="410" t="s">
        <v>1703</v>
      </c>
      <c r="B1103" s="410" t="s">
        <v>1703</v>
      </c>
      <c r="C1103" s="410" t="s">
        <v>1735</v>
      </c>
      <c r="O1103" s="410">
        <v>4</v>
      </c>
      <c r="Q1103" s="410">
        <v>4</v>
      </c>
      <c r="R1103" s="413">
        <f t="shared" si="34"/>
        <v>4</v>
      </c>
      <c r="S1103" s="410">
        <f>IFERROR(VLOOKUP(C1103,INVENTORY!C:H,6,FALSE),0)</f>
        <v>0</v>
      </c>
      <c r="T1103" s="410">
        <f t="shared" si="35"/>
        <v>0.8</v>
      </c>
    </row>
    <row r="1104" spans="1:20" hidden="1" x14ac:dyDescent="0.25">
      <c r="A1104" s="410" t="s">
        <v>1703</v>
      </c>
      <c r="B1104" s="410" t="s">
        <v>1703</v>
      </c>
      <c r="C1104" s="410" t="s">
        <v>1736</v>
      </c>
      <c r="O1104" s="410">
        <v>1</v>
      </c>
      <c r="Q1104" s="410">
        <v>1</v>
      </c>
      <c r="R1104" s="413">
        <f t="shared" si="34"/>
        <v>1</v>
      </c>
      <c r="S1104" s="410">
        <f>IFERROR(VLOOKUP(C1104,INVENTORY!C:H,6,FALSE),0)</f>
        <v>0</v>
      </c>
      <c r="T1104" s="410">
        <f t="shared" si="35"/>
        <v>0.2</v>
      </c>
    </row>
    <row r="1105" spans="1:20" hidden="1" x14ac:dyDescent="0.25">
      <c r="A1105" s="410" t="s">
        <v>1072</v>
      </c>
      <c r="B1105" s="410" t="s">
        <v>1283</v>
      </c>
      <c r="C1105" s="410" t="s">
        <v>2049</v>
      </c>
      <c r="E1105" s="410">
        <v>41</v>
      </c>
      <c r="F1105" s="410">
        <v>38</v>
      </c>
      <c r="G1105" s="410">
        <v>20</v>
      </c>
      <c r="H1105" s="410">
        <v>44</v>
      </c>
      <c r="I1105" s="410">
        <v>51</v>
      </c>
      <c r="J1105" s="410">
        <v>20</v>
      </c>
      <c r="K1105" s="410">
        <v>13</v>
      </c>
      <c r="L1105" s="410">
        <v>9</v>
      </c>
      <c r="M1105" s="410">
        <v>5</v>
      </c>
      <c r="N1105" s="410">
        <v>43</v>
      </c>
      <c r="O1105" s="410">
        <v>26</v>
      </c>
      <c r="P1105" s="410">
        <v>47</v>
      </c>
      <c r="Q1105" s="410">
        <v>357</v>
      </c>
      <c r="R1105" s="413">
        <f t="shared" si="34"/>
        <v>29.75</v>
      </c>
      <c r="S1105" s="410">
        <f>IFERROR(VLOOKUP(C1105,INVENTORY!C:H,6,FALSE),0)</f>
        <v>0</v>
      </c>
      <c r="T1105" s="410">
        <f t="shared" si="35"/>
        <v>71.400000000000006</v>
      </c>
    </row>
    <row r="1106" spans="1:20" hidden="1" x14ac:dyDescent="0.25">
      <c r="A1106" s="410" t="s">
        <v>1072</v>
      </c>
      <c r="B1106" s="410" t="s">
        <v>1283</v>
      </c>
      <c r="C1106" s="410" t="s">
        <v>2050</v>
      </c>
      <c r="E1106" s="410">
        <v>41</v>
      </c>
      <c r="F1106" s="410">
        <v>42</v>
      </c>
      <c r="G1106" s="410">
        <v>33</v>
      </c>
      <c r="H1106" s="410">
        <v>68</v>
      </c>
      <c r="I1106" s="410">
        <v>82</v>
      </c>
      <c r="J1106" s="410">
        <v>13</v>
      </c>
      <c r="K1106" s="410">
        <v>17</v>
      </c>
      <c r="L1106" s="410">
        <v>32</v>
      </c>
      <c r="M1106" s="410">
        <v>29</v>
      </c>
      <c r="N1106" s="410">
        <v>47</v>
      </c>
      <c r="O1106" s="410">
        <v>35</v>
      </c>
      <c r="P1106" s="410">
        <v>60</v>
      </c>
      <c r="Q1106" s="410">
        <v>499</v>
      </c>
      <c r="R1106" s="413">
        <f t="shared" si="34"/>
        <v>41.583333333333336</v>
      </c>
      <c r="S1106" s="410">
        <f>IFERROR(VLOOKUP(C1106,INVENTORY!C:H,6,FALSE),0)</f>
        <v>0</v>
      </c>
      <c r="T1106" s="410">
        <f t="shared" si="35"/>
        <v>99.8</v>
      </c>
    </row>
    <row r="1107" spans="1:20" hidden="1" x14ac:dyDescent="0.25">
      <c r="A1107" s="410" t="s">
        <v>1703</v>
      </c>
      <c r="B1107" s="410" t="s">
        <v>1703</v>
      </c>
      <c r="C1107" s="410" t="s">
        <v>1737</v>
      </c>
      <c r="E1107" s="410">
        <v>1</v>
      </c>
      <c r="F1107" s="410">
        <v>10</v>
      </c>
      <c r="G1107" s="410">
        <v>1</v>
      </c>
      <c r="I1107" s="410">
        <v>4</v>
      </c>
      <c r="N1107" s="410">
        <v>4</v>
      </c>
      <c r="P1107" s="410">
        <v>1</v>
      </c>
      <c r="Q1107" s="410">
        <v>21</v>
      </c>
      <c r="R1107" s="413">
        <f t="shared" si="34"/>
        <v>3.5</v>
      </c>
      <c r="S1107" s="410">
        <f>IFERROR(VLOOKUP(C1107,INVENTORY!C:H,6,FALSE),0)</f>
        <v>0</v>
      </c>
      <c r="T1107" s="410">
        <f t="shared" si="35"/>
        <v>4.2</v>
      </c>
    </row>
    <row r="1108" spans="1:20" hidden="1" x14ac:dyDescent="0.25">
      <c r="A1108" s="410" t="s">
        <v>1703</v>
      </c>
      <c r="B1108" s="410" t="s">
        <v>1703</v>
      </c>
      <c r="C1108" s="410" t="s">
        <v>1738</v>
      </c>
      <c r="F1108" s="410">
        <v>3</v>
      </c>
      <c r="G1108" s="410">
        <v>2</v>
      </c>
      <c r="I1108" s="410">
        <v>4</v>
      </c>
      <c r="N1108" s="410">
        <v>1</v>
      </c>
      <c r="Q1108" s="410">
        <v>10</v>
      </c>
      <c r="R1108" s="413">
        <f t="shared" si="34"/>
        <v>2.5</v>
      </c>
      <c r="S1108" s="410">
        <f>IFERROR(VLOOKUP(C1108,INVENTORY!C:H,6,FALSE),0)</f>
        <v>0</v>
      </c>
      <c r="T1108" s="410">
        <f t="shared" si="35"/>
        <v>2</v>
      </c>
    </row>
    <row r="1109" spans="1:20" hidden="1" x14ac:dyDescent="0.25">
      <c r="A1109" s="410" t="s">
        <v>1703</v>
      </c>
      <c r="B1109" s="410" t="s">
        <v>1703</v>
      </c>
      <c r="C1109" s="410" t="s">
        <v>1739</v>
      </c>
      <c r="I1109" s="410">
        <v>4</v>
      </c>
      <c r="N1109" s="410">
        <v>1</v>
      </c>
      <c r="Q1109" s="410">
        <v>5</v>
      </c>
      <c r="R1109" s="413">
        <f t="shared" si="34"/>
        <v>2.5</v>
      </c>
      <c r="S1109" s="410">
        <f>IFERROR(VLOOKUP(C1109,INVENTORY!C:H,6,FALSE),0)</f>
        <v>0</v>
      </c>
      <c r="T1109" s="410">
        <f t="shared" si="35"/>
        <v>1</v>
      </c>
    </row>
    <row r="1110" spans="1:20" hidden="1" x14ac:dyDescent="0.25">
      <c r="A1110" s="410" t="s">
        <v>1703</v>
      </c>
      <c r="B1110" s="410" t="s">
        <v>1703</v>
      </c>
      <c r="C1110" s="410" t="s">
        <v>1740</v>
      </c>
      <c r="I1110" s="410">
        <v>4</v>
      </c>
      <c r="O1110" s="410">
        <v>1</v>
      </c>
      <c r="Q1110" s="410">
        <v>5</v>
      </c>
      <c r="R1110" s="413">
        <f t="shared" si="34"/>
        <v>2.5</v>
      </c>
      <c r="S1110" s="410">
        <f>IFERROR(VLOOKUP(C1110,INVENTORY!C:H,6,FALSE),0)</f>
        <v>0</v>
      </c>
      <c r="T1110" s="410">
        <f t="shared" si="35"/>
        <v>1</v>
      </c>
    </row>
    <row r="1111" spans="1:20" hidden="1" x14ac:dyDescent="0.25">
      <c r="A1111" s="410" t="s">
        <v>1703</v>
      </c>
      <c r="B1111" s="410" t="s">
        <v>1703</v>
      </c>
      <c r="C1111" s="410" t="s">
        <v>1741</v>
      </c>
      <c r="I1111" s="410">
        <v>4</v>
      </c>
      <c r="Q1111" s="410">
        <v>4</v>
      </c>
      <c r="R1111" s="413">
        <f t="shared" si="34"/>
        <v>4</v>
      </c>
      <c r="S1111" s="410">
        <f>IFERROR(VLOOKUP(C1111,INVENTORY!C:H,6,FALSE),0)</f>
        <v>0</v>
      </c>
      <c r="T1111" s="410">
        <f t="shared" si="35"/>
        <v>0.8</v>
      </c>
    </row>
    <row r="1112" spans="1:20" hidden="1" x14ac:dyDescent="0.25">
      <c r="A1112" s="410" t="s">
        <v>1072</v>
      </c>
      <c r="B1112" s="410" t="s">
        <v>1960</v>
      </c>
      <c r="C1112" s="410" t="s">
        <v>1741</v>
      </c>
      <c r="P1112" s="410">
        <v>1</v>
      </c>
      <c r="Q1112" s="410">
        <v>1</v>
      </c>
      <c r="R1112" s="413">
        <f t="shared" si="34"/>
        <v>1</v>
      </c>
      <c r="S1112" s="410">
        <f>IFERROR(VLOOKUP(C1112,INVENTORY!C:H,6,FALSE),0)</f>
        <v>0</v>
      </c>
      <c r="T1112" s="410">
        <f t="shared" si="35"/>
        <v>0.2</v>
      </c>
    </row>
    <row r="1113" spans="1:20" hidden="1" x14ac:dyDescent="0.25">
      <c r="A1113" s="410" t="s">
        <v>1703</v>
      </c>
      <c r="B1113" s="410" t="s">
        <v>1703</v>
      </c>
      <c r="C1113" s="410" t="s">
        <v>1742</v>
      </c>
      <c r="I1113" s="410">
        <v>4</v>
      </c>
      <c r="Q1113" s="410">
        <v>4</v>
      </c>
      <c r="R1113" s="413">
        <f t="shared" si="34"/>
        <v>4</v>
      </c>
      <c r="S1113" s="410">
        <f>IFERROR(VLOOKUP(C1113,INVENTORY!C:H,6,FALSE),0)</f>
        <v>0</v>
      </c>
      <c r="T1113" s="410">
        <f t="shared" si="35"/>
        <v>0.8</v>
      </c>
    </row>
    <row r="1114" spans="1:20" hidden="1" x14ac:dyDescent="0.25">
      <c r="A1114" s="410" t="s">
        <v>1703</v>
      </c>
      <c r="B1114" s="410" t="s">
        <v>1703</v>
      </c>
      <c r="C1114" s="410" t="s">
        <v>1743</v>
      </c>
      <c r="I1114" s="410">
        <v>4</v>
      </c>
      <c r="Q1114" s="410">
        <v>4</v>
      </c>
      <c r="R1114" s="413">
        <f t="shared" si="34"/>
        <v>4</v>
      </c>
      <c r="S1114" s="410">
        <f>IFERROR(VLOOKUP(C1114,INVENTORY!C:H,6,FALSE),0)</f>
        <v>0</v>
      </c>
      <c r="T1114" s="410">
        <f t="shared" si="35"/>
        <v>0.8</v>
      </c>
    </row>
    <row r="1115" spans="1:20" hidden="1" x14ac:dyDescent="0.25">
      <c r="A1115" s="410" t="s">
        <v>1703</v>
      </c>
      <c r="B1115" s="410" t="s">
        <v>1703</v>
      </c>
      <c r="C1115" s="410" t="s">
        <v>1744</v>
      </c>
      <c r="I1115" s="410">
        <v>1</v>
      </c>
      <c r="Q1115" s="410">
        <v>1</v>
      </c>
      <c r="R1115" s="413">
        <f t="shared" si="34"/>
        <v>1</v>
      </c>
      <c r="S1115" s="410">
        <f>IFERROR(VLOOKUP(C1115,INVENTORY!C:H,6,FALSE),0)</f>
        <v>0</v>
      </c>
      <c r="T1115" s="410">
        <f t="shared" si="35"/>
        <v>0.2</v>
      </c>
    </row>
    <row r="1116" spans="1:20" hidden="1" x14ac:dyDescent="0.25">
      <c r="A1116" s="410" t="s">
        <v>1072</v>
      </c>
      <c r="B1116" s="410" t="s">
        <v>1960</v>
      </c>
      <c r="C1116" s="410" t="s">
        <v>2040</v>
      </c>
      <c r="O1116" s="410">
        <v>1</v>
      </c>
      <c r="Q1116" s="410">
        <v>1</v>
      </c>
      <c r="R1116" s="413">
        <f t="shared" si="34"/>
        <v>1</v>
      </c>
      <c r="S1116" s="410">
        <f>IFERROR(VLOOKUP(C1116,INVENTORY!C:H,6,FALSE),0)</f>
        <v>0</v>
      </c>
      <c r="T1116" s="410">
        <f t="shared" si="35"/>
        <v>0.2</v>
      </c>
    </row>
    <row r="1117" spans="1:20" hidden="1" x14ac:dyDescent="0.25">
      <c r="A1117" s="410" t="s">
        <v>1072</v>
      </c>
      <c r="B1117" s="410" t="s">
        <v>1960</v>
      </c>
      <c r="C1117" s="410" t="s">
        <v>2041</v>
      </c>
      <c r="O1117" s="410">
        <v>1</v>
      </c>
      <c r="Q1117" s="410">
        <v>1</v>
      </c>
      <c r="R1117" s="413">
        <f t="shared" si="34"/>
        <v>1</v>
      </c>
      <c r="S1117" s="410">
        <f>IFERROR(VLOOKUP(C1117,INVENTORY!C:H,6,FALSE),0)</f>
        <v>0</v>
      </c>
      <c r="T1117" s="410">
        <f t="shared" si="35"/>
        <v>0.2</v>
      </c>
    </row>
    <row r="1118" spans="1:20" hidden="1" x14ac:dyDescent="0.25">
      <c r="A1118" s="410" t="s">
        <v>1072</v>
      </c>
      <c r="B1118" s="410" t="s">
        <v>1960</v>
      </c>
      <c r="C1118" s="410" t="s">
        <v>2042</v>
      </c>
      <c r="O1118" s="410">
        <v>1</v>
      </c>
      <c r="Q1118" s="410">
        <v>1</v>
      </c>
      <c r="R1118" s="413">
        <f t="shared" si="34"/>
        <v>1</v>
      </c>
      <c r="S1118" s="410">
        <f>IFERROR(VLOOKUP(C1118,INVENTORY!C:H,6,FALSE),0)</f>
        <v>0</v>
      </c>
      <c r="T1118" s="410">
        <f t="shared" si="35"/>
        <v>0.2</v>
      </c>
    </row>
    <row r="1119" spans="1:20" hidden="1" x14ac:dyDescent="0.25">
      <c r="A1119" s="410" t="s">
        <v>1703</v>
      </c>
      <c r="B1119" s="410" t="s">
        <v>1703</v>
      </c>
      <c r="C1119" s="410" t="s">
        <v>1745</v>
      </c>
      <c r="O1119" s="410">
        <v>1</v>
      </c>
      <c r="P1119" s="410">
        <v>1</v>
      </c>
      <c r="Q1119" s="410">
        <v>2</v>
      </c>
      <c r="R1119" s="413">
        <f t="shared" si="34"/>
        <v>1</v>
      </c>
      <c r="S1119" s="410">
        <f>IFERROR(VLOOKUP(C1119,INVENTORY!C:H,6,FALSE),0)</f>
        <v>0</v>
      </c>
      <c r="T1119" s="410">
        <f t="shared" si="35"/>
        <v>0.4</v>
      </c>
    </row>
    <row r="1120" spans="1:20" hidden="1" x14ac:dyDescent="0.25">
      <c r="A1120" s="410" t="s">
        <v>1703</v>
      </c>
      <c r="B1120" s="410" t="s">
        <v>1703</v>
      </c>
      <c r="C1120" s="410" t="s">
        <v>1746</v>
      </c>
      <c r="O1120" s="410">
        <v>1</v>
      </c>
      <c r="Q1120" s="410">
        <v>1</v>
      </c>
      <c r="R1120" s="413">
        <f t="shared" si="34"/>
        <v>1</v>
      </c>
      <c r="S1120" s="410">
        <f>IFERROR(VLOOKUP(C1120,INVENTORY!C:H,6,FALSE),0)</f>
        <v>0</v>
      </c>
      <c r="T1120" s="410">
        <f t="shared" si="35"/>
        <v>0.2</v>
      </c>
    </row>
    <row r="1121" spans="1:20" hidden="1" x14ac:dyDescent="0.25">
      <c r="A1121" s="410" t="s">
        <v>1703</v>
      </c>
      <c r="B1121" s="410" t="s">
        <v>1703</v>
      </c>
      <c r="C1121" s="410" t="s">
        <v>1747</v>
      </c>
      <c r="O1121" s="410">
        <v>1</v>
      </c>
      <c r="P1121" s="410">
        <v>1</v>
      </c>
      <c r="Q1121" s="410">
        <v>2</v>
      </c>
      <c r="R1121" s="413">
        <f t="shared" si="34"/>
        <v>1</v>
      </c>
      <c r="S1121" s="410">
        <f>IFERROR(VLOOKUP(C1121,INVENTORY!C:H,6,FALSE),0)</f>
        <v>0</v>
      </c>
      <c r="T1121" s="410">
        <f t="shared" si="35"/>
        <v>0.4</v>
      </c>
    </row>
    <row r="1122" spans="1:20" hidden="1" x14ac:dyDescent="0.25">
      <c r="A1122" s="410" t="s">
        <v>1072</v>
      </c>
      <c r="B1122" s="410" t="s">
        <v>1960</v>
      </c>
      <c r="C1122" s="410" t="s">
        <v>2043</v>
      </c>
      <c r="O1122" s="410">
        <v>1</v>
      </c>
      <c r="Q1122" s="410">
        <v>1</v>
      </c>
      <c r="R1122" s="413">
        <f t="shared" si="34"/>
        <v>1</v>
      </c>
      <c r="S1122" s="410">
        <f>IFERROR(VLOOKUP(C1122,INVENTORY!C:H,6,FALSE),0)</f>
        <v>0</v>
      </c>
      <c r="T1122" s="410">
        <f t="shared" si="35"/>
        <v>0.2</v>
      </c>
    </row>
    <row r="1123" spans="1:20" hidden="1" x14ac:dyDescent="0.25">
      <c r="A1123" s="410" t="s">
        <v>1703</v>
      </c>
      <c r="B1123" s="410" t="s">
        <v>1703</v>
      </c>
      <c r="C1123" s="410" t="s">
        <v>1748</v>
      </c>
      <c r="P1123" s="410">
        <v>1</v>
      </c>
      <c r="Q1123" s="410">
        <v>1</v>
      </c>
      <c r="R1123" s="413">
        <f t="shared" si="34"/>
        <v>1</v>
      </c>
      <c r="S1123" s="410">
        <f>IFERROR(VLOOKUP(C1123,INVENTORY!C:H,6,FALSE),0)</f>
        <v>0</v>
      </c>
      <c r="T1123" s="410">
        <f t="shared" si="35"/>
        <v>0.2</v>
      </c>
    </row>
    <row r="1124" spans="1:20" hidden="1" x14ac:dyDescent="0.25">
      <c r="A1124" s="410" t="s">
        <v>1703</v>
      </c>
      <c r="B1124" s="410" t="s">
        <v>1703</v>
      </c>
      <c r="C1124" s="410" t="s">
        <v>1749</v>
      </c>
      <c r="P1124" s="410">
        <v>1</v>
      </c>
      <c r="Q1124" s="410">
        <v>1</v>
      </c>
      <c r="R1124" s="413">
        <f t="shared" si="34"/>
        <v>1</v>
      </c>
      <c r="S1124" s="410">
        <f>IFERROR(VLOOKUP(C1124,INVENTORY!C:H,6,FALSE),0)</f>
        <v>0</v>
      </c>
      <c r="T1124" s="410">
        <f t="shared" si="35"/>
        <v>0.2</v>
      </c>
    </row>
    <row r="1125" spans="1:20" hidden="1" x14ac:dyDescent="0.25">
      <c r="A1125" s="410" t="s">
        <v>1072</v>
      </c>
      <c r="B1125" s="410" t="s">
        <v>1960</v>
      </c>
      <c r="C1125" s="410" t="s">
        <v>1749</v>
      </c>
      <c r="O1125" s="410">
        <v>1</v>
      </c>
      <c r="Q1125" s="410">
        <v>1</v>
      </c>
      <c r="R1125" s="413">
        <f t="shared" si="34"/>
        <v>1</v>
      </c>
      <c r="S1125" s="410">
        <f>IFERROR(VLOOKUP(C1125,INVENTORY!C:H,6,FALSE),0)</f>
        <v>0</v>
      </c>
      <c r="T1125" s="410">
        <f t="shared" si="35"/>
        <v>0.2</v>
      </c>
    </row>
    <row r="1126" spans="1:20" hidden="1" x14ac:dyDescent="0.25">
      <c r="A1126" s="410" t="s">
        <v>1703</v>
      </c>
      <c r="B1126" s="410" t="s">
        <v>1703</v>
      </c>
      <c r="C1126" s="410" t="s">
        <v>1750</v>
      </c>
      <c r="P1126" s="410">
        <v>1</v>
      </c>
      <c r="Q1126" s="410">
        <v>1</v>
      </c>
      <c r="R1126" s="413">
        <f t="shared" si="34"/>
        <v>1</v>
      </c>
      <c r="S1126" s="410">
        <f>IFERROR(VLOOKUP(C1126,INVENTORY!C:H,6,FALSE),0)</f>
        <v>0</v>
      </c>
      <c r="T1126" s="410">
        <f t="shared" si="35"/>
        <v>0.2</v>
      </c>
    </row>
    <row r="1127" spans="1:20" hidden="1" x14ac:dyDescent="0.25">
      <c r="A1127" s="410" t="s">
        <v>1703</v>
      </c>
      <c r="B1127" s="410" t="s">
        <v>1703</v>
      </c>
      <c r="C1127" s="410" t="s">
        <v>1751</v>
      </c>
      <c r="P1127" s="410">
        <v>1</v>
      </c>
      <c r="Q1127" s="410">
        <v>1</v>
      </c>
      <c r="R1127" s="413">
        <f t="shared" si="34"/>
        <v>1</v>
      </c>
      <c r="S1127" s="410">
        <f>IFERROR(VLOOKUP(C1127,INVENTORY!C:H,6,FALSE),0)</f>
        <v>0</v>
      </c>
      <c r="T1127" s="410">
        <f t="shared" si="35"/>
        <v>0.2</v>
      </c>
    </row>
    <row r="1128" spans="1:20" hidden="1" x14ac:dyDescent="0.25">
      <c r="A1128" s="410" t="s">
        <v>1703</v>
      </c>
      <c r="B1128" s="410" t="s">
        <v>1703</v>
      </c>
      <c r="C1128" s="410" t="s">
        <v>1752</v>
      </c>
      <c r="P1128" s="410">
        <v>1</v>
      </c>
      <c r="Q1128" s="410">
        <v>1</v>
      </c>
      <c r="R1128" s="413">
        <f t="shared" si="34"/>
        <v>1</v>
      </c>
      <c r="S1128" s="410">
        <f>IFERROR(VLOOKUP(C1128,INVENTORY!C:H,6,FALSE),0)</f>
        <v>0</v>
      </c>
      <c r="T1128" s="410">
        <f t="shared" si="35"/>
        <v>0.2</v>
      </c>
    </row>
    <row r="1129" spans="1:20" hidden="1" x14ac:dyDescent="0.25">
      <c r="A1129" s="410" t="s">
        <v>1703</v>
      </c>
      <c r="B1129" s="410" t="s">
        <v>1703</v>
      </c>
      <c r="C1129" s="410" t="s">
        <v>1753</v>
      </c>
      <c r="O1129" s="410">
        <v>1</v>
      </c>
      <c r="Q1129" s="410">
        <v>1</v>
      </c>
      <c r="R1129" s="413">
        <f t="shared" si="34"/>
        <v>1</v>
      </c>
      <c r="S1129" s="410">
        <f>IFERROR(VLOOKUP(C1129,INVENTORY!C:H,6,FALSE),0)</f>
        <v>0</v>
      </c>
      <c r="T1129" s="410">
        <f t="shared" si="35"/>
        <v>0.2</v>
      </c>
    </row>
    <row r="1130" spans="1:20" hidden="1" x14ac:dyDescent="0.25">
      <c r="A1130" s="410" t="s">
        <v>1072</v>
      </c>
      <c r="B1130" s="410" t="s">
        <v>1960</v>
      </c>
      <c r="C1130" s="410" t="s">
        <v>1753</v>
      </c>
      <c r="O1130" s="410">
        <v>1</v>
      </c>
      <c r="Q1130" s="410">
        <v>1</v>
      </c>
      <c r="R1130" s="413">
        <f t="shared" si="34"/>
        <v>1</v>
      </c>
      <c r="S1130" s="410">
        <f>IFERROR(VLOOKUP(C1130,INVENTORY!C:H,6,FALSE),0)</f>
        <v>0</v>
      </c>
      <c r="T1130" s="410">
        <f t="shared" si="35"/>
        <v>0.2</v>
      </c>
    </row>
    <row r="1131" spans="1:20" hidden="1" x14ac:dyDescent="0.25">
      <c r="A1131" s="410" t="s">
        <v>1072</v>
      </c>
      <c r="B1131" s="410" t="s">
        <v>1960</v>
      </c>
      <c r="C1131" s="410" t="s">
        <v>2044</v>
      </c>
      <c r="O1131" s="410">
        <v>1</v>
      </c>
      <c r="Q1131" s="410">
        <v>1</v>
      </c>
      <c r="R1131" s="413">
        <f t="shared" si="34"/>
        <v>1</v>
      </c>
      <c r="S1131" s="410">
        <f>IFERROR(VLOOKUP(C1131,INVENTORY!C:H,6,FALSE),0)</f>
        <v>0</v>
      </c>
      <c r="T1131" s="410">
        <f t="shared" si="35"/>
        <v>0.2</v>
      </c>
    </row>
    <row r="1132" spans="1:20" hidden="1" x14ac:dyDescent="0.25">
      <c r="A1132" s="410" t="s">
        <v>1072</v>
      </c>
      <c r="B1132" s="410" t="s">
        <v>1960</v>
      </c>
      <c r="C1132" s="410" t="s">
        <v>2045</v>
      </c>
      <c r="O1132" s="410">
        <v>1</v>
      </c>
      <c r="P1132" s="410">
        <v>1</v>
      </c>
      <c r="Q1132" s="410">
        <v>2</v>
      </c>
      <c r="R1132" s="413">
        <f t="shared" si="34"/>
        <v>1</v>
      </c>
      <c r="S1132" s="410">
        <f>IFERROR(VLOOKUP(C1132,INVENTORY!C:H,6,FALSE),0)</f>
        <v>0</v>
      </c>
      <c r="T1132" s="410">
        <f t="shared" si="35"/>
        <v>0.4</v>
      </c>
    </row>
    <row r="1133" spans="1:20" hidden="1" x14ac:dyDescent="0.25">
      <c r="A1133" s="410" t="s">
        <v>1072</v>
      </c>
      <c r="B1133" s="410" t="s">
        <v>1960</v>
      </c>
      <c r="C1133" s="410" t="s">
        <v>2046</v>
      </c>
      <c r="O1133" s="410">
        <v>1</v>
      </c>
      <c r="P1133" s="410">
        <v>1</v>
      </c>
      <c r="Q1133" s="410">
        <v>2</v>
      </c>
      <c r="R1133" s="413">
        <f t="shared" si="34"/>
        <v>1</v>
      </c>
      <c r="S1133" s="410">
        <f>IFERROR(VLOOKUP(C1133,INVENTORY!C:H,6,FALSE),0)</f>
        <v>0</v>
      </c>
      <c r="T1133" s="410">
        <f t="shared" si="35"/>
        <v>0.4</v>
      </c>
    </row>
    <row r="1134" spans="1:20" hidden="1" x14ac:dyDescent="0.25">
      <c r="A1134" s="410" t="s">
        <v>1703</v>
      </c>
      <c r="B1134" s="410" t="s">
        <v>1703</v>
      </c>
      <c r="C1134" s="410" t="s">
        <v>1754</v>
      </c>
      <c r="P1134" s="410">
        <v>1</v>
      </c>
      <c r="Q1134" s="410">
        <v>1</v>
      </c>
      <c r="R1134" s="413">
        <f t="shared" si="34"/>
        <v>1</v>
      </c>
      <c r="S1134" s="410">
        <f>IFERROR(VLOOKUP(C1134,INVENTORY!C:H,6,FALSE),0)</f>
        <v>0</v>
      </c>
      <c r="T1134" s="410">
        <f t="shared" si="35"/>
        <v>0.2</v>
      </c>
    </row>
    <row r="1135" spans="1:20" hidden="1" x14ac:dyDescent="0.25">
      <c r="A1135" s="410" t="s">
        <v>1703</v>
      </c>
      <c r="B1135" s="410" t="s">
        <v>1703</v>
      </c>
      <c r="C1135" s="410" t="s">
        <v>1755</v>
      </c>
      <c r="P1135" s="410">
        <v>1</v>
      </c>
      <c r="Q1135" s="410">
        <v>1</v>
      </c>
      <c r="R1135" s="413">
        <f t="shared" si="34"/>
        <v>1</v>
      </c>
      <c r="S1135" s="410">
        <f>IFERROR(VLOOKUP(C1135,INVENTORY!C:H,6,FALSE),0)</f>
        <v>0</v>
      </c>
      <c r="T1135" s="410">
        <f t="shared" si="35"/>
        <v>0.2</v>
      </c>
    </row>
    <row r="1136" spans="1:20" hidden="1" x14ac:dyDescent="0.25">
      <c r="A1136" s="410" t="s">
        <v>1703</v>
      </c>
      <c r="B1136" s="410" t="s">
        <v>1703</v>
      </c>
      <c r="C1136" s="410" t="s">
        <v>1756</v>
      </c>
      <c r="P1136" s="410">
        <v>1</v>
      </c>
      <c r="Q1136" s="410">
        <v>1</v>
      </c>
      <c r="R1136" s="413">
        <f t="shared" si="34"/>
        <v>1</v>
      </c>
      <c r="S1136" s="410">
        <f>IFERROR(VLOOKUP(C1136,INVENTORY!C:H,6,FALSE),0)</f>
        <v>0</v>
      </c>
      <c r="T1136" s="410">
        <f t="shared" si="35"/>
        <v>0.2</v>
      </c>
    </row>
    <row r="1137" spans="1:20" hidden="1" x14ac:dyDescent="0.25">
      <c r="A1137" s="410" t="s">
        <v>1703</v>
      </c>
      <c r="B1137" s="410" t="s">
        <v>1703</v>
      </c>
      <c r="C1137" s="410" t="s">
        <v>1757</v>
      </c>
      <c r="O1137" s="410">
        <v>1</v>
      </c>
      <c r="P1137" s="410">
        <v>1</v>
      </c>
      <c r="Q1137" s="410">
        <v>2</v>
      </c>
      <c r="R1137" s="413">
        <f t="shared" si="34"/>
        <v>1</v>
      </c>
      <c r="S1137" s="410">
        <f>IFERROR(VLOOKUP(C1137,INVENTORY!C:H,6,FALSE),0)</f>
        <v>0</v>
      </c>
      <c r="T1137" s="410">
        <f t="shared" si="35"/>
        <v>0.4</v>
      </c>
    </row>
    <row r="1138" spans="1:20" hidden="1" x14ac:dyDescent="0.25">
      <c r="A1138" s="410" t="s">
        <v>1703</v>
      </c>
      <c r="B1138" s="410" t="s">
        <v>1703</v>
      </c>
      <c r="C1138" s="410" t="s">
        <v>1758</v>
      </c>
      <c r="O1138" s="410">
        <v>1</v>
      </c>
      <c r="P1138" s="410">
        <v>1</v>
      </c>
      <c r="Q1138" s="410">
        <v>2</v>
      </c>
      <c r="R1138" s="413">
        <f t="shared" si="34"/>
        <v>1</v>
      </c>
      <c r="S1138" s="410">
        <f>IFERROR(VLOOKUP(C1138,INVENTORY!C:H,6,FALSE),0)</f>
        <v>0</v>
      </c>
      <c r="T1138" s="410">
        <f t="shared" si="35"/>
        <v>0.4</v>
      </c>
    </row>
    <row r="1139" spans="1:20" hidden="1" x14ac:dyDescent="0.25">
      <c r="A1139" s="410" t="s">
        <v>1703</v>
      </c>
      <c r="B1139" s="410" t="s">
        <v>1703</v>
      </c>
      <c r="C1139" s="410" t="s">
        <v>1759</v>
      </c>
      <c r="P1139" s="410">
        <v>1</v>
      </c>
      <c r="Q1139" s="410">
        <v>1</v>
      </c>
      <c r="R1139" s="413">
        <f t="shared" si="34"/>
        <v>1</v>
      </c>
      <c r="S1139" s="410">
        <f>IFERROR(VLOOKUP(C1139,INVENTORY!C:H,6,FALSE),0)</f>
        <v>0</v>
      </c>
      <c r="T1139" s="410">
        <f t="shared" si="35"/>
        <v>0.2</v>
      </c>
    </row>
    <row r="1140" spans="1:20" hidden="1" x14ac:dyDescent="0.25">
      <c r="A1140" s="410" t="s">
        <v>1703</v>
      </c>
      <c r="B1140" s="410" t="s">
        <v>1703</v>
      </c>
      <c r="C1140" s="410" t="s">
        <v>1760</v>
      </c>
      <c r="P1140" s="410">
        <v>1</v>
      </c>
      <c r="Q1140" s="410">
        <v>1</v>
      </c>
      <c r="R1140" s="413">
        <f t="shared" si="34"/>
        <v>1</v>
      </c>
      <c r="S1140" s="410">
        <f>IFERROR(VLOOKUP(C1140,INVENTORY!C:H,6,FALSE),0)</f>
        <v>0</v>
      </c>
      <c r="T1140" s="410">
        <f t="shared" si="35"/>
        <v>0.2</v>
      </c>
    </row>
    <row r="1141" spans="1:20" hidden="1" x14ac:dyDescent="0.25">
      <c r="A1141" s="410" t="s">
        <v>1072</v>
      </c>
      <c r="B1141" s="410" t="s">
        <v>1960</v>
      </c>
      <c r="C1141" s="410" t="s">
        <v>1760</v>
      </c>
      <c r="O1141" s="410">
        <v>1</v>
      </c>
      <c r="P1141" s="410">
        <v>1</v>
      </c>
      <c r="Q1141" s="410">
        <v>2</v>
      </c>
      <c r="R1141" s="413">
        <f t="shared" si="34"/>
        <v>1</v>
      </c>
      <c r="S1141" s="410">
        <f>IFERROR(VLOOKUP(C1141,INVENTORY!C:H,6,FALSE),0)</f>
        <v>0</v>
      </c>
      <c r="T1141" s="410">
        <f t="shared" si="35"/>
        <v>0.4</v>
      </c>
    </row>
    <row r="1142" spans="1:20" hidden="1" x14ac:dyDescent="0.25">
      <c r="A1142" s="410" t="s">
        <v>1703</v>
      </c>
      <c r="B1142" s="410" t="s">
        <v>1703</v>
      </c>
      <c r="C1142" s="410" t="s">
        <v>1761</v>
      </c>
      <c r="O1142" s="410">
        <v>1</v>
      </c>
      <c r="P1142" s="410">
        <v>1</v>
      </c>
      <c r="Q1142" s="410">
        <v>2</v>
      </c>
      <c r="R1142" s="413">
        <f t="shared" si="34"/>
        <v>1</v>
      </c>
      <c r="S1142" s="410">
        <f>IFERROR(VLOOKUP(C1142,INVENTORY!C:H,6,FALSE),0)</f>
        <v>0</v>
      </c>
      <c r="T1142" s="410">
        <f t="shared" si="35"/>
        <v>0.4</v>
      </c>
    </row>
    <row r="1143" spans="1:20" hidden="1" x14ac:dyDescent="0.25">
      <c r="A1143" s="410" t="s">
        <v>1703</v>
      </c>
      <c r="B1143" s="410" t="s">
        <v>1703</v>
      </c>
      <c r="C1143" s="410" t="s">
        <v>1762</v>
      </c>
      <c r="O1143" s="410">
        <v>1</v>
      </c>
      <c r="P1143" s="410">
        <v>1</v>
      </c>
      <c r="Q1143" s="410">
        <v>2</v>
      </c>
      <c r="R1143" s="413">
        <f t="shared" si="34"/>
        <v>1</v>
      </c>
      <c r="S1143" s="410">
        <f>IFERROR(VLOOKUP(C1143,INVENTORY!C:H,6,FALSE),0)</f>
        <v>0</v>
      </c>
      <c r="T1143" s="410">
        <f t="shared" si="35"/>
        <v>0.4</v>
      </c>
    </row>
    <row r="1144" spans="1:20" hidden="1" x14ac:dyDescent="0.25">
      <c r="A1144" s="410" t="s">
        <v>1703</v>
      </c>
      <c r="B1144" s="410" t="s">
        <v>1703</v>
      </c>
      <c r="C1144" s="410" t="s">
        <v>1763</v>
      </c>
      <c r="O1144" s="410">
        <v>1</v>
      </c>
      <c r="P1144" s="410">
        <v>1</v>
      </c>
      <c r="Q1144" s="410">
        <v>2</v>
      </c>
      <c r="R1144" s="413">
        <f t="shared" si="34"/>
        <v>1</v>
      </c>
      <c r="S1144" s="410">
        <f>IFERROR(VLOOKUP(C1144,INVENTORY!C:H,6,FALSE),0)</f>
        <v>0</v>
      </c>
      <c r="T1144" s="410">
        <f t="shared" si="35"/>
        <v>0.4</v>
      </c>
    </row>
    <row r="1145" spans="1:20" hidden="1" x14ac:dyDescent="0.25">
      <c r="A1145" s="410" t="s">
        <v>1703</v>
      </c>
      <c r="B1145" s="410" t="s">
        <v>1703</v>
      </c>
      <c r="C1145" s="410" t="s">
        <v>1764</v>
      </c>
      <c r="P1145" s="410">
        <v>1</v>
      </c>
      <c r="Q1145" s="410">
        <v>1</v>
      </c>
      <c r="R1145" s="413">
        <f t="shared" si="34"/>
        <v>1</v>
      </c>
      <c r="S1145" s="410">
        <f>IFERROR(VLOOKUP(C1145,INVENTORY!C:H,6,FALSE),0)</f>
        <v>0</v>
      </c>
      <c r="T1145" s="410">
        <f t="shared" si="35"/>
        <v>0.2</v>
      </c>
    </row>
    <row r="1146" spans="1:20" hidden="1" x14ac:dyDescent="0.25">
      <c r="A1146" s="410" t="s">
        <v>1703</v>
      </c>
      <c r="B1146" s="410" t="s">
        <v>1703</v>
      </c>
      <c r="C1146" s="410" t="s">
        <v>1765</v>
      </c>
      <c r="P1146" s="410">
        <v>1</v>
      </c>
      <c r="Q1146" s="410">
        <v>1</v>
      </c>
      <c r="R1146" s="413">
        <f t="shared" si="34"/>
        <v>1</v>
      </c>
      <c r="S1146" s="410">
        <f>IFERROR(VLOOKUP(C1146,INVENTORY!C:H,6,FALSE),0)</f>
        <v>0</v>
      </c>
      <c r="T1146" s="410">
        <f t="shared" si="35"/>
        <v>0.2</v>
      </c>
    </row>
    <row r="1147" spans="1:20" hidden="1" x14ac:dyDescent="0.25">
      <c r="A1147" s="410" t="s">
        <v>1703</v>
      </c>
      <c r="B1147" s="410" t="s">
        <v>1703</v>
      </c>
      <c r="C1147" s="410" t="s">
        <v>1766</v>
      </c>
      <c r="P1147" s="410">
        <v>1</v>
      </c>
      <c r="Q1147" s="410">
        <v>1</v>
      </c>
      <c r="R1147" s="413">
        <f t="shared" si="34"/>
        <v>1</v>
      </c>
      <c r="S1147" s="410">
        <f>IFERROR(VLOOKUP(C1147,INVENTORY!C:H,6,FALSE),0)</f>
        <v>0</v>
      </c>
      <c r="T1147" s="410">
        <f t="shared" si="35"/>
        <v>0.2</v>
      </c>
    </row>
    <row r="1148" spans="1:20" hidden="1" x14ac:dyDescent="0.25">
      <c r="A1148" s="410" t="s">
        <v>1072</v>
      </c>
      <c r="B1148" s="410" t="s">
        <v>1960</v>
      </c>
      <c r="C1148" s="410" t="s">
        <v>2047</v>
      </c>
      <c r="P1148" s="410">
        <v>1</v>
      </c>
      <c r="Q1148" s="410">
        <v>1</v>
      </c>
      <c r="R1148" s="413">
        <f t="shared" si="34"/>
        <v>1</v>
      </c>
      <c r="S1148" s="410">
        <f>IFERROR(VLOOKUP(C1148,INVENTORY!C:H,6,FALSE),0)</f>
        <v>0</v>
      </c>
      <c r="T1148" s="410">
        <f t="shared" si="35"/>
        <v>0.2</v>
      </c>
    </row>
    <row r="1149" spans="1:20" hidden="1" x14ac:dyDescent="0.25">
      <c r="A1149" s="410" t="s">
        <v>1703</v>
      </c>
      <c r="B1149" s="410" t="s">
        <v>1703</v>
      </c>
      <c r="C1149" s="410" t="s">
        <v>1767</v>
      </c>
      <c r="O1149" s="410">
        <v>1</v>
      </c>
      <c r="P1149" s="410">
        <v>1</v>
      </c>
      <c r="Q1149" s="410">
        <v>2</v>
      </c>
      <c r="R1149" s="413">
        <f t="shared" si="34"/>
        <v>1</v>
      </c>
      <c r="S1149" s="410">
        <f>IFERROR(VLOOKUP(C1149,INVENTORY!C:H,6,FALSE),0)</f>
        <v>0</v>
      </c>
      <c r="T1149" s="410">
        <f t="shared" si="35"/>
        <v>0.4</v>
      </c>
    </row>
    <row r="1150" spans="1:20" hidden="1" x14ac:dyDescent="0.25">
      <c r="A1150" s="410" t="s">
        <v>1072</v>
      </c>
      <c r="B1150" s="410" t="s">
        <v>1960</v>
      </c>
      <c r="C1150" s="410" t="s">
        <v>1767</v>
      </c>
      <c r="P1150" s="410">
        <v>1</v>
      </c>
      <c r="Q1150" s="410">
        <v>1</v>
      </c>
      <c r="R1150" s="413">
        <f t="shared" si="34"/>
        <v>1</v>
      </c>
      <c r="S1150" s="410">
        <f>IFERROR(VLOOKUP(C1150,INVENTORY!C:H,6,FALSE),0)</f>
        <v>0</v>
      </c>
      <c r="T1150" s="410">
        <f t="shared" si="35"/>
        <v>0.2</v>
      </c>
    </row>
    <row r="1151" spans="1:20" hidden="1" x14ac:dyDescent="0.25">
      <c r="A1151" s="410" t="s">
        <v>1703</v>
      </c>
      <c r="B1151" s="410" t="s">
        <v>1703</v>
      </c>
      <c r="C1151" s="410" t="s">
        <v>1768</v>
      </c>
      <c r="O1151" s="410">
        <v>1</v>
      </c>
      <c r="Q1151" s="410">
        <v>1</v>
      </c>
      <c r="R1151" s="413">
        <f t="shared" si="34"/>
        <v>1</v>
      </c>
      <c r="S1151" s="410">
        <f>IFERROR(VLOOKUP(C1151,INVENTORY!C:H,6,FALSE),0)</f>
        <v>0</v>
      </c>
      <c r="T1151" s="410">
        <f t="shared" si="35"/>
        <v>0.2</v>
      </c>
    </row>
    <row r="1152" spans="1:20" hidden="1" x14ac:dyDescent="0.25">
      <c r="A1152" s="410" t="s">
        <v>1703</v>
      </c>
      <c r="B1152" s="410" t="s">
        <v>1703</v>
      </c>
      <c r="C1152" s="410" t="s">
        <v>1769</v>
      </c>
      <c r="O1152" s="410">
        <v>1</v>
      </c>
      <c r="Q1152" s="410">
        <v>1</v>
      </c>
      <c r="R1152" s="413">
        <f t="shared" si="34"/>
        <v>1</v>
      </c>
      <c r="S1152" s="410">
        <f>IFERROR(VLOOKUP(C1152,INVENTORY!C:H,6,FALSE),0)</f>
        <v>0</v>
      </c>
      <c r="T1152" s="410">
        <f t="shared" si="35"/>
        <v>0.2</v>
      </c>
    </row>
    <row r="1153" spans="1:20" hidden="1" x14ac:dyDescent="0.25">
      <c r="A1153" s="410" t="s">
        <v>1703</v>
      </c>
      <c r="B1153" s="410" t="s">
        <v>1703</v>
      </c>
      <c r="C1153" s="410" t="s">
        <v>1770</v>
      </c>
      <c r="O1153" s="410">
        <v>1</v>
      </c>
      <c r="P1153" s="410">
        <v>1</v>
      </c>
      <c r="Q1153" s="410">
        <v>2</v>
      </c>
      <c r="R1153" s="413">
        <f t="shared" si="34"/>
        <v>1</v>
      </c>
      <c r="S1153" s="410">
        <f>IFERROR(VLOOKUP(C1153,INVENTORY!C:H,6,FALSE),0)</f>
        <v>0</v>
      </c>
      <c r="T1153" s="410">
        <f t="shared" si="35"/>
        <v>0.4</v>
      </c>
    </row>
    <row r="1154" spans="1:20" hidden="1" x14ac:dyDescent="0.25">
      <c r="A1154" s="410" t="s">
        <v>1072</v>
      </c>
      <c r="B1154" s="410" t="s">
        <v>1960</v>
      </c>
      <c r="C1154" s="410" t="s">
        <v>2048</v>
      </c>
      <c r="P1154" s="410">
        <v>1</v>
      </c>
      <c r="Q1154" s="410">
        <v>1</v>
      </c>
      <c r="R1154" s="413">
        <f t="shared" si="34"/>
        <v>1</v>
      </c>
      <c r="S1154" s="410">
        <f>IFERROR(VLOOKUP(C1154,INVENTORY!C:H,6,FALSE),0)</f>
        <v>0</v>
      </c>
      <c r="T1154" s="410">
        <f t="shared" si="35"/>
        <v>0.2</v>
      </c>
    </row>
    <row r="1155" spans="1:20" hidden="1" x14ac:dyDescent="0.25">
      <c r="A1155" s="410" t="s">
        <v>1703</v>
      </c>
      <c r="B1155" s="410" t="s">
        <v>1703</v>
      </c>
      <c r="C1155" s="410" t="s">
        <v>1771</v>
      </c>
      <c r="O1155" s="410">
        <v>1</v>
      </c>
      <c r="P1155" s="410">
        <v>1</v>
      </c>
      <c r="Q1155" s="410">
        <v>2</v>
      </c>
      <c r="R1155" s="413">
        <f t="shared" si="34"/>
        <v>1</v>
      </c>
      <c r="S1155" s="410">
        <f>IFERROR(VLOOKUP(C1155,INVENTORY!C:H,6,FALSE),0)</f>
        <v>0</v>
      </c>
      <c r="T1155" s="410">
        <f t="shared" si="35"/>
        <v>0.4</v>
      </c>
    </row>
    <row r="1156" spans="1:20" hidden="1" x14ac:dyDescent="0.25">
      <c r="A1156" s="410" t="s">
        <v>763</v>
      </c>
      <c r="E1156" s="410">
        <v>87880</v>
      </c>
      <c r="F1156" s="410">
        <v>72465</v>
      </c>
      <c r="G1156" s="410">
        <v>72243</v>
      </c>
      <c r="H1156" s="410">
        <v>97837</v>
      </c>
      <c r="I1156" s="410">
        <v>168646</v>
      </c>
      <c r="J1156" s="410">
        <v>160911</v>
      </c>
      <c r="K1156" s="410">
        <v>223445</v>
      </c>
      <c r="L1156" s="410">
        <v>225777</v>
      </c>
      <c r="M1156" s="410">
        <v>229571</v>
      </c>
      <c r="N1156" s="410">
        <v>139463</v>
      </c>
      <c r="O1156" s="410">
        <v>109017</v>
      </c>
      <c r="P1156" s="410">
        <v>116458</v>
      </c>
      <c r="Q1156" s="410">
        <v>1703713</v>
      </c>
      <c r="R1156" s="413">
        <f t="shared" si="34"/>
        <v>141976.08333333334</v>
      </c>
      <c r="S1156" s="410">
        <f>IFERROR(VLOOKUP(C1156,INVENTORY!C:H,6,FALSE),0)</f>
        <v>0</v>
      </c>
      <c r="T1156" s="410">
        <f t="shared" si="35"/>
        <v>340742.6</v>
      </c>
    </row>
  </sheetData>
  <autoFilter ref="A4:Q1156" xr:uid="{A1B185DA-AF7F-4962-B26D-BA6BED444DA3}">
    <filterColumn colId="2">
      <filters>
        <filter val="CAH-002"/>
      </filters>
    </filterColumn>
    <sortState xmlns:xlrd2="http://schemas.microsoft.com/office/spreadsheetml/2017/richdata2" ref="A5:Q1156">
      <sortCondition ref="C4:C1156"/>
    </sortState>
  </autoFilter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600CA-60CA-4C6D-A692-0B4E04D3D8ED}">
  <sheetPr>
    <tabColor theme="1"/>
  </sheetPr>
  <dimension ref="B1:AF46"/>
  <sheetViews>
    <sheetView workbookViewId="0"/>
  </sheetViews>
  <sheetFormatPr defaultRowHeight="15" x14ac:dyDescent="0.25"/>
  <cols>
    <col min="1" max="1" width="8.109375" style="21" customWidth="1"/>
    <col min="2" max="2" width="26.5546875" style="21" customWidth="1"/>
    <col min="3" max="3" width="18.33203125" style="21" customWidth="1"/>
    <col min="4" max="4" width="3.5546875" style="21" customWidth="1"/>
    <col min="5" max="5" width="25.21875" style="21" customWidth="1"/>
    <col min="6" max="6" width="15.77734375" style="21" customWidth="1"/>
    <col min="7" max="7" width="2" style="21" customWidth="1"/>
    <col min="8" max="8" width="1.33203125" style="21" customWidth="1"/>
    <col min="9" max="9" width="27.6640625" style="21" customWidth="1"/>
    <col min="10" max="10" width="12.88671875" style="21" customWidth="1"/>
    <col min="11" max="11" width="2.33203125" style="21" customWidth="1"/>
    <col min="12" max="12" width="8.5546875" style="21" customWidth="1"/>
    <col min="13" max="13" width="22.88671875" style="21" customWidth="1"/>
    <col min="14" max="32" width="3.5546875" style="21" bestFit="1" customWidth="1"/>
    <col min="33" max="16384" width="8.88671875" style="21"/>
  </cols>
  <sheetData>
    <row r="1" spans="2:32" ht="20.25" x14ac:dyDescent="0.25">
      <c r="B1" s="20" t="s">
        <v>14</v>
      </c>
      <c r="D1" s="22"/>
      <c r="E1" s="23"/>
      <c r="F1" s="22"/>
      <c r="M1" s="20" t="s">
        <v>14</v>
      </c>
      <c r="O1" s="22"/>
      <c r="P1" s="23"/>
      <c r="Q1" s="22"/>
    </row>
    <row r="2" spans="2:32" ht="20.25" x14ac:dyDescent="0.25">
      <c r="B2" s="24" t="s">
        <v>81</v>
      </c>
      <c r="D2" s="25"/>
      <c r="E2" s="26"/>
      <c r="F2" s="25"/>
      <c r="M2" s="24" t="s">
        <v>81</v>
      </c>
      <c r="O2" s="25"/>
      <c r="P2" s="26"/>
      <c r="Q2" s="25"/>
    </row>
    <row r="3" spans="2:32" ht="18" x14ac:dyDescent="0.25">
      <c r="B3" s="27" t="s">
        <v>15</v>
      </c>
      <c r="C3" s="28"/>
      <c r="D3" s="28"/>
      <c r="E3" s="29"/>
      <c r="F3" s="28"/>
      <c r="G3" s="30"/>
      <c r="H3" s="30"/>
      <c r="I3" s="30"/>
      <c r="J3" s="30"/>
      <c r="M3" s="27" t="s">
        <v>15</v>
      </c>
      <c r="N3" s="28"/>
      <c r="O3" s="28"/>
      <c r="P3" s="29"/>
      <c r="Q3" s="28"/>
      <c r="R3" s="30"/>
      <c r="S3" s="30"/>
      <c r="T3" s="30"/>
      <c r="U3" s="30"/>
    </row>
    <row r="4" spans="2:32" ht="6" customHeight="1" thickBot="1" x14ac:dyDescent="0.3">
      <c r="B4" s="31"/>
      <c r="C4" s="24"/>
      <c r="D4" s="24"/>
      <c r="E4" s="32"/>
      <c r="F4" s="24"/>
    </row>
    <row r="5" spans="2:32" ht="32.25" customHeight="1" x14ac:dyDescent="0.25">
      <c r="B5" s="970" t="s">
        <v>16</v>
      </c>
      <c r="C5" s="971"/>
      <c r="D5" s="976" t="s">
        <v>82</v>
      </c>
      <c r="E5" s="976"/>
      <c r="F5" s="976"/>
      <c r="G5" s="976"/>
      <c r="H5" s="976"/>
      <c r="I5" s="976"/>
      <c r="J5" s="976"/>
    </row>
    <row r="6" spans="2:32" ht="21.75" customHeight="1" x14ac:dyDescent="0.25">
      <c r="B6" s="972"/>
      <c r="C6" s="973"/>
      <c r="M6" s="33" t="s">
        <v>17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2:32" ht="19.5" thickBot="1" x14ac:dyDescent="0.3">
      <c r="B7" s="974"/>
      <c r="C7" s="975"/>
      <c r="D7" s="977" t="s">
        <v>18</v>
      </c>
      <c r="E7" s="977"/>
      <c r="F7" s="977"/>
      <c r="G7" s="977"/>
      <c r="H7" s="977"/>
      <c r="I7" s="977"/>
      <c r="J7" s="977"/>
      <c r="M7" s="978" t="s">
        <v>19</v>
      </c>
      <c r="N7" s="981" t="s">
        <v>20</v>
      </c>
      <c r="O7" s="956" t="s">
        <v>21</v>
      </c>
      <c r="P7" s="962" t="s">
        <v>22</v>
      </c>
      <c r="Q7" s="956" t="s">
        <v>23</v>
      </c>
      <c r="R7" s="956" t="s">
        <v>24</v>
      </c>
      <c r="S7" s="956" t="s">
        <v>25</v>
      </c>
      <c r="T7" s="962" t="s">
        <v>26</v>
      </c>
      <c r="U7" s="962" t="s">
        <v>27</v>
      </c>
      <c r="V7" s="956" t="s">
        <v>28</v>
      </c>
      <c r="W7" s="956" t="s">
        <v>29</v>
      </c>
      <c r="X7" s="956" t="s">
        <v>27</v>
      </c>
      <c r="Y7" s="956" t="s">
        <v>83</v>
      </c>
      <c r="Z7" s="959" t="s">
        <v>84</v>
      </c>
      <c r="AA7" s="959" t="s">
        <v>80</v>
      </c>
      <c r="AB7" s="959" t="s">
        <v>85</v>
      </c>
      <c r="AC7" s="956" t="s">
        <v>76</v>
      </c>
      <c r="AD7" s="956" t="s">
        <v>30</v>
      </c>
      <c r="AE7" s="956" t="s">
        <v>31</v>
      </c>
      <c r="AF7" s="984" t="s">
        <v>32</v>
      </c>
    </row>
    <row r="8" spans="2:32" ht="24.75" customHeight="1" thickBot="1" x14ac:dyDescent="0.3">
      <c r="M8" s="979"/>
      <c r="N8" s="982"/>
      <c r="O8" s="957"/>
      <c r="P8" s="963"/>
      <c r="Q8" s="957"/>
      <c r="R8" s="957"/>
      <c r="S8" s="957"/>
      <c r="T8" s="963"/>
      <c r="U8" s="963"/>
      <c r="V8" s="957"/>
      <c r="W8" s="957"/>
      <c r="X8" s="957"/>
      <c r="Y8" s="957"/>
      <c r="Z8" s="960"/>
      <c r="AA8" s="960"/>
      <c r="AB8" s="960"/>
      <c r="AC8" s="957"/>
      <c r="AD8" s="957"/>
      <c r="AE8" s="957"/>
      <c r="AF8" s="985"/>
    </row>
    <row r="9" spans="2:32" s="34" customFormat="1" ht="28.5" customHeight="1" thickBot="1" x14ac:dyDescent="0.3">
      <c r="B9" s="965" t="s">
        <v>3</v>
      </c>
      <c r="C9" s="966"/>
      <c r="E9" s="965" t="s">
        <v>3</v>
      </c>
      <c r="F9" s="966"/>
      <c r="H9" s="967" t="s">
        <v>33</v>
      </c>
      <c r="I9" s="968"/>
      <c r="J9" s="969"/>
      <c r="M9" s="979"/>
      <c r="N9" s="982"/>
      <c r="O9" s="957"/>
      <c r="P9" s="963"/>
      <c r="Q9" s="957"/>
      <c r="R9" s="957"/>
      <c r="S9" s="957"/>
      <c r="T9" s="963"/>
      <c r="U9" s="963"/>
      <c r="V9" s="957"/>
      <c r="W9" s="957"/>
      <c r="X9" s="957"/>
      <c r="Y9" s="957"/>
      <c r="Z9" s="960"/>
      <c r="AA9" s="960"/>
      <c r="AB9" s="960"/>
      <c r="AC9" s="957"/>
      <c r="AD9" s="957"/>
      <c r="AE9" s="957"/>
      <c r="AF9" s="985"/>
    </row>
    <row r="10" spans="2:32" ht="8.25" customHeight="1" x14ac:dyDescent="0.25">
      <c r="B10" s="35"/>
      <c r="C10" s="36"/>
      <c r="E10" s="35"/>
      <c r="F10" s="36"/>
      <c r="H10" s="37"/>
      <c r="I10" s="38"/>
      <c r="J10" s="39"/>
      <c r="M10" s="979"/>
      <c r="N10" s="982"/>
      <c r="O10" s="957"/>
      <c r="P10" s="963"/>
      <c r="Q10" s="957"/>
      <c r="R10" s="957"/>
      <c r="S10" s="957"/>
      <c r="T10" s="963"/>
      <c r="U10" s="963"/>
      <c r="V10" s="957"/>
      <c r="W10" s="957"/>
      <c r="X10" s="957"/>
      <c r="Y10" s="957"/>
      <c r="Z10" s="960"/>
      <c r="AA10" s="960"/>
      <c r="AB10" s="960"/>
      <c r="AC10" s="957"/>
      <c r="AD10" s="957"/>
      <c r="AE10" s="957"/>
      <c r="AF10" s="985"/>
    </row>
    <row r="11" spans="2:32" ht="20.25" customHeight="1" x14ac:dyDescent="0.25">
      <c r="B11" s="40" t="s">
        <v>34</v>
      </c>
      <c r="C11" s="41" t="s">
        <v>35</v>
      </c>
      <c r="E11" s="40" t="s">
        <v>34</v>
      </c>
      <c r="F11" s="41" t="s">
        <v>35</v>
      </c>
      <c r="H11" s="42"/>
      <c r="I11" s="43"/>
      <c r="J11" s="44"/>
      <c r="M11" s="979"/>
      <c r="N11" s="982"/>
      <c r="O11" s="957"/>
      <c r="P11" s="963"/>
      <c r="Q11" s="957"/>
      <c r="R11" s="957"/>
      <c r="S11" s="957"/>
      <c r="T11" s="963"/>
      <c r="U11" s="963"/>
      <c r="V11" s="957"/>
      <c r="W11" s="957"/>
      <c r="X11" s="957"/>
      <c r="Y11" s="957"/>
      <c r="Z11" s="960"/>
      <c r="AA11" s="960"/>
      <c r="AB11" s="960"/>
      <c r="AC11" s="957"/>
      <c r="AD11" s="957"/>
      <c r="AE11" s="957"/>
      <c r="AF11" s="985"/>
    </row>
    <row r="12" spans="2:32" ht="32.25" customHeight="1" x14ac:dyDescent="0.25">
      <c r="B12" s="40" t="s">
        <v>77</v>
      </c>
      <c r="C12" s="45" t="s">
        <v>86</v>
      </c>
      <c r="E12" s="40" t="s">
        <v>77</v>
      </c>
      <c r="F12" s="45" t="s">
        <v>78</v>
      </c>
      <c r="H12" s="42"/>
      <c r="I12" s="46"/>
      <c r="J12" s="44"/>
      <c r="M12" s="979"/>
      <c r="N12" s="982"/>
      <c r="O12" s="957"/>
      <c r="P12" s="963"/>
      <c r="Q12" s="957"/>
      <c r="R12" s="957"/>
      <c r="S12" s="957"/>
      <c r="T12" s="963"/>
      <c r="U12" s="963"/>
      <c r="V12" s="957"/>
      <c r="W12" s="957"/>
      <c r="X12" s="957"/>
      <c r="Y12" s="957"/>
      <c r="Z12" s="960"/>
      <c r="AA12" s="960"/>
      <c r="AB12" s="960"/>
      <c r="AC12" s="957"/>
      <c r="AD12" s="957"/>
      <c r="AE12" s="957"/>
      <c r="AF12" s="985"/>
    </row>
    <row r="13" spans="2:32" ht="20.25" customHeight="1" thickBot="1" x14ac:dyDescent="0.3">
      <c r="B13" s="40" t="s">
        <v>36</v>
      </c>
      <c r="C13" s="47">
        <v>43.39</v>
      </c>
      <c r="E13" s="40" t="s">
        <v>36</v>
      </c>
      <c r="F13" s="47">
        <v>24.64</v>
      </c>
      <c r="H13" s="37"/>
      <c r="I13" s="46" t="s">
        <v>37</v>
      </c>
      <c r="J13" s="48">
        <f>F13-C13</f>
        <v>-18.75</v>
      </c>
      <c r="M13" s="980"/>
      <c r="N13" s="983"/>
      <c r="O13" s="958"/>
      <c r="P13" s="964"/>
      <c r="Q13" s="958"/>
      <c r="R13" s="958"/>
      <c r="S13" s="958"/>
      <c r="T13" s="964"/>
      <c r="U13" s="964"/>
      <c r="V13" s="958"/>
      <c r="W13" s="958"/>
      <c r="X13" s="958"/>
      <c r="Y13" s="958"/>
      <c r="Z13" s="961"/>
      <c r="AA13" s="961"/>
      <c r="AB13" s="961"/>
      <c r="AC13" s="958"/>
      <c r="AD13" s="958"/>
      <c r="AE13" s="958"/>
      <c r="AF13" s="986"/>
    </row>
    <row r="14" spans="2:32" ht="20.25" customHeight="1" x14ac:dyDescent="0.25">
      <c r="B14" s="40" t="s">
        <v>38</v>
      </c>
      <c r="C14" s="49">
        <v>1</v>
      </c>
      <c r="E14" s="40" t="s">
        <v>38</v>
      </c>
      <c r="F14" s="49">
        <v>1</v>
      </c>
      <c r="H14" s="42"/>
      <c r="I14" s="43"/>
      <c r="J14" s="50"/>
      <c r="M14" s="51" t="s">
        <v>39</v>
      </c>
      <c r="N14" s="51" t="s">
        <v>40</v>
      </c>
      <c r="O14" s="52" t="s">
        <v>40</v>
      </c>
      <c r="P14" s="53" t="s">
        <v>40</v>
      </c>
      <c r="Q14" s="52" t="s">
        <v>40</v>
      </c>
      <c r="R14" s="52" t="s">
        <v>40</v>
      </c>
      <c r="S14" s="54" t="s">
        <v>40</v>
      </c>
      <c r="T14" s="55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6"/>
    </row>
    <row r="15" spans="2:32" s="59" customFormat="1" ht="20.25" customHeight="1" x14ac:dyDescent="0.25">
      <c r="B15" s="57" t="s">
        <v>41</v>
      </c>
      <c r="C15" s="58">
        <v>2080</v>
      </c>
      <c r="E15" s="57" t="s">
        <v>41</v>
      </c>
      <c r="F15" s="58">
        <v>2080</v>
      </c>
      <c r="H15" s="60"/>
      <c r="I15" s="61" t="s">
        <v>42</v>
      </c>
      <c r="J15" s="62">
        <f>F15-C15</f>
        <v>0</v>
      </c>
      <c r="M15" s="63" t="s">
        <v>2</v>
      </c>
      <c r="N15" s="63" t="s">
        <v>40</v>
      </c>
      <c r="O15" s="64" t="s">
        <v>40</v>
      </c>
      <c r="P15" s="65" t="s">
        <v>40</v>
      </c>
      <c r="Q15" s="64"/>
      <c r="R15" s="64"/>
      <c r="S15" s="66"/>
      <c r="T15" s="67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8"/>
    </row>
    <row r="16" spans="2:32" s="75" customFormat="1" ht="20.25" customHeight="1" x14ac:dyDescent="0.25">
      <c r="B16" s="69" t="s">
        <v>43</v>
      </c>
      <c r="C16" s="70">
        <f>C15/26</f>
        <v>80</v>
      </c>
      <c r="D16" s="71"/>
      <c r="E16" s="69" t="s">
        <v>43</v>
      </c>
      <c r="F16" s="70">
        <f>F15/26</f>
        <v>80</v>
      </c>
      <c r="G16" s="71"/>
      <c r="H16" s="72"/>
      <c r="I16" s="73" t="s">
        <v>44</v>
      </c>
      <c r="J16" s="74">
        <f>J15/26</f>
        <v>0</v>
      </c>
      <c r="M16" s="76" t="s">
        <v>45</v>
      </c>
      <c r="N16" s="76" t="s">
        <v>40</v>
      </c>
      <c r="O16" s="77" t="s">
        <v>40</v>
      </c>
      <c r="P16" s="78" t="s">
        <v>40</v>
      </c>
      <c r="Q16" s="77"/>
      <c r="R16" s="77"/>
      <c r="S16" s="79"/>
      <c r="T16" s="80" t="s">
        <v>40</v>
      </c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2"/>
    </row>
    <row r="17" spans="2:32" s="89" customFormat="1" ht="22.5" customHeight="1" x14ac:dyDescent="0.25">
      <c r="B17" s="83" t="s">
        <v>46</v>
      </c>
      <c r="C17" s="84"/>
      <c r="D17" s="85"/>
      <c r="E17" s="83" t="s">
        <v>46</v>
      </c>
      <c r="F17" s="84"/>
      <c r="G17" s="85"/>
      <c r="H17" s="86" t="s">
        <v>47</v>
      </c>
      <c r="I17" s="87"/>
      <c r="J17" s="88"/>
      <c r="M17" s="63" t="s">
        <v>48</v>
      </c>
      <c r="N17" s="63" t="s">
        <v>40</v>
      </c>
      <c r="O17" s="64" t="s">
        <v>40</v>
      </c>
      <c r="P17" s="65" t="s">
        <v>40</v>
      </c>
      <c r="Q17" s="64"/>
      <c r="R17" s="64"/>
      <c r="S17" s="66"/>
      <c r="T17" s="67" t="s">
        <v>40</v>
      </c>
      <c r="U17" s="64" t="s">
        <v>40</v>
      </c>
      <c r="V17" s="64" t="s">
        <v>40</v>
      </c>
      <c r="W17" s="64" t="s">
        <v>40</v>
      </c>
      <c r="X17" s="64" t="s">
        <v>40</v>
      </c>
      <c r="Y17" s="64" t="s">
        <v>40</v>
      </c>
      <c r="Z17" s="64" t="s">
        <v>40</v>
      </c>
      <c r="AA17" s="64" t="s">
        <v>40</v>
      </c>
      <c r="AB17" s="64" t="s">
        <v>40</v>
      </c>
      <c r="AC17" s="64" t="s">
        <v>40</v>
      </c>
      <c r="AD17" s="64" t="s">
        <v>40</v>
      </c>
      <c r="AE17" s="64" t="s">
        <v>40</v>
      </c>
      <c r="AF17" s="68" t="s">
        <v>40</v>
      </c>
    </row>
    <row r="18" spans="2:32" s="59" customFormat="1" ht="22.5" customHeight="1" x14ac:dyDescent="0.25">
      <c r="B18" s="90" t="s">
        <v>49</v>
      </c>
      <c r="C18" s="91">
        <f>(C13*C15)/26</f>
        <v>3471.2</v>
      </c>
      <c r="D18" s="92"/>
      <c r="E18" s="93" t="s">
        <v>49</v>
      </c>
      <c r="F18" s="91">
        <f>(F13*F15)/26</f>
        <v>1971.2000000000003</v>
      </c>
      <c r="G18" s="92"/>
      <c r="H18" s="94"/>
      <c r="I18" s="95" t="s">
        <v>50</v>
      </c>
      <c r="J18" s="96">
        <f>F18-C18</f>
        <v>-1499.9999999999995</v>
      </c>
      <c r="M18" s="63" t="s">
        <v>51</v>
      </c>
      <c r="N18" s="63" t="s">
        <v>40</v>
      </c>
      <c r="O18" s="64" t="s">
        <v>40</v>
      </c>
      <c r="P18" s="65" t="s">
        <v>40</v>
      </c>
      <c r="Q18" s="64"/>
      <c r="R18" s="64"/>
      <c r="S18" s="66"/>
      <c r="T18" s="67" t="s">
        <v>40</v>
      </c>
      <c r="U18" s="64" t="s">
        <v>40</v>
      </c>
      <c r="V18" s="64" t="s">
        <v>40</v>
      </c>
      <c r="W18" s="64" t="s">
        <v>40</v>
      </c>
      <c r="X18" s="64" t="s">
        <v>40</v>
      </c>
      <c r="Y18" s="64" t="s">
        <v>40</v>
      </c>
      <c r="Z18" s="64" t="s">
        <v>40</v>
      </c>
      <c r="AA18" s="64" t="s">
        <v>40</v>
      </c>
      <c r="AB18" s="64" t="s">
        <v>40</v>
      </c>
      <c r="AC18" s="64" t="s">
        <v>40</v>
      </c>
      <c r="AD18" s="64" t="s">
        <v>40</v>
      </c>
      <c r="AE18" s="64" t="s">
        <v>40</v>
      </c>
      <c r="AF18" s="68" t="s">
        <v>40</v>
      </c>
    </row>
    <row r="19" spans="2:32" ht="15" customHeight="1" x14ac:dyDescent="0.25">
      <c r="B19" s="35"/>
      <c r="C19" s="97"/>
      <c r="D19" s="98"/>
      <c r="E19" s="99"/>
      <c r="F19" s="97"/>
      <c r="G19" s="98"/>
      <c r="H19" s="100"/>
      <c r="I19" s="101"/>
      <c r="J19" s="102"/>
    </row>
    <row r="20" spans="2:32" ht="15" customHeight="1" x14ac:dyDescent="0.25">
      <c r="B20" s="103" t="s">
        <v>52</v>
      </c>
      <c r="C20" s="104" t="e">
        <f>(HLOOKUP(C$11,KEY!#REF!,2,FALSE))*C$18</f>
        <v>#REF!</v>
      </c>
      <c r="D20" s="105"/>
      <c r="E20" s="106" t="s">
        <v>52</v>
      </c>
      <c r="F20" s="104" t="e">
        <f>(HLOOKUP(F$11,KEY!#REF!,2,FALSE))*F$18</f>
        <v>#REF!</v>
      </c>
      <c r="G20" s="98"/>
      <c r="H20" s="100"/>
      <c r="I20" s="95" t="s">
        <v>52</v>
      </c>
      <c r="J20" s="96" t="e">
        <f t="shared" ref="J20:J30" si="0">F20-C20</f>
        <v>#REF!</v>
      </c>
    </row>
    <row r="21" spans="2:32" ht="15" customHeight="1" x14ac:dyDescent="0.25">
      <c r="B21" s="103" t="s">
        <v>53</v>
      </c>
      <c r="C21" s="104" t="e">
        <f>(HLOOKUP(C$11,KEY!#REF!,3,FALSE))*C$18</f>
        <v>#REF!</v>
      </c>
      <c r="D21" s="105"/>
      <c r="E21" s="106" t="s">
        <v>53</v>
      </c>
      <c r="F21" s="104" t="e">
        <f>(HLOOKUP(F$11,KEY!#REF!,3,FALSE))*F$18</f>
        <v>#REF!</v>
      </c>
      <c r="G21" s="98"/>
      <c r="H21" s="100"/>
      <c r="I21" s="95" t="s">
        <v>53</v>
      </c>
      <c r="J21" s="96" t="e">
        <f t="shared" si="0"/>
        <v>#REF!</v>
      </c>
    </row>
    <row r="22" spans="2:32" ht="15" customHeight="1" x14ac:dyDescent="0.25">
      <c r="B22" s="103" t="s">
        <v>54</v>
      </c>
      <c r="C22" s="104" t="e">
        <f>(HLOOKUP(C$11,KEY!#REF!,4,FALSE))*C$18</f>
        <v>#REF!</v>
      </c>
      <c r="D22" s="105"/>
      <c r="E22" s="106" t="s">
        <v>54</v>
      </c>
      <c r="F22" s="104" t="e">
        <f>(HLOOKUP(F$11,KEY!#REF!,4,FALSE))*F$18</f>
        <v>#REF!</v>
      </c>
      <c r="G22" s="98"/>
      <c r="H22" s="100"/>
      <c r="I22" s="95" t="s">
        <v>54</v>
      </c>
      <c r="J22" s="96" t="e">
        <f t="shared" si="0"/>
        <v>#REF!</v>
      </c>
    </row>
    <row r="23" spans="2:32" ht="15" customHeight="1" x14ac:dyDescent="0.25">
      <c r="B23" s="103" t="s">
        <v>55</v>
      </c>
      <c r="C23" s="104" t="e">
        <f>(VLOOKUP(B$23,KEY!#REF!,2,FALSE))*C18</f>
        <v>#REF!</v>
      </c>
      <c r="D23" s="105"/>
      <c r="E23" s="106" t="s">
        <v>55</v>
      </c>
      <c r="F23" s="104" t="e">
        <f>(VLOOKUP(E$23,KEY!#REF!,2,FALSE))*F18</f>
        <v>#REF!</v>
      </c>
      <c r="G23" s="98"/>
      <c r="H23" s="100"/>
      <c r="I23" s="95" t="s">
        <v>55</v>
      </c>
      <c r="J23" s="96" t="e">
        <f t="shared" si="0"/>
        <v>#REF!</v>
      </c>
    </row>
    <row r="24" spans="2:32" ht="15" customHeight="1" x14ac:dyDescent="0.25">
      <c r="B24" s="103" t="s">
        <v>56</v>
      </c>
      <c r="C24" s="104" t="e">
        <f>(HLOOKUP(C$11,KEY!#REF!,11,FALSE))*C$18</f>
        <v>#REF!</v>
      </c>
      <c r="D24" s="105"/>
      <c r="E24" s="106" t="s">
        <v>56</v>
      </c>
      <c r="F24" s="104" t="e">
        <f>(HLOOKUP(F$11,KEY!#REF!,11,FALSE))*F$18</f>
        <v>#REF!</v>
      </c>
      <c r="G24" s="98"/>
      <c r="H24" s="100"/>
      <c r="I24" s="95" t="s">
        <v>56</v>
      </c>
      <c r="J24" s="96" t="e">
        <f t="shared" si="0"/>
        <v>#REF!</v>
      </c>
    </row>
    <row r="25" spans="2:32" ht="15.75" x14ac:dyDescent="0.25">
      <c r="B25" s="103" t="s">
        <v>75</v>
      </c>
      <c r="C25" s="104" t="e">
        <f>(VLOOKUP(C$12,KEY!#REF!,2,FALSE))*C14</f>
        <v>#REF!</v>
      </c>
      <c r="D25" s="105"/>
      <c r="E25" s="106" t="s">
        <v>57</v>
      </c>
      <c r="F25" s="104" t="e">
        <f>(VLOOKUP(F$12,KEY!#REF!,2,FALSE))*F14</f>
        <v>#REF!</v>
      </c>
      <c r="G25" s="98"/>
      <c r="H25" s="100"/>
      <c r="I25" s="95" t="s">
        <v>57</v>
      </c>
      <c r="J25" s="96" t="e">
        <f t="shared" si="0"/>
        <v>#REF!</v>
      </c>
    </row>
    <row r="26" spans="2:32" ht="15.75" x14ac:dyDescent="0.25">
      <c r="B26" s="103" t="s">
        <v>79</v>
      </c>
      <c r="C26" s="104" t="e">
        <f>(HLOOKUP(C$11,KEY!#REF!,18,FALSE))</f>
        <v>#REF!</v>
      </c>
      <c r="D26" s="105"/>
      <c r="E26" s="106"/>
      <c r="F26" s="104" t="e">
        <f>(HLOOKUP(F$11,KEY!#REF!,18,FALSE))</f>
        <v>#REF!</v>
      </c>
      <c r="G26" s="98"/>
      <c r="H26" s="100"/>
      <c r="I26" s="95"/>
      <c r="J26" s="96"/>
    </row>
    <row r="27" spans="2:32" ht="15.75" x14ac:dyDescent="0.25">
      <c r="B27" s="103" t="s">
        <v>58</v>
      </c>
      <c r="C27" s="104" t="e">
        <f>(HLOOKUP(C$11,KEY!#REF!,14,FALSE))*C14</f>
        <v>#REF!</v>
      </c>
      <c r="D27" s="105"/>
      <c r="E27" s="106" t="s">
        <v>58</v>
      </c>
      <c r="F27" s="104" t="e">
        <f>(HLOOKUP(F$11,KEY!#REF!,14,FALSE))*F14</f>
        <v>#REF!</v>
      </c>
      <c r="G27" s="98"/>
      <c r="H27" s="100"/>
      <c r="I27" s="95" t="s">
        <v>58</v>
      </c>
      <c r="J27" s="96" t="e">
        <f t="shared" si="0"/>
        <v>#REF!</v>
      </c>
    </row>
    <row r="28" spans="2:32" ht="15.75" x14ac:dyDescent="0.25">
      <c r="B28" s="103" t="s">
        <v>59</v>
      </c>
      <c r="C28" s="104" t="e">
        <f>(HLOOKUP(C$11,KEY!#REF!,15,FALSE))*C14</f>
        <v>#REF!</v>
      </c>
      <c r="D28" s="105"/>
      <c r="E28" s="106" t="s">
        <v>59</v>
      </c>
      <c r="F28" s="104" t="e">
        <f>(HLOOKUP(F$11,KEY!#REF!,15,FALSE))*F14</f>
        <v>#REF!</v>
      </c>
      <c r="G28" s="98"/>
      <c r="H28" s="100"/>
      <c r="I28" s="95" t="s">
        <v>59</v>
      </c>
      <c r="J28" s="96" t="e">
        <f t="shared" si="0"/>
        <v>#REF!</v>
      </c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</row>
    <row r="29" spans="2:32" ht="15.75" x14ac:dyDescent="0.25">
      <c r="B29" s="103" t="s">
        <v>60</v>
      </c>
      <c r="C29" s="104" t="e">
        <f>(HLOOKUP(C$11,KEY!#REF!,16,FALSE))</f>
        <v>#REF!</v>
      </c>
      <c r="D29" s="105"/>
      <c r="E29" s="106" t="s">
        <v>60</v>
      </c>
      <c r="F29" s="104" t="e">
        <f>(HLOOKUP(F$11,KEY!#REF!,16,FALSE))</f>
        <v>#REF!</v>
      </c>
      <c r="G29" s="98"/>
      <c r="H29" s="100"/>
      <c r="I29" s="95" t="s">
        <v>60</v>
      </c>
      <c r="J29" s="96" t="e">
        <f t="shared" si="0"/>
        <v>#REF!</v>
      </c>
    </row>
    <row r="30" spans="2:32" ht="15.75" x14ac:dyDescent="0.25">
      <c r="B30" s="103" t="s">
        <v>61</v>
      </c>
      <c r="C30" s="107" t="e">
        <f>(HLOOKUP(C$11,KEY!#REF!,17,FALSE))</f>
        <v>#REF!</v>
      </c>
      <c r="D30" s="105"/>
      <c r="E30" s="106" t="s">
        <v>61</v>
      </c>
      <c r="F30" s="107" t="e">
        <f>(HLOOKUP(F$11,KEY!#REF!,17,FALSE))</f>
        <v>#REF!</v>
      </c>
      <c r="G30" s="98"/>
      <c r="H30" s="100"/>
      <c r="I30" s="95" t="s">
        <v>61</v>
      </c>
      <c r="J30" s="108" t="e">
        <f t="shared" si="0"/>
        <v>#REF!</v>
      </c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</row>
    <row r="31" spans="2:32" s="59" customFormat="1" x14ac:dyDescent="0.25">
      <c r="B31" s="103" t="s">
        <v>62</v>
      </c>
      <c r="C31" s="109" t="e">
        <f>SUM(C20:C30)</f>
        <v>#REF!</v>
      </c>
      <c r="D31" s="110"/>
      <c r="E31" s="111" t="s">
        <v>62</v>
      </c>
      <c r="F31" s="109" t="e">
        <f>SUM(F20:F30)</f>
        <v>#REF!</v>
      </c>
      <c r="G31" s="110"/>
      <c r="H31" s="112"/>
      <c r="I31" s="95" t="s">
        <v>63</v>
      </c>
      <c r="J31" s="113" t="e">
        <f>SUM(J20:J30)</f>
        <v>#REF!</v>
      </c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</row>
    <row r="32" spans="2:32" ht="6" customHeight="1" x14ac:dyDescent="0.25">
      <c r="B32" s="35"/>
      <c r="C32" s="114"/>
      <c r="D32" s="110"/>
      <c r="E32" s="115"/>
      <c r="F32" s="114"/>
      <c r="G32" s="110"/>
      <c r="H32" s="112"/>
      <c r="I32" s="116"/>
      <c r="J32" s="96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</row>
    <row r="33" spans="2:32" s="59" customFormat="1" ht="25.5" customHeight="1" thickBot="1" x14ac:dyDescent="0.3">
      <c r="B33" s="118" t="s">
        <v>64</v>
      </c>
      <c r="C33" s="119" t="e">
        <f>C18+C31</f>
        <v>#REF!</v>
      </c>
      <c r="D33" s="110"/>
      <c r="E33" s="120" t="s">
        <v>64</v>
      </c>
      <c r="F33" s="119" t="e">
        <f>F18+F31</f>
        <v>#REF!</v>
      </c>
      <c r="G33" s="110"/>
      <c r="H33" s="121"/>
      <c r="I33" s="122" t="s">
        <v>65</v>
      </c>
      <c r="J33" s="123" t="e">
        <f>J18+J31</f>
        <v>#REF!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</row>
    <row r="34" spans="2:32" ht="8.25" customHeight="1" x14ac:dyDescent="0.25">
      <c r="B34" s="124"/>
      <c r="C34" s="125"/>
      <c r="D34" s="126"/>
      <c r="E34" s="127"/>
      <c r="F34" s="125"/>
      <c r="G34" s="126"/>
      <c r="H34" s="128"/>
      <c r="I34" s="129"/>
      <c r="J34" s="130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</row>
    <row r="35" spans="2:32" s="117" customFormat="1" ht="26.25" customHeight="1" thickBot="1" x14ac:dyDescent="0.3">
      <c r="B35" s="132" t="s">
        <v>66</v>
      </c>
      <c r="C35" s="133" t="e">
        <f>(C33*24)+(SUM(C33-C25)*2)</f>
        <v>#REF!</v>
      </c>
      <c r="D35" s="134"/>
      <c r="E35" s="132" t="s">
        <v>66</v>
      </c>
      <c r="F35" s="133" t="e">
        <f>(F33*24)+(SUM(F33-F25)*2)</f>
        <v>#REF!</v>
      </c>
      <c r="G35" s="134"/>
      <c r="H35" s="135"/>
      <c r="I35" s="136" t="s">
        <v>67</v>
      </c>
      <c r="J35" s="137" t="e">
        <f>+F35-C35</f>
        <v>#REF!</v>
      </c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</row>
    <row r="36" spans="2:32" ht="8.25" customHeight="1" thickTop="1" x14ac:dyDescent="0.25">
      <c r="B36" s="35"/>
      <c r="C36" s="36"/>
      <c r="E36" s="35"/>
      <c r="F36" s="36"/>
      <c r="H36" s="37"/>
      <c r="I36" s="139"/>
      <c r="J36" s="140"/>
    </row>
    <row r="37" spans="2:32" s="131" customFormat="1" ht="20.25" customHeight="1" x14ac:dyDescent="0.25">
      <c r="B37" s="141" t="s">
        <v>39</v>
      </c>
      <c r="C37" s="142" t="e">
        <f>C35/C15</f>
        <v>#REF!</v>
      </c>
      <c r="E37" s="141" t="s">
        <v>39</v>
      </c>
      <c r="F37" s="142" t="e">
        <f>F35/F15</f>
        <v>#REF!</v>
      </c>
      <c r="H37" s="143"/>
      <c r="I37" s="144" t="s">
        <v>68</v>
      </c>
      <c r="J37" s="145" t="e">
        <f t="shared" ref="J37:J41" si="1">+F37-C37</f>
        <v>#REF!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</row>
    <row r="38" spans="2:32" s="138" customFormat="1" ht="18.75" x14ac:dyDescent="0.25">
      <c r="B38" s="141" t="s">
        <v>2</v>
      </c>
      <c r="C38" s="142" t="e">
        <f>C35/(C15*0.8)</f>
        <v>#REF!</v>
      </c>
      <c r="E38" s="141" t="s">
        <v>2</v>
      </c>
      <c r="F38" s="142" t="e">
        <f>F35/(F15*0.8)</f>
        <v>#REF!</v>
      </c>
      <c r="H38" s="146"/>
      <c r="I38" s="144" t="s">
        <v>69</v>
      </c>
      <c r="J38" s="145" t="e">
        <f t="shared" si="1"/>
        <v>#REF!</v>
      </c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</row>
    <row r="39" spans="2:32" ht="18.75" x14ac:dyDescent="0.25">
      <c r="B39" s="141" t="s">
        <v>45</v>
      </c>
      <c r="C39" s="142" t="e">
        <f>C38*1.15</f>
        <v>#REF!</v>
      </c>
      <c r="D39" s="147"/>
      <c r="E39" s="141" t="s">
        <v>45</v>
      </c>
      <c r="F39" s="142" t="e">
        <f>F38*1.15</f>
        <v>#REF!</v>
      </c>
      <c r="G39" s="147"/>
      <c r="H39" s="148"/>
      <c r="I39" s="144" t="s">
        <v>70</v>
      </c>
      <c r="J39" s="145" t="e">
        <f t="shared" si="1"/>
        <v>#REF!</v>
      </c>
    </row>
    <row r="40" spans="2:32" ht="18.75" x14ac:dyDescent="0.25">
      <c r="B40" s="141" t="s">
        <v>48</v>
      </c>
      <c r="C40" s="142" t="e">
        <f>C39+(KEY!#REF!/(C15*0.8))</f>
        <v>#REF!</v>
      </c>
      <c r="D40" s="147"/>
      <c r="E40" s="141" t="s">
        <v>48</v>
      </c>
      <c r="F40" s="142" t="e">
        <f>F39+(KEY!#REF!/(F15*0.8))</f>
        <v>#REF!</v>
      </c>
      <c r="G40" s="147"/>
      <c r="H40" s="148"/>
      <c r="I40" s="144" t="s">
        <v>71</v>
      </c>
      <c r="J40" s="145" t="e">
        <f t="shared" si="1"/>
        <v>#REF!</v>
      </c>
    </row>
    <row r="41" spans="2:32" ht="19.5" thickBot="1" x14ac:dyDescent="0.3">
      <c r="B41" s="149" t="s">
        <v>51</v>
      </c>
      <c r="C41" s="150" t="e">
        <f>ROUNDUP(C40,-0.5)</f>
        <v>#REF!</v>
      </c>
      <c r="E41" s="149" t="s">
        <v>51</v>
      </c>
      <c r="F41" s="150" t="e">
        <f>ROUNDUP(F40,-0.5)</f>
        <v>#REF!</v>
      </c>
      <c r="H41" s="151"/>
      <c r="I41" s="152" t="s">
        <v>72</v>
      </c>
      <c r="J41" s="153" t="e">
        <f t="shared" si="1"/>
        <v>#REF!</v>
      </c>
    </row>
    <row r="46" spans="2:32" x14ac:dyDescent="0.25">
      <c r="C46" s="154"/>
    </row>
  </sheetData>
  <sheetProtection selectLockedCells="1"/>
  <mergeCells count="26">
    <mergeCell ref="AB7:AB13"/>
    <mergeCell ref="AC7:AC13"/>
    <mergeCell ref="AD7:AD13"/>
    <mergeCell ref="AE7:AE13"/>
    <mergeCell ref="AF7:AF13"/>
    <mergeCell ref="B9:C9"/>
    <mergeCell ref="E9:F9"/>
    <mergeCell ref="H9:J9"/>
    <mergeCell ref="V7:V13"/>
    <mergeCell ref="W7:W13"/>
    <mergeCell ref="B5:C7"/>
    <mergeCell ref="D5:J5"/>
    <mergeCell ref="D7:J7"/>
    <mergeCell ref="M7:M13"/>
    <mergeCell ref="N7:N13"/>
    <mergeCell ref="O7:O13"/>
    <mergeCell ref="X7:X13"/>
    <mergeCell ref="Y7:Y13"/>
    <mergeCell ref="Z7:Z13"/>
    <mergeCell ref="AA7:AA13"/>
    <mergeCell ref="P7:P13"/>
    <mergeCell ref="Q7:Q13"/>
    <mergeCell ref="R7:R13"/>
    <mergeCell ref="S7:S13"/>
    <mergeCell ref="T7:T13"/>
    <mergeCell ref="U7:U13"/>
  </mergeCells>
  <dataValidations count="1">
    <dataValidation type="list" allowBlank="1" showInputMessage="1" showErrorMessage="1" sqref="C11 F11" xr:uid="{D605A1B6-1C37-4EBA-8230-E06BAF0979DF}">
      <formula1>"PKGen,PKSeas,PKSupv,PKMgr,UNRep"</formula1>
    </dataValidation>
  </dataValidations>
  <pageMargins left="0.15" right="0.15" top="0.15" bottom="0.15" header="0.3" footer="0.3"/>
  <pageSetup scale="70" fitToWidth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846F15-F8F1-4C14-B5F0-50DB328296FF}">
          <x14:formula1>
            <xm:f>KEY!#REF!</xm:f>
          </x14:formula1>
          <xm:sqref>C12 F12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12</vt:i4>
      </vt:variant>
    </vt:vector>
  </HeadingPairs>
  <TitlesOfParts>
    <vt:vector size="32" baseType="lpstr">
      <vt:lpstr>PARKS_Alloc</vt:lpstr>
      <vt:lpstr>PARKS_Alloc FY24-25</vt:lpstr>
      <vt:lpstr>PARKS_Alloc FY25-26</vt:lpstr>
      <vt:lpstr>PARKS_Alloc FY26-27</vt:lpstr>
      <vt:lpstr>Fee Calculation Worksheet_V1</vt:lpstr>
      <vt:lpstr>Fee Calculation Worksheet_FY25</vt:lpstr>
      <vt:lpstr>BOS_Apprvd_Ranges_062519</vt:lpstr>
      <vt:lpstr>PARKS_Alloc 3YR-AVG</vt:lpstr>
      <vt:lpstr>KEY</vt:lpstr>
      <vt:lpstr>INVENTORY</vt:lpstr>
      <vt:lpstr>INV_PIVOT</vt:lpstr>
      <vt:lpstr>RevenueAnalysis</vt:lpstr>
      <vt:lpstr>Contract Rates</vt:lpstr>
      <vt:lpstr>GSS-ISF</vt:lpstr>
      <vt:lpstr>Master List</vt:lpstr>
      <vt:lpstr>USDirect_Attendance</vt:lpstr>
      <vt:lpstr>Simpler_FY21-23</vt:lpstr>
      <vt:lpstr>ITINIO</vt:lpstr>
      <vt:lpstr>USEDRCT_Camping</vt:lpstr>
      <vt:lpstr>Cost Comparison</vt:lpstr>
      <vt:lpstr>'Cost Comparison'!Print_Area</vt:lpstr>
      <vt:lpstr>'Fee Calculation Worksheet_FY25'!Print_Area</vt:lpstr>
      <vt:lpstr>'Fee Calculation Worksheet_V1'!Print_Area</vt:lpstr>
      <vt:lpstr>'Master List'!Print_Area</vt:lpstr>
      <vt:lpstr>PARKS_Alloc!Print_Area</vt:lpstr>
      <vt:lpstr>'PARKS_Alloc 3YR-AVG'!Print_Area</vt:lpstr>
      <vt:lpstr>'PARKS_Alloc FY24-25'!Print_Area</vt:lpstr>
      <vt:lpstr>'PARKS_Alloc FY25-26'!Print_Area</vt:lpstr>
      <vt:lpstr>'PARKS_Alloc FY26-27'!Print_Area</vt:lpstr>
      <vt:lpstr>'Cost Comparison'!Print_Titles</vt:lpstr>
      <vt:lpstr>'Master List'!Print_Titles</vt:lpstr>
      <vt:lpstr>'PARKS_Alloc 3YR-AVG'!Print_Titles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User Fee Form</dc:title>
  <dc:creator>Gary Nordquist</dc:creator>
  <cp:lastModifiedBy>Alferez, Michael</cp:lastModifiedBy>
  <cp:lastPrinted>2024-04-18T01:49:15Z</cp:lastPrinted>
  <dcterms:created xsi:type="dcterms:W3CDTF">1997-10-27T22:06:18Z</dcterms:created>
  <dcterms:modified xsi:type="dcterms:W3CDTF">2024-07-18T23:26:37Z</dcterms:modified>
</cp:coreProperties>
</file>